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15" windowWidth="20730" windowHeight="11760"/>
  </bookViews>
  <sheets>
    <sheet name="2023" sheetId="1" r:id="rId1"/>
  </sheets>
  <definedNames>
    <definedName name="_xlnm.Print_Titles" localSheetId="0">'2023'!$13:$14</definedName>
    <definedName name="_xlnm.Print_Area" localSheetId="0">'2023'!$A$1:$R$125</definedName>
  </definedNames>
  <calcPr calcId="125725" calcOnSave="0"/>
</workbook>
</file>

<file path=xl/calcChain.xml><?xml version="1.0" encoding="utf-8"?>
<calcChain xmlns="http://schemas.openxmlformats.org/spreadsheetml/2006/main">
  <c r="M68" i="1"/>
  <c r="N68"/>
  <c r="L68"/>
  <c r="O80"/>
  <c r="P80"/>
  <c r="Q80"/>
  <c r="M82" l="1"/>
  <c r="N82"/>
  <c r="L82"/>
  <c r="M106" l="1"/>
  <c r="N106"/>
  <c r="L106"/>
  <c r="L105" s="1"/>
  <c r="O119"/>
  <c r="O118"/>
  <c r="O117"/>
  <c r="O116"/>
  <c r="P116"/>
  <c r="Q116"/>
  <c r="O79"/>
  <c r="P79"/>
  <c r="Q79"/>
  <c r="O66"/>
  <c r="P66"/>
  <c r="Q66"/>
  <c r="O78"/>
  <c r="P78"/>
  <c r="Q78"/>
  <c r="O115"/>
  <c r="P115"/>
  <c r="Q115"/>
  <c r="O59"/>
  <c r="P59"/>
  <c r="Q59"/>
  <c r="O60"/>
  <c r="P60"/>
  <c r="Q60"/>
  <c r="D106"/>
  <c r="E106"/>
  <c r="C106"/>
  <c r="O114"/>
  <c r="P114"/>
  <c r="Q114"/>
  <c r="Q121" l="1"/>
  <c r="Q120" s="1"/>
  <c r="P121"/>
  <c r="P120" s="1"/>
  <c r="O121"/>
  <c r="O120" s="1"/>
  <c r="M120"/>
  <c r="N120"/>
  <c r="L120"/>
  <c r="D120"/>
  <c r="C120"/>
  <c r="E120" s="1"/>
  <c r="N122" l="1"/>
  <c r="M122"/>
  <c r="L122"/>
  <c r="N105"/>
  <c r="M105"/>
  <c r="N102"/>
  <c r="N101" s="1"/>
  <c r="M102"/>
  <c r="M101" s="1"/>
  <c r="L102"/>
  <c r="N97"/>
  <c r="M97"/>
  <c r="L97"/>
  <c r="N67"/>
  <c r="L67"/>
  <c r="N61"/>
  <c r="M61"/>
  <c r="L61"/>
  <c r="N46"/>
  <c r="M46"/>
  <c r="L46"/>
  <c r="N43"/>
  <c r="M43"/>
  <c r="L43"/>
  <c r="N40"/>
  <c r="M40"/>
  <c r="L40"/>
  <c r="N38"/>
  <c r="M38"/>
  <c r="L38"/>
  <c r="N35"/>
  <c r="M35"/>
  <c r="L35"/>
  <c r="N31"/>
  <c r="M31"/>
  <c r="L31"/>
  <c r="N27"/>
  <c r="M27"/>
  <c r="L27"/>
  <c r="N23"/>
  <c r="M23"/>
  <c r="L23"/>
  <c r="N21"/>
  <c r="M21"/>
  <c r="L21"/>
  <c r="N19"/>
  <c r="M19"/>
  <c r="L19"/>
  <c r="L17" s="1"/>
  <c r="N17" l="1"/>
  <c r="L54"/>
  <c r="N54"/>
  <c r="M17"/>
  <c r="M67"/>
  <c r="M54" s="1"/>
  <c r="N81"/>
  <c r="L101"/>
  <c r="M81"/>
  <c r="I113"/>
  <c r="O113" s="1"/>
  <c r="J113"/>
  <c r="P113" s="1"/>
  <c r="K113"/>
  <c r="Q113" s="1"/>
  <c r="J123"/>
  <c r="P123" s="1"/>
  <c r="K123"/>
  <c r="Q123" s="1"/>
  <c r="F123"/>
  <c r="F122" s="1"/>
  <c r="D122"/>
  <c r="E122"/>
  <c r="G122"/>
  <c r="H122"/>
  <c r="K122" s="1"/>
  <c r="Q122" s="1"/>
  <c r="C122"/>
  <c r="I122" l="1"/>
  <c r="O122" s="1"/>
  <c r="J122"/>
  <c r="P122" s="1"/>
  <c r="I123"/>
  <c r="O123" s="1"/>
  <c r="L81"/>
  <c r="N52"/>
  <c r="N50" s="1"/>
  <c r="F106"/>
  <c r="I106" s="1"/>
  <c r="G106"/>
  <c r="H106"/>
  <c r="I64"/>
  <c r="O64" s="1"/>
  <c r="J64"/>
  <c r="P64" s="1"/>
  <c r="K64"/>
  <c r="Q64" s="1"/>
  <c r="I65"/>
  <c r="O65" s="1"/>
  <c r="J65"/>
  <c r="P65" s="1"/>
  <c r="K65"/>
  <c r="Q65" s="1"/>
  <c r="M52" l="1"/>
  <c r="M50" s="1"/>
  <c r="L52"/>
  <c r="L50" s="1"/>
  <c r="I112"/>
  <c r="O112" s="1"/>
  <c r="J112"/>
  <c r="P112" s="1"/>
  <c r="K112"/>
  <c r="Q112" s="1"/>
  <c r="I62"/>
  <c r="O62" s="1"/>
  <c r="J62"/>
  <c r="P62" s="1"/>
  <c r="K62"/>
  <c r="Q62" s="1"/>
  <c r="I63"/>
  <c r="O63" s="1"/>
  <c r="J63"/>
  <c r="P63" s="1"/>
  <c r="K63"/>
  <c r="Q63" s="1"/>
  <c r="D61"/>
  <c r="E61"/>
  <c r="F61"/>
  <c r="G61"/>
  <c r="H61"/>
  <c r="C61"/>
  <c r="I111"/>
  <c r="O111" s="1"/>
  <c r="J111"/>
  <c r="P111" s="1"/>
  <c r="K111"/>
  <c r="Q111" s="1"/>
  <c r="N125" l="1"/>
  <c r="G68"/>
  <c r="H68"/>
  <c r="F68"/>
  <c r="D68"/>
  <c r="E68"/>
  <c r="C68"/>
  <c r="K77"/>
  <c r="Q77" s="1"/>
  <c r="J77"/>
  <c r="P77" s="1"/>
  <c r="I77"/>
  <c r="O77" s="1"/>
  <c r="L125" l="1"/>
  <c r="M125"/>
  <c r="G105"/>
  <c r="H105"/>
  <c r="F105"/>
  <c r="F102"/>
  <c r="F101" s="1"/>
  <c r="G102"/>
  <c r="G101" s="1"/>
  <c r="H102"/>
  <c r="H101" s="1"/>
  <c r="F97"/>
  <c r="G97"/>
  <c r="H97"/>
  <c r="F82"/>
  <c r="G82"/>
  <c r="H82"/>
  <c r="F67"/>
  <c r="F54" s="1"/>
  <c r="H67"/>
  <c r="H54" s="1"/>
  <c r="G67"/>
  <c r="G54" s="1"/>
  <c r="F46"/>
  <c r="G46"/>
  <c r="H46"/>
  <c r="F43"/>
  <c r="G43"/>
  <c r="H43"/>
  <c r="F40"/>
  <c r="G40"/>
  <c r="H40"/>
  <c r="F38"/>
  <c r="G38"/>
  <c r="H38"/>
  <c r="F35"/>
  <c r="G35"/>
  <c r="H35"/>
  <c r="F31"/>
  <c r="G31"/>
  <c r="H31"/>
  <c r="F27"/>
  <c r="G27"/>
  <c r="H27"/>
  <c r="F23"/>
  <c r="G23"/>
  <c r="H23"/>
  <c r="F21"/>
  <c r="G21"/>
  <c r="H21"/>
  <c r="F19"/>
  <c r="G19"/>
  <c r="H19"/>
  <c r="K110"/>
  <c r="Q110" s="1"/>
  <c r="J110"/>
  <c r="P110" s="1"/>
  <c r="I110"/>
  <c r="O110" s="1"/>
  <c r="K109"/>
  <c r="Q109" s="1"/>
  <c r="J109"/>
  <c r="P109" s="1"/>
  <c r="I109"/>
  <c r="O109" s="1"/>
  <c r="K108"/>
  <c r="Q108" s="1"/>
  <c r="J108"/>
  <c r="P108" s="1"/>
  <c r="I108"/>
  <c r="O108" s="1"/>
  <c r="K107"/>
  <c r="Q107" s="1"/>
  <c r="J107"/>
  <c r="P107" s="1"/>
  <c r="I107"/>
  <c r="O107" s="1"/>
  <c r="K104"/>
  <c r="Q104" s="1"/>
  <c r="J104"/>
  <c r="P104" s="1"/>
  <c r="I104"/>
  <c r="O104" s="1"/>
  <c r="K103"/>
  <c r="Q103" s="1"/>
  <c r="J103"/>
  <c r="P103" s="1"/>
  <c r="I103"/>
  <c r="O103" s="1"/>
  <c r="K100"/>
  <c r="Q100" s="1"/>
  <c r="J100"/>
  <c r="P100" s="1"/>
  <c r="I100"/>
  <c r="O100" s="1"/>
  <c r="K99"/>
  <c r="Q99" s="1"/>
  <c r="J99"/>
  <c r="P99" s="1"/>
  <c r="I99"/>
  <c r="O99" s="1"/>
  <c r="K98"/>
  <c r="Q98" s="1"/>
  <c r="J98"/>
  <c r="P98" s="1"/>
  <c r="I98"/>
  <c r="O98" s="1"/>
  <c r="K96"/>
  <c r="Q96" s="1"/>
  <c r="J96"/>
  <c r="P96" s="1"/>
  <c r="I96"/>
  <c r="O96" s="1"/>
  <c r="K95"/>
  <c r="Q95" s="1"/>
  <c r="J95"/>
  <c r="P95" s="1"/>
  <c r="I95"/>
  <c r="O95" s="1"/>
  <c r="K94"/>
  <c r="Q94" s="1"/>
  <c r="J94"/>
  <c r="P94" s="1"/>
  <c r="I94"/>
  <c r="O94" s="1"/>
  <c r="K93"/>
  <c r="Q93" s="1"/>
  <c r="J93"/>
  <c r="P93" s="1"/>
  <c r="I93"/>
  <c r="O93" s="1"/>
  <c r="K92"/>
  <c r="Q92" s="1"/>
  <c r="J92"/>
  <c r="P92" s="1"/>
  <c r="I92"/>
  <c r="O92" s="1"/>
  <c r="K90"/>
  <c r="Q90" s="1"/>
  <c r="J90"/>
  <c r="P90" s="1"/>
  <c r="K89"/>
  <c r="Q89" s="1"/>
  <c r="J89"/>
  <c r="P89" s="1"/>
  <c r="I89"/>
  <c r="O89" s="1"/>
  <c r="K88"/>
  <c r="Q88" s="1"/>
  <c r="J88"/>
  <c r="P88" s="1"/>
  <c r="I88"/>
  <c r="O88" s="1"/>
  <c r="K87"/>
  <c r="Q87" s="1"/>
  <c r="J87"/>
  <c r="P87" s="1"/>
  <c r="I87"/>
  <c r="O87" s="1"/>
  <c r="K86"/>
  <c r="Q86" s="1"/>
  <c r="J86"/>
  <c r="P86" s="1"/>
  <c r="I86"/>
  <c r="O86" s="1"/>
  <c r="K85"/>
  <c r="Q85" s="1"/>
  <c r="J85"/>
  <c r="P85" s="1"/>
  <c r="I85"/>
  <c r="O85" s="1"/>
  <c r="K84"/>
  <c r="Q84" s="1"/>
  <c r="J84"/>
  <c r="P84" s="1"/>
  <c r="I84"/>
  <c r="O84" s="1"/>
  <c r="K83"/>
  <c r="Q83" s="1"/>
  <c r="J83"/>
  <c r="P83" s="1"/>
  <c r="I83"/>
  <c r="O83" s="1"/>
  <c r="K76"/>
  <c r="Q76" s="1"/>
  <c r="J76"/>
  <c r="P76" s="1"/>
  <c r="I76"/>
  <c r="O76" s="1"/>
  <c r="K75"/>
  <c r="Q75" s="1"/>
  <c r="J75"/>
  <c r="P75" s="1"/>
  <c r="I75"/>
  <c r="O75" s="1"/>
  <c r="K74"/>
  <c r="Q74" s="1"/>
  <c r="J74"/>
  <c r="P74" s="1"/>
  <c r="I74"/>
  <c r="O74" s="1"/>
  <c r="K73"/>
  <c r="Q73" s="1"/>
  <c r="J73"/>
  <c r="P73" s="1"/>
  <c r="I73"/>
  <c r="O73" s="1"/>
  <c r="K72"/>
  <c r="Q72" s="1"/>
  <c r="J72"/>
  <c r="P72" s="1"/>
  <c r="I72"/>
  <c r="O72" s="1"/>
  <c r="K71"/>
  <c r="Q71" s="1"/>
  <c r="J71"/>
  <c r="P71" s="1"/>
  <c r="I71"/>
  <c r="O71" s="1"/>
  <c r="K70"/>
  <c r="Q70" s="1"/>
  <c r="J70"/>
  <c r="P70" s="1"/>
  <c r="I70"/>
  <c r="O70" s="1"/>
  <c r="K69"/>
  <c r="Q69" s="1"/>
  <c r="J69"/>
  <c r="P69" s="1"/>
  <c r="I69"/>
  <c r="O69" s="1"/>
  <c r="K68"/>
  <c r="Q68" s="1"/>
  <c r="J68"/>
  <c r="P68" s="1"/>
  <c r="K61"/>
  <c r="Q61" s="1"/>
  <c r="J61"/>
  <c r="P61" s="1"/>
  <c r="I61"/>
  <c r="O61" s="1"/>
  <c r="K58"/>
  <c r="Q58" s="1"/>
  <c r="J58"/>
  <c r="P58" s="1"/>
  <c r="I58"/>
  <c r="O58" s="1"/>
  <c r="K57"/>
  <c r="Q57" s="1"/>
  <c r="J57"/>
  <c r="P57" s="1"/>
  <c r="I57"/>
  <c r="O57" s="1"/>
  <c r="K56"/>
  <c r="Q56" s="1"/>
  <c r="J56"/>
  <c r="P56" s="1"/>
  <c r="I56"/>
  <c r="O56" s="1"/>
  <c r="K55"/>
  <c r="Q55" s="1"/>
  <c r="J55"/>
  <c r="P55" s="1"/>
  <c r="I55"/>
  <c r="O55" s="1"/>
  <c r="K53"/>
  <c r="Q53" s="1"/>
  <c r="J53"/>
  <c r="P53" s="1"/>
  <c r="I53"/>
  <c r="O53" s="1"/>
  <c r="K51"/>
  <c r="Q51" s="1"/>
  <c r="J51"/>
  <c r="P51" s="1"/>
  <c r="I51"/>
  <c r="O51" s="1"/>
  <c r="K49"/>
  <c r="Q49" s="1"/>
  <c r="J49"/>
  <c r="P49" s="1"/>
  <c r="I49"/>
  <c r="O49" s="1"/>
  <c r="K48"/>
  <c r="Q48" s="1"/>
  <c r="J48"/>
  <c r="P48" s="1"/>
  <c r="I48"/>
  <c r="O48" s="1"/>
  <c r="K47"/>
  <c r="Q47" s="1"/>
  <c r="J47"/>
  <c r="P47" s="1"/>
  <c r="I47"/>
  <c r="O47" s="1"/>
  <c r="K45"/>
  <c r="Q45" s="1"/>
  <c r="J45"/>
  <c r="P45" s="1"/>
  <c r="I45"/>
  <c r="O45" s="1"/>
  <c r="K44"/>
  <c r="Q44" s="1"/>
  <c r="J44"/>
  <c r="P44" s="1"/>
  <c r="I44"/>
  <c r="O44" s="1"/>
  <c r="K42"/>
  <c r="Q42" s="1"/>
  <c r="J42"/>
  <c r="P42" s="1"/>
  <c r="I42"/>
  <c r="O42" s="1"/>
  <c r="K41"/>
  <c r="Q41" s="1"/>
  <c r="J41"/>
  <c r="P41" s="1"/>
  <c r="I41"/>
  <c r="O41" s="1"/>
  <c r="K39"/>
  <c r="Q39" s="1"/>
  <c r="J39"/>
  <c r="P39" s="1"/>
  <c r="I39"/>
  <c r="O39" s="1"/>
  <c r="K37"/>
  <c r="Q37" s="1"/>
  <c r="J37"/>
  <c r="P37" s="1"/>
  <c r="I37"/>
  <c r="O37" s="1"/>
  <c r="K36"/>
  <c r="Q36" s="1"/>
  <c r="J36"/>
  <c r="P36" s="1"/>
  <c r="I36"/>
  <c r="O36" s="1"/>
  <c r="K34"/>
  <c r="Q34" s="1"/>
  <c r="J34"/>
  <c r="P34" s="1"/>
  <c r="I34"/>
  <c r="O34" s="1"/>
  <c r="K33"/>
  <c r="Q33" s="1"/>
  <c r="J33"/>
  <c r="P33" s="1"/>
  <c r="I33"/>
  <c r="O33" s="1"/>
  <c r="K32"/>
  <c r="Q32" s="1"/>
  <c r="J32"/>
  <c r="P32" s="1"/>
  <c r="I32"/>
  <c r="O32" s="1"/>
  <c r="K30"/>
  <c r="Q30" s="1"/>
  <c r="J30"/>
  <c r="P30" s="1"/>
  <c r="I30"/>
  <c r="O30" s="1"/>
  <c r="K29"/>
  <c r="Q29" s="1"/>
  <c r="J29"/>
  <c r="P29" s="1"/>
  <c r="I29"/>
  <c r="O29" s="1"/>
  <c r="K28"/>
  <c r="Q28" s="1"/>
  <c r="J28"/>
  <c r="P28" s="1"/>
  <c r="I28"/>
  <c r="O28" s="1"/>
  <c r="K26"/>
  <c r="Q26" s="1"/>
  <c r="J26"/>
  <c r="P26" s="1"/>
  <c r="I26"/>
  <c r="O26" s="1"/>
  <c r="K25"/>
  <c r="Q25" s="1"/>
  <c r="J25"/>
  <c r="P25" s="1"/>
  <c r="I25"/>
  <c r="O25" s="1"/>
  <c r="K24"/>
  <c r="Q24" s="1"/>
  <c r="J24"/>
  <c r="P24" s="1"/>
  <c r="I24"/>
  <c r="O24" s="1"/>
  <c r="K22"/>
  <c r="Q22" s="1"/>
  <c r="J22"/>
  <c r="P22" s="1"/>
  <c r="I22"/>
  <c r="O22" s="1"/>
  <c r="K20"/>
  <c r="Q20" s="1"/>
  <c r="J20"/>
  <c r="P20" s="1"/>
  <c r="I20"/>
  <c r="O20" s="1"/>
  <c r="G17" l="1"/>
  <c r="F17"/>
  <c r="G81"/>
  <c r="G52" s="1"/>
  <c r="G50" s="1"/>
  <c r="F81"/>
  <c r="F52" s="1"/>
  <c r="H81"/>
  <c r="H52" s="1"/>
  <c r="H50" s="1"/>
  <c r="H17"/>
  <c r="I68"/>
  <c r="O68" s="1"/>
  <c r="E46"/>
  <c r="K46" s="1"/>
  <c r="Q46" s="1"/>
  <c r="D46"/>
  <c r="J46" s="1"/>
  <c r="P46" s="1"/>
  <c r="C46"/>
  <c r="I46" s="1"/>
  <c r="O46" s="1"/>
  <c r="E43"/>
  <c r="K43" s="1"/>
  <c r="Q43" s="1"/>
  <c r="D43"/>
  <c r="J43" s="1"/>
  <c r="P43" s="1"/>
  <c r="C43"/>
  <c r="I43" s="1"/>
  <c r="O43" s="1"/>
  <c r="E40"/>
  <c r="K40" s="1"/>
  <c r="Q40" s="1"/>
  <c r="D40"/>
  <c r="J40" s="1"/>
  <c r="P40" s="1"/>
  <c r="C40"/>
  <c r="I40" s="1"/>
  <c r="O40" s="1"/>
  <c r="E38"/>
  <c r="K38" s="1"/>
  <c r="Q38" s="1"/>
  <c r="D38"/>
  <c r="J38" s="1"/>
  <c r="P38" s="1"/>
  <c r="C38"/>
  <c r="I38" s="1"/>
  <c r="O38" s="1"/>
  <c r="E35"/>
  <c r="K35" s="1"/>
  <c r="Q35" s="1"/>
  <c r="D35"/>
  <c r="J35" s="1"/>
  <c r="P35" s="1"/>
  <c r="C35"/>
  <c r="I35" s="1"/>
  <c r="O35" s="1"/>
  <c r="E31"/>
  <c r="K31" s="1"/>
  <c r="Q31" s="1"/>
  <c r="D31"/>
  <c r="J31" s="1"/>
  <c r="P31" s="1"/>
  <c r="C31"/>
  <c r="I31" s="1"/>
  <c r="O31" s="1"/>
  <c r="E27"/>
  <c r="K27" s="1"/>
  <c r="Q27" s="1"/>
  <c r="D27"/>
  <c r="J27" s="1"/>
  <c r="P27" s="1"/>
  <c r="C27"/>
  <c r="I27" s="1"/>
  <c r="O27" s="1"/>
  <c r="E23"/>
  <c r="K23" s="1"/>
  <c r="Q23" s="1"/>
  <c r="D23"/>
  <c r="J23" s="1"/>
  <c r="P23" s="1"/>
  <c r="C23"/>
  <c r="I23" s="1"/>
  <c r="O23" s="1"/>
  <c r="E21"/>
  <c r="K21" s="1"/>
  <c r="Q21" s="1"/>
  <c r="D21"/>
  <c r="J21" s="1"/>
  <c r="P21" s="1"/>
  <c r="C21"/>
  <c r="I21" s="1"/>
  <c r="O21" s="1"/>
  <c r="E19"/>
  <c r="K19" s="1"/>
  <c r="Q19" s="1"/>
  <c r="D19"/>
  <c r="J19" s="1"/>
  <c r="P19" s="1"/>
  <c r="C19"/>
  <c r="I19" s="1"/>
  <c r="O19" s="1"/>
  <c r="F50" l="1"/>
  <c r="F125" s="1"/>
  <c r="H125"/>
  <c r="G125"/>
  <c r="D17"/>
  <c r="J17" s="1"/>
  <c r="P17" s="1"/>
  <c r="E17"/>
  <c r="K17" s="1"/>
  <c r="Q17" s="1"/>
  <c r="C17"/>
  <c r="I17" s="1"/>
  <c r="O17" s="1"/>
  <c r="J106"/>
  <c r="P106" s="1"/>
  <c r="K106"/>
  <c r="Q106" s="1"/>
  <c r="O106"/>
  <c r="C90"/>
  <c r="D102"/>
  <c r="J102" s="1"/>
  <c r="P102" s="1"/>
  <c r="E102"/>
  <c r="K102" s="1"/>
  <c r="Q102" s="1"/>
  <c r="C102"/>
  <c r="I102" s="1"/>
  <c r="O102" s="1"/>
  <c r="C82" l="1"/>
  <c r="I82" s="1"/>
  <c r="O82" s="1"/>
  <c r="I90"/>
  <c r="O90" s="1"/>
  <c r="E105"/>
  <c r="K105" s="1"/>
  <c r="Q105" s="1"/>
  <c r="D105"/>
  <c r="J105" s="1"/>
  <c r="P105" s="1"/>
  <c r="E101"/>
  <c r="K101" s="1"/>
  <c r="Q101" s="1"/>
  <c r="D101"/>
  <c r="J101" s="1"/>
  <c r="P101" s="1"/>
  <c r="E97"/>
  <c r="K97" s="1"/>
  <c r="Q97" s="1"/>
  <c r="D97"/>
  <c r="J97" s="1"/>
  <c r="P97" s="1"/>
  <c r="D82"/>
  <c r="J82" s="1"/>
  <c r="P82" s="1"/>
  <c r="E82"/>
  <c r="K82" s="1"/>
  <c r="Q82" s="1"/>
  <c r="E67"/>
  <c r="E54" s="1"/>
  <c r="D67"/>
  <c r="D54" s="1"/>
  <c r="J67" l="1"/>
  <c r="P67" s="1"/>
  <c r="K67"/>
  <c r="Q67" s="1"/>
  <c r="K54"/>
  <c r="Q54" s="1"/>
  <c r="E81"/>
  <c r="K81" s="1"/>
  <c r="Q81" s="1"/>
  <c r="D81"/>
  <c r="J81" s="1"/>
  <c r="P81" s="1"/>
  <c r="J54"/>
  <c r="P54" s="1"/>
  <c r="E52" l="1"/>
  <c r="D52"/>
  <c r="D50" s="1"/>
  <c r="K52" l="1"/>
  <c r="Q52" s="1"/>
  <c r="E50"/>
  <c r="J50"/>
  <c r="P50" s="1"/>
  <c r="J52"/>
  <c r="P52" s="1"/>
  <c r="D125" l="1"/>
  <c r="J125" s="1"/>
  <c r="P125" s="1"/>
  <c r="E125"/>
  <c r="K125" s="1"/>
  <c r="Q125" s="1"/>
  <c r="K50"/>
  <c r="Q50" s="1"/>
  <c r="C105"/>
  <c r="I105" s="1"/>
  <c r="O105" l="1"/>
  <c r="C97"/>
  <c r="I97" s="1"/>
  <c r="O97" s="1"/>
  <c r="C67"/>
  <c r="C54" s="1"/>
  <c r="I54" l="1"/>
  <c r="O54" s="1"/>
  <c r="I67"/>
  <c r="O67" s="1"/>
  <c r="C101"/>
  <c r="C81" l="1"/>
  <c r="I81" s="1"/>
  <c r="O81" s="1"/>
  <c r="I101"/>
  <c r="O101" s="1"/>
  <c r="C52"/>
  <c r="I52" l="1"/>
  <c r="O52" s="1"/>
  <c r="C50"/>
  <c r="C125"/>
  <c r="I125" s="1"/>
  <c r="O125" s="1"/>
  <c r="I50"/>
  <c r="O50" s="1"/>
</calcChain>
</file>

<file path=xl/sharedStrings.xml><?xml version="1.0" encoding="utf-8"?>
<sst xmlns="http://schemas.openxmlformats.org/spreadsheetml/2006/main" count="198" uniqueCount="181">
  <si>
    <t>Налог на доходы физических лиц</t>
  </si>
  <si>
    <t>НАЛОГИ НА СОВОКУПНЫЙ ДОХОД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</si>
  <si>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</si>
  <si>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</si>
  <si>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НАЛОГИ НА ПРИБЫЛЬ, ДОХОДЫ</t>
  </si>
  <si>
    <t>ПЛАТЕЖИ ПРИ ПОЛЬЗОВАНИИ ПРИРОДНЫМИ РЕСУРСАМИ</t>
  </si>
  <si>
    <t>Единый сельскохозяйственный налог</t>
  </si>
  <si>
    <t>1 00 00000 00 0000 000</t>
  </si>
  <si>
    <t>1 01 00000 00 0000 000</t>
  </si>
  <si>
    <t>1 01 02000 01 0000 110</t>
  </si>
  <si>
    <t>1 05 00000 00 0000 000</t>
  </si>
  <si>
    <t>1 08 00000 00 0000 000</t>
  </si>
  <si>
    <t>1 11 00000 00 0000 000</t>
  </si>
  <si>
    <t>1 12 00000 00 0000 000</t>
  </si>
  <si>
    <t>2 00 00000 00 0000 000</t>
  </si>
  <si>
    <t>Наименование доходов</t>
  </si>
  <si>
    <t>Код бюджетной классификации Российской Федерации</t>
  </si>
  <si>
    <t>ВСЕГО ДОХОДОВ</t>
  </si>
  <si>
    <t xml:space="preserve">Прочие субсидии </t>
  </si>
  <si>
    <t>Прочие субвенции</t>
  </si>
  <si>
    <t>БЕЗВОЗМЕЗДНЫЕ ПОСТУПЛЕНИЯ ОТ ДРУГИХ БЮДЖЕТОВ БЮДЖЕТНОЙ СИСТЕМЫ РОССИЙСКОЙ ФЕДЕРАЦИИ</t>
  </si>
  <si>
    <t>1 16 00000 00 0000 000</t>
  </si>
  <si>
    <t>ШТРАФЫ, САНКЦИИ, ВОЗМЕЩЕНИЕ УЩЕРБА</t>
  </si>
  <si>
    <t>ИНЫЕ МЕЖБЮДЖЕТНЫЕ ТРАНСФЕРТЫ</t>
  </si>
  <si>
    <t>из них :для предоставления дотаций бюджетам муниципальных образований из областного фонда финансовой поддержки поселений</t>
  </si>
  <si>
    <t>на осуществление государственных полномочий по организации и осуществлению деятельности по опеке и попечительству</t>
  </si>
  <si>
    <t>ДОХОДЫ ОТ ПРОДАЖИ МАТЕРИАЛЬНЫХ И НЕМАТЕРИАЛЬНЫХ АКТИВОВ</t>
  </si>
  <si>
    <t>1 14 00000 00 0000 000</t>
  </si>
  <si>
    <t>к решению Собрания депутатов</t>
  </si>
  <si>
    <t>на осуществление государственных полномочий по выплате вознаграждений профессиональным опекунам</t>
  </si>
  <si>
    <t>из них: субсидия на софинансирование вопросов местного значения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</si>
  <si>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</si>
  <si>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</si>
  <si>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</si>
  <si>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</si>
  <si>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Доходы, получаемые в виде арендной платы за передачу в возмездное пользование государственного и муниципального имущества (за исключением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</si>
  <si>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</si>
  <si>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Плата за негативное воздействие на окружающую среду</t>
  </si>
  <si>
    <t>1 12 01000 01 0000 120</t>
  </si>
  <si>
    <t>1 14 06000 00 0000 430</t>
  </si>
  <si>
    <t>ГОСУДАРСТВЕННАЯ ПОШЛИНА</t>
  </si>
  <si>
    <t>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</si>
  <si>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1 13 00000 00 0000 000</t>
  </si>
  <si>
    <t>Доходы от оказания платных услуг (работ)</t>
  </si>
  <si>
    <t>1 13 01000 00 0000 130</t>
  </si>
  <si>
    <t>Доходы от компенсации затрат государства</t>
  </si>
  <si>
    <t>1 13 02000 00 0000 130</t>
  </si>
  <si>
    <t>2 02 20000 00 0000 150</t>
  </si>
  <si>
    <t>2 02 29999 00 0000 150</t>
  </si>
  <si>
    <t>2 02 30000 00 0000 150</t>
  </si>
  <si>
    <t>2 02 39999 00 0000 150</t>
  </si>
  <si>
    <t>2 02 40000 00 0000 150</t>
  </si>
  <si>
    <t>Налог, взимаемый в связи с применением патентной системы налогообложения</t>
  </si>
  <si>
    <t>Административные штрафы, установленные Кодексом Российской Федерации об административных правонарушениях</t>
  </si>
  <si>
    <t>1 16 01000 01 0000 140</t>
  </si>
  <si>
    <t>Налог, взимаемый в связи с применением упрощенной системы налогообложения</t>
  </si>
  <si>
    <t>1 05 01000 00 0000 110</t>
  </si>
  <si>
    <t>1 05 03000 01 0000 110</t>
  </si>
  <si>
    <t>1 05 04000 02 0000 110</t>
  </si>
  <si>
    <t xml:space="preserve">Государственная пошлина по делам, рассматриваемым в судах общей юрисдикции, мировыми судьями 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</si>
  <si>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</si>
  <si>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</si>
  <si>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</si>
  <si>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1 14 02000 00 0000 000</t>
  </si>
  <si>
    <t xml:space="preserve">Доходы от продажи земельных участков, находящихся в государственной и муниципальной собственности </t>
  </si>
  <si>
    <t>на развитие территориального общественного самоуправления в Архангельской области</t>
  </si>
  <si>
    <t>ДОХОДЫ ОТ ОКАЗАНИЯ ПЛАТНЫХ УСЛУГ И КОМПЕНСАЦИИ ЗАТРАТ ГОСУДАРСТВА</t>
  </si>
  <si>
    <t>НАЛОГОВЫЕ И НЕНАЛОГОВЫЕ ДОХОДЫ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</si>
  <si>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</si>
  <si>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</si>
  <si>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</si>
  <si>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на укрепление материально-технической базы муниципальных дошкольных образовательных организаций</t>
  </si>
  <si>
    <t>на предоставление лицам, являющимся собственниками жилых помещений в многоквартирных домах, расположенных на территории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</t>
  </si>
  <si>
    <t>на обеспечение условий для развития кадрового потенциала муниципальных образовательных организаций в Архангельской области</t>
  </si>
  <si>
    <t>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</si>
  <si>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</si>
  <si>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</si>
  <si>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</si>
  <si>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2023 год</t>
  </si>
  <si>
    <t>2024 год</t>
  </si>
  <si>
    <t>2025 год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</si>
  <si>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</si>
  <si>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</si>
  <si>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</si>
  <si>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</si>
  <si>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</si>
  <si>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</si>
  <si>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</si>
  <si>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2 02 25304 14 0000 150</t>
  </si>
  <si>
    <t>2 02 25519 14 0000 150</t>
  </si>
  <si>
    <t>Прочие субсидии бюджетам муниципальных округов</t>
  </si>
  <si>
    <t>2 02 29999 14 0000 150</t>
  </si>
  <si>
    <t>Субвенции бюджетам муниципальных округов на выполнение передаваемых полномочий субъектов Российской Федерации</t>
  </si>
  <si>
    <t>2 02 30024 14 0000 150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</si>
  <si>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</si>
  <si>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</si>
  <si>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</si>
  <si>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</si>
  <si>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</si>
  <si>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</si>
  <si>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</si>
  <si>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2 02 35120 14 0000 150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</si>
  <si>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</si>
  <si>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2 02 35303 14 0000 150</t>
  </si>
  <si>
    <t>Единая субвенция бюджетам муниципальных округов</t>
  </si>
  <si>
    <t>2 02 39998 14 0000 150</t>
  </si>
  <si>
    <t>Прочие субвенции бюджетам муниципальных округов</t>
  </si>
  <si>
    <t>2 02 39999 14 0000 150</t>
  </si>
  <si>
    <t>Прочие межбюджетные трансферты, передаваемые бюджетам муниципальных округов</t>
  </si>
  <si>
    <t>2 02 49999 14 0000 150</t>
  </si>
  <si>
    <t>2 02 00000 00 0000 000</t>
  </si>
  <si>
    <t xml:space="preserve">на комплектование книжных фондов библиотек муниципальных образований Архангельской области и подписку на периодическую печать </t>
  </si>
  <si>
    <t xml:space="preserve">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муниципального округа
</t>
  </si>
  <si>
    <t>на меру социальной поддержки отдельным категориям лиц, замещавших муниципальные должности, в случае досрочного прекращения их полномочий в связи с созданием муниципального округа</t>
  </si>
  <si>
    <t>на реализацию мероприятий по социально-экономическому развитию муниципальных округов</t>
  </si>
  <si>
    <t xml:space="preserve"> из них: на осуществление государственных полномочий в сфере охраны труда</t>
  </si>
  <si>
    <t>на создание условий для обеспечения поселений и жителей муниципальных и городских округов услугами торговли</t>
  </si>
  <si>
    <t>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</si>
  <si>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из них : на реализацию образовательных программ</t>
  </si>
  <si>
    <t>на осуществление государственных полномочий по формированию торгового реестра</t>
  </si>
  <si>
    <t xml:space="preserve">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</t>
  </si>
  <si>
    <t>из них: на доставку муки и лекарственных средств в районы Крайнего Севера и приравненные к ним местности с ограниченными сроками завоза грузов</t>
  </si>
  <si>
    <t>Прогнозируемое поступление доходов бюджета муниципального округа на 2023 год и на плановый период 2024 и 2025 годов</t>
  </si>
  <si>
    <t>Приложение № 1</t>
  </si>
  <si>
    <t>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</si>
  <si>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на осуществление государственных полномочий в сфере административных правонарушений</t>
  </si>
  <si>
    <t>из нее: на осуществление государственных полномочий по созданию комиссий по делам несовершеннолетних и защите их прав</t>
  </si>
  <si>
    <t>НАЛОГИ НА ИМУЩЕСТВО</t>
  </si>
  <si>
    <t>1 06 00000 00 0000 110</t>
  </si>
  <si>
    <t>Налог на имущество физических лиц</t>
  </si>
  <si>
    <t>1 06 01000 00 0000 110</t>
  </si>
  <si>
    <t>Транспортный налог с физических лиц</t>
  </si>
  <si>
    <t>1 06 06000 00 0000 110</t>
  </si>
  <si>
    <t>Земельный налог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</si>
  <si>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</si>
  <si>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1 08 04000 01 0000 110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</si>
  <si>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</si>
  <si>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1 16 07000 00 0000 140</t>
  </si>
  <si>
    <t>Мезенского муниципального округа</t>
  </si>
  <si>
    <t>Сумма, рублей</t>
  </si>
  <si>
    <t>от 15  декабря 2022 года № 42</t>
  </si>
  <si>
    <t>Предлагаемы поправки (+ увеличение, - уменьшение)</t>
  </si>
  <si>
    <r>
      <rPr>
        <b/>
        <sz val="10"/>
        <rFont val="Arial Cyr"/>
        <charset val="204"/>
      </rPr>
      <t>"</t>
    </r>
    <r>
      <rPr>
        <sz val="10"/>
        <rFont val="Arial Cyr"/>
        <charset val="204"/>
      </rPr>
      <t>Приложение № 1</t>
    </r>
  </si>
  <si>
    <t>на доставку муки и лекарственных средств в районы Крайнего Севера и приравненные к ним местности с ограниченными сроками завоза грузов</t>
  </si>
  <si>
    <t>на организацию транспортного обслуживания населения на пассажирских муниципальных маршрутах водного транспорта</t>
  </si>
  <si>
    <t>Субсидии бюджетам муниципальных округов на государственную поддержку отрасли культуры</t>
  </si>
  <si>
    <t>из них: на государственную поддержку отрасли культуры (реализацию мероприятий по модернизации библиотек в части комплектования книжных фондов муниципальных библиотек)</t>
  </si>
  <si>
    <t xml:space="preserve"> на государственную поддержку отрасли культуры (Федеральный проект "Творческие люди")</t>
  </si>
  <si>
    <t>на оснащение объектов строительства сферы образования муниципальных образований Архангельск6ой области (учреждениям общего образования)</t>
  </si>
  <si>
    <t>Субсидии бюджетам муниципальных округов на обеспечение комплексного развития сельских территорий</t>
  </si>
  <si>
    <t>2 02 25576 14 0000 150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</si>
  <si>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</si>
  <si>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</si>
  <si>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</si>
  <si>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</si>
  <si>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>2 19 60010 14 0000 150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</si>
  <si>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</si>
  <si>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на обеспечение мероприятий по организации предоставления дополнительных мер социальной поддержки семьям военнослужащих, сотрудников некоторых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(принимавших) участие в специальной военной операции, сотрудников уголовно-исполнительной системы Российской Федерации, выполняющих (выполнявших) возложенные на них задачи в период проведения специальной военной операции, лиц, заключивших контракт о пребывании в добровольческом формировании (о добровольном содействии в выполнении задач, возложенных на Вооруженные Силы Российской Федерации) для участия в указанной специальной военной операции, а также граждан, призванных на военную службу по мобилизации, в том числе погибших (умерших) при исполнении обязанностей военной службы (службы),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детьми, посещающими муниципальные образовательные организации, реализующие программы дошкольного образования, в виде оплаты расходов образовательной организации, связанных с организацией питания и приобретением расходных материалов, используемых для обеспечения соблюдения воспитанниками режима дня и личной гигиены</t>
  </si>
  <si>
    <t>1 06 04000 00 0000 110</t>
  </si>
  <si>
    <t>ПРОЧИЕ БЕЗВОЗМЕЗДНЫЕ ПОСТУПЛЕНИЯ</t>
  </si>
  <si>
    <t>2 07 00000 00 0000 150</t>
  </si>
  <si>
    <t>2 07 04050 14 0000 150</t>
  </si>
  <si>
    <t>Прочие безвозмездные поступления в бюджеты муниципальных округов</t>
  </si>
  <si>
    <t>на реализацию мероприятий по модернизации системы дошкольного образования</t>
  </si>
  <si>
    <t>Субсидии бюджетам муниципальных округов на реализацию мероприятий по обеспечению жильем молодых семей</t>
  </si>
  <si>
    <t>2 02 25497 14 0000 150</t>
  </si>
  <si>
    <t>2 02 25467 14 0000 150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</si>
  <si>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</si>
  <si>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на реализацию мероприятий по модернизации учреждений отрасли культуры</t>
  </si>
  <si>
    <t>на разработку проектно-сметной документации по строительству, модернизации объектов питьевого водоснабжения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</si>
  <si>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</si>
  <si>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2 02 27112 14 0000 150</t>
  </si>
  <si>
    <t>на разработку проектно-сметной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</t>
  </si>
  <si>
    <t>на обеспечение учреждений культуры автотранспортом</t>
  </si>
  <si>
    <t>на развитие инициативного бюджетирования</t>
  </si>
  <si>
    <t>на ремонт грунтового полотна автомобильной дороги общего пользования местного значения по ул. Октябрьская (от жилого дома № 68 по ул. Октябрьская до здания новой школы) в с. Долгощелье Мезенского района Архангельской области</t>
  </si>
  <si>
    <t xml:space="preserve"> на устройство временного объездного низководного автомобильного моста через р. Сова в дер. Чижгора Мезенского района Архангельской области</t>
  </si>
  <si>
    <t>на предоставление меры социальной поддержки отдельным категориям лиц, замещавших муниципальные должности, в случае досрочного прекращения их полномочий в связи с созданием Мезенского муниципального округа Архангельской области</t>
  </si>
  <si>
    <t>на организацию транспортного обслуживания населения на пассажирских муниципальных маршрутах автомобильного транспорта</t>
  </si>
  <si>
    <t>"</t>
  </si>
  <si>
    <t>от 06 апреля 2023 года №  129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</si>
</sst>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_р_._-;\-* #,##0.0_р_._-;_-* &quot;-&quot;?_р_._-;_-@_-"/>
  </numFmts>
  <fonts count="12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Arial Cyr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/>
    <xf numFmtId="49" fontId="2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164" fontId="0" fillId="0" borderId="3" xfId="0" applyNumberFormat="1" applyBorder="1"/>
    <xf numFmtId="0" fontId="1" fillId="0" borderId="1" xfId="0" applyFont="1" applyBorder="1" applyAlignment="1">
      <alignment horizontal="left" vertical="center" wrapText="1" inden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indent="3"/>
    </xf>
    <xf numFmtId="0" fontId="1" fillId="0" borderId="1" xfId="0" applyFont="1" applyBorder="1" applyAlignment="1">
      <alignment horizontal="left" wrapText="1" indent="1"/>
    </xf>
    <xf numFmtId="0" fontId="5" fillId="0" borderId="4" xfId="0" quotePrefix="1" applyFont="1" applyBorder="1" applyAlignment="1">
      <alignment horizontal="center" vertical="center" wrapText="1"/>
    </xf>
    <xf numFmtId="0" fontId="0" fillId="0" borderId="4" xfId="0" applyBorder="1"/>
    <xf numFmtId="49" fontId="4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0" fontId="2" fillId="0" borderId="6" xfId="0" applyFont="1" applyBorder="1" applyAlignment="1">
      <alignment horizontal="left" vertical="center" wrapText="1" indent="1"/>
    </xf>
    <xf numFmtId="49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49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 indent="2"/>
    </xf>
    <xf numFmtId="4" fontId="2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4" fontId="7" fillId="0" borderId="0" xfId="0" applyNumberFormat="1" applyFont="1" applyAlignment="1">
      <alignment horizontal="right"/>
    </xf>
    <xf numFmtId="49" fontId="2" fillId="0" borderId="8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left" vertical="center" wrapText="1" indent="1"/>
    </xf>
    <xf numFmtId="0" fontId="0" fillId="0" borderId="1" xfId="0" applyBorder="1" applyAlignment="1">
      <alignment horizontal="left" wrapText="1" indent="1"/>
    </xf>
    <xf numFmtId="4" fontId="0" fillId="0" borderId="1" xfId="0" applyNumberFormat="1" applyBorder="1" applyAlignment="1">
      <alignment horizontal="right"/>
    </xf>
    <xf numFmtId="49" fontId="8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vertical="justify" wrapText="1" indent="1"/>
    </xf>
    <xf numFmtId="0" fontId="9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justify" wrapText="1" indent="3"/>
    </xf>
    <xf numFmtId="4" fontId="1" fillId="0" borderId="1" xfId="2" applyNumberFormat="1" applyFont="1" applyFill="1" applyBorder="1" applyAlignment="1">
      <alignment horizontal="right"/>
    </xf>
    <xf numFmtId="4" fontId="1" fillId="0" borderId="14" xfId="2" applyNumberFormat="1" applyFont="1" applyFill="1" applyBorder="1" applyAlignment="1">
      <alignment horizontal="right"/>
    </xf>
    <xf numFmtId="0" fontId="0" fillId="0" borderId="1" xfId="0" quotePrefix="1" applyBorder="1" applyAlignment="1">
      <alignment horizontal="left" vertical="center" wrapText="1" indent="1"/>
    </xf>
    <xf numFmtId="49" fontId="2" fillId="0" borderId="1" xfId="0" applyNumberFormat="1" applyFont="1" applyBorder="1" applyAlignment="1">
      <alignment horizontal="center" vertical="center"/>
    </xf>
    <xf numFmtId="49" fontId="11" fillId="0" borderId="6" xfId="1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0" xfId="0" applyNumberFormat="1" applyFont="1" applyAlignment="1">
      <alignment horizontal="right"/>
    </xf>
    <xf numFmtId="0" fontId="6" fillId="0" borderId="0" xfId="0" applyFont="1"/>
    <xf numFmtId="0" fontId="10" fillId="0" borderId="14" xfId="0" applyFont="1" applyBorder="1" applyAlignment="1">
      <alignment horizontal="left" wrapText="1" indent="3"/>
    </xf>
    <xf numFmtId="0" fontId="10" fillId="0" borderId="14" xfId="0" applyFont="1" applyBorder="1" applyAlignment="1">
      <alignment horizontal="left" wrapText="1" indent="2"/>
    </xf>
    <xf numFmtId="0" fontId="10" fillId="0" borderId="14" xfId="0" applyFont="1" applyBorder="1" applyAlignment="1">
      <alignment horizontal="left" wrapText="1" indent="1"/>
    </xf>
    <xf numFmtId="4" fontId="1" fillId="3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right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6"/>
  <sheetViews>
    <sheetView tabSelected="1" view="pageBreakPreview" zoomScaleNormal="100" zoomScaleSheetLayoutView="100" workbookViewId="0">
      <pane xSplit="5" ySplit="16" topLeftCell="L17" activePane="bottomRight" state="frozen"/>
      <selection pane="topRight" activeCell="F1" sqref="F1"/>
      <selection pane="bottomLeft" activeCell="A17" sqref="A17"/>
      <selection pane="bottomRight" activeCell="A4" sqref="A4"/>
    </sheetView>
  </sheetViews>
  <sheetFormatPr defaultRowHeight="12.75"/>
  <cols>
    <col min="1" max="1" width="76.85546875" customWidth="1"/>
    <col min="2" max="2" width="23" customWidth="1"/>
    <col min="3" max="3" width="16.7109375" hidden="1" customWidth="1"/>
    <col min="4" max="4" width="15.140625" hidden="1" customWidth="1"/>
    <col min="5" max="5" width="16.42578125" hidden="1" customWidth="1"/>
    <col min="6" max="6" width="15" hidden="1" customWidth="1"/>
    <col min="7" max="7" width="14" hidden="1" customWidth="1"/>
    <col min="8" max="8" width="18.5703125" hidden="1" customWidth="1"/>
    <col min="9" max="9" width="16" hidden="1" customWidth="1"/>
    <col min="10" max="10" width="16.28515625" hidden="1" customWidth="1"/>
    <col min="11" max="11" width="15.140625" hidden="1" customWidth="1"/>
    <col min="12" max="12" width="14.85546875" hidden="1" customWidth="1"/>
    <col min="13" max="13" width="14" hidden="1" customWidth="1"/>
    <col min="14" max="14" width="12.7109375" hidden="1" customWidth="1"/>
    <col min="15" max="15" width="15.85546875" customWidth="1"/>
    <col min="16" max="16" width="16.7109375" customWidth="1"/>
    <col min="17" max="17" width="16.42578125" customWidth="1"/>
    <col min="18" max="18" width="1.42578125" customWidth="1"/>
  </cols>
  <sheetData>
    <row r="1" spans="1:17">
      <c r="Q1" s="14" t="s">
        <v>123</v>
      </c>
    </row>
    <row r="2" spans="1:17">
      <c r="Q2" s="42" t="s">
        <v>28</v>
      </c>
    </row>
    <row r="3" spans="1:17">
      <c r="Q3" s="42" t="s">
        <v>138</v>
      </c>
    </row>
    <row r="4" spans="1:17">
      <c r="Q4" s="14" t="s">
        <v>180</v>
      </c>
    </row>
    <row r="6" spans="1:17">
      <c r="B6" s="10"/>
      <c r="E6" s="41"/>
      <c r="Q6" s="41" t="s">
        <v>142</v>
      </c>
    </row>
    <row r="7" spans="1:17">
      <c r="B7" s="10"/>
      <c r="E7" s="42"/>
      <c r="Q7" s="42" t="s">
        <v>28</v>
      </c>
    </row>
    <row r="8" spans="1:17">
      <c r="B8" s="10"/>
      <c r="E8" s="42"/>
      <c r="Q8" s="42" t="s">
        <v>138</v>
      </c>
    </row>
    <row r="9" spans="1:17">
      <c r="B9" s="10"/>
      <c r="E9" s="41"/>
      <c r="Q9" s="41" t="s">
        <v>140</v>
      </c>
    </row>
    <row r="10" spans="1:17">
      <c r="B10" s="10"/>
      <c r="C10" s="14"/>
    </row>
    <row r="11" spans="1:17" ht="18" customHeight="1">
      <c r="A11" s="72" t="s">
        <v>122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</row>
    <row r="12" spans="1:17" ht="13.5" customHeight="1">
      <c r="A12" s="18"/>
      <c r="B12" s="19"/>
      <c r="E12" s="43"/>
    </row>
    <row r="13" spans="1:17" ht="41.25" customHeight="1">
      <c r="A13" s="74" t="s">
        <v>15</v>
      </c>
      <c r="B13" s="74" t="s">
        <v>16</v>
      </c>
      <c r="C13" s="67" t="s">
        <v>139</v>
      </c>
      <c r="D13" s="70"/>
      <c r="E13" s="70"/>
      <c r="F13" s="67" t="s">
        <v>141</v>
      </c>
      <c r="G13" s="68"/>
      <c r="H13" s="69"/>
      <c r="I13" s="68" t="s">
        <v>139</v>
      </c>
      <c r="J13" s="70"/>
      <c r="K13" s="71"/>
      <c r="L13" s="67" t="s">
        <v>141</v>
      </c>
      <c r="M13" s="68"/>
      <c r="N13" s="69"/>
      <c r="O13" s="68" t="s">
        <v>139</v>
      </c>
      <c r="P13" s="70"/>
      <c r="Q13" s="71"/>
    </row>
    <row r="14" spans="1:17" ht="24" customHeight="1">
      <c r="A14" s="75"/>
      <c r="B14" s="75"/>
      <c r="C14" s="52" t="s">
        <v>78</v>
      </c>
      <c r="D14" s="52" t="s">
        <v>79</v>
      </c>
      <c r="E14" s="52" t="s">
        <v>80</v>
      </c>
      <c r="F14" s="52" t="s">
        <v>78</v>
      </c>
      <c r="G14" s="52" t="s">
        <v>79</v>
      </c>
      <c r="H14" s="52" t="s">
        <v>80</v>
      </c>
      <c r="I14" s="52" t="s">
        <v>78</v>
      </c>
      <c r="J14" s="52" t="s">
        <v>79</v>
      </c>
      <c r="K14" s="52" t="s">
        <v>80</v>
      </c>
      <c r="L14" s="52" t="s">
        <v>78</v>
      </c>
      <c r="M14" s="52" t="s">
        <v>79</v>
      </c>
      <c r="N14" s="52" t="s">
        <v>80</v>
      </c>
      <c r="O14" s="52" t="s">
        <v>78</v>
      </c>
      <c r="P14" s="52" t="s">
        <v>79</v>
      </c>
      <c r="Q14" s="52" t="s">
        <v>80</v>
      </c>
    </row>
    <row r="15" spans="1:17" ht="9.9499999999999993" customHeight="1">
      <c r="A15" s="2">
        <v>1</v>
      </c>
      <c r="B15" s="2">
        <v>2</v>
      </c>
      <c r="C15" s="2">
        <v>3</v>
      </c>
      <c r="D15" s="2">
        <v>4</v>
      </c>
      <c r="E15" s="2">
        <v>5</v>
      </c>
      <c r="F15" s="2"/>
      <c r="G15" s="2"/>
      <c r="H15" s="2"/>
      <c r="I15" s="2">
        <v>3</v>
      </c>
      <c r="J15" s="2">
        <v>4</v>
      </c>
      <c r="K15" s="2">
        <v>5</v>
      </c>
      <c r="L15" s="2"/>
      <c r="M15" s="2"/>
      <c r="N15" s="2"/>
      <c r="O15" s="2">
        <v>3</v>
      </c>
      <c r="P15" s="2">
        <v>4</v>
      </c>
      <c r="Q15" s="2">
        <v>5</v>
      </c>
    </row>
    <row r="16" spans="1:17">
      <c r="A16" s="3"/>
      <c r="B16" s="4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18" customHeight="1">
      <c r="A17" s="5" t="s">
        <v>67</v>
      </c>
      <c r="B17" s="20" t="s">
        <v>7</v>
      </c>
      <c r="C17" s="38">
        <f>C19+C21+C23+C27+C31+C35+C40+C38+C43+C46</f>
        <v>238412299</v>
      </c>
      <c r="D17" s="38">
        <f>D19+D21+D23+D27+D31+D35+D40+D38+D43+D46</f>
        <v>248973300</v>
      </c>
      <c r="E17" s="38">
        <f>E19+E21+E23+E27+E31+E35+E40+E38+E43+E46</f>
        <v>262059000</v>
      </c>
      <c r="F17" s="38">
        <f t="shared" ref="F17:H17" si="0">F19+F21+F23+F27+F31+F35+F40+F38+F43+F46</f>
        <v>0</v>
      </c>
      <c r="G17" s="38">
        <f t="shared" si="0"/>
        <v>0</v>
      </c>
      <c r="H17" s="38">
        <f t="shared" si="0"/>
        <v>0</v>
      </c>
      <c r="I17" s="38">
        <f>C17+F17</f>
        <v>238412299</v>
      </c>
      <c r="J17" s="38">
        <f>D17+G17</f>
        <v>248973300</v>
      </c>
      <c r="K17" s="38">
        <f>E17+H17</f>
        <v>262059000</v>
      </c>
      <c r="L17" s="38">
        <f>L19+L21+L23+L27+L31+L35+L40+L38+L43+L46</f>
        <v>379507.29</v>
      </c>
      <c r="M17" s="38">
        <f t="shared" ref="M17:N17" si="1">M19+M21+M23+M27+M31+M35+M40+M38+M43+M46</f>
        <v>0</v>
      </c>
      <c r="N17" s="38">
        <f t="shared" si="1"/>
        <v>0</v>
      </c>
      <c r="O17" s="38">
        <f>I17+L17</f>
        <v>238791806.28999999</v>
      </c>
      <c r="P17" s="38">
        <f>J17+M17</f>
        <v>248973300</v>
      </c>
      <c r="Q17" s="38">
        <f>K17+N17</f>
        <v>262059000</v>
      </c>
    </row>
    <row r="18" spans="1:17">
      <c r="A18" s="5"/>
      <c r="B18" s="20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7" ht="18.75" customHeight="1">
      <c r="A19" s="6" t="s">
        <v>4</v>
      </c>
      <c r="B19" s="21" t="s">
        <v>8</v>
      </c>
      <c r="C19" s="39">
        <f>C20</f>
        <v>162512235</v>
      </c>
      <c r="D19" s="39">
        <f t="shared" ref="D19:H19" si="2">D20</f>
        <v>174411100</v>
      </c>
      <c r="E19" s="39">
        <f t="shared" si="2"/>
        <v>185682200</v>
      </c>
      <c r="F19" s="39">
        <f t="shared" si="2"/>
        <v>0</v>
      </c>
      <c r="G19" s="39">
        <f t="shared" si="2"/>
        <v>0</v>
      </c>
      <c r="H19" s="39">
        <f t="shared" si="2"/>
        <v>0</v>
      </c>
      <c r="I19" s="39">
        <f t="shared" ref="I19:I89" si="3">C19+F19</f>
        <v>162512235</v>
      </c>
      <c r="J19" s="39">
        <f t="shared" ref="J19:J89" si="4">D19+G19</f>
        <v>174411100</v>
      </c>
      <c r="K19" s="39">
        <f t="shared" ref="K19:K89" si="5">E19+H19</f>
        <v>185682200</v>
      </c>
      <c r="L19" s="39">
        <f t="shared" ref="L19:N19" si="6">L20</f>
        <v>0</v>
      </c>
      <c r="M19" s="39">
        <f t="shared" si="6"/>
        <v>0</v>
      </c>
      <c r="N19" s="39">
        <f t="shared" si="6"/>
        <v>0</v>
      </c>
      <c r="O19" s="39">
        <f t="shared" ref="O19:O89" si="7">I19+L19</f>
        <v>162512235</v>
      </c>
      <c r="P19" s="39">
        <f t="shared" ref="P19:P89" si="8">J19+M19</f>
        <v>174411100</v>
      </c>
      <c r="Q19" s="39">
        <f t="shared" ref="Q19:Q89" si="9">K19+N19</f>
        <v>185682200</v>
      </c>
    </row>
    <row r="20" spans="1:17">
      <c r="A20" s="7" t="s">
        <v>0</v>
      </c>
      <c r="B20" s="21" t="s">
        <v>9</v>
      </c>
      <c r="C20" s="39">
        <v>162512235</v>
      </c>
      <c r="D20" s="39">
        <v>174411100</v>
      </c>
      <c r="E20" s="39">
        <v>185682200</v>
      </c>
      <c r="F20" s="39"/>
      <c r="G20" s="39"/>
      <c r="H20" s="39"/>
      <c r="I20" s="39">
        <f t="shared" si="3"/>
        <v>162512235</v>
      </c>
      <c r="J20" s="39">
        <f t="shared" si="4"/>
        <v>174411100</v>
      </c>
      <c r="K20" s="39">
        <f t="shared" si="5"/>
        <v>185682200</v>
      </c>
      <c r="L20" s="39"/>
      <c r="M20" s="39"/>
      <c r="N20" s="39"/>
      <c r="O20" s="39">
        <f>I20+L20</f>
        <v>162512235</v>
      </c>
      <c r="P20" s="39">
        <f>J20+M20</f>
        <v>174411100</v>
      </c>
      <c r="Q20" s="39">
        <f>K20+N20</f>
        <v>185682200</v>
      </c>
    </row>
    <row r="21" spans="1:17" ht="29.25" customHeight="1">
      <c r="A21" s="8" t="s">
        <v>31</v>
      </c>
      <c r="B21" s="21" t="s">
        <v>32</v>
      </c>
      <c r="C21" s="39">
        <f>C22</f>
        <v>15692882</v>
      </c>
      <c r="D21" s="39">
        <f t="shared" ref="D21:H21" si="10">D22</f>
        <v>16879000</v>
      </c>
      <c r="E21" s="39">
        <f t="shared" si="10"/>
        <v>17687000</v>
      </c>
      <c r="F21" s="39">
        <f t="shared" si="10"/>
        <v>0</v>
      </c>
      <c r="G21" s="39">
        <f t="shared" si="10"/>
        <v>0</v>
      </c>
      <c r="H21" s="39">
        <f t="shared" si="10"/>
        <v>0</v>
      </c>
      <c r="I21" s="39">
        <f t="shared" si="3"/>
        <v>15692882</v>
      </c>
      <c r="J21" s="39">
        <f t="shared" si="4"/>
        <v>16879000</v>
      </c>
      <c r="K21" s="39">
        <f t="shared" si="5"/>
        <v>17687000</v>
      </c>
      <c r="L21" s="39">
        <f t="shared" ref="L21:N21" si="11">L22</f>
        <v>0</v>
      </c>
      <c r="M21" s="39">
        <f t="shared" si="11"/>
        <v>0</v>
      </c>
      <c r="N21" s="39">
        <f t="shared" si="11"/>
        <v>0</v>
      </c>
      <c r="O21" s="39">
        <f t="shared" si="7"/>
        <v>15692882</v>
      </c>
      <c r="P21" s="39">
        <f t="shared" si="8"/>
        <v>16879000</v>
      </c>
      <c r="Q21" s="39">
        <f t="shared" si="9"/>
        <v>17687000</v>
      </c>
    </row>
    <row r="22" spans="1:17" ht="25.5">
      <c r="A22" s="7" t="s">
        <v>33</v>
      </c>
      <c r="B22" s="21" t="s">
        <v>34</v>
      </c>
      <c r="C22" s="39">
        <v>15692882</v>
      </c>
      <c r="D22" s="39">
        <v>16879000</v>
      </c>
      <c r="E22" s="39">
        <v>17687000</v>
      </c>
      <c r="F22" s="39"/>
      <c r="G22" s="39"/>
      <c r="H22" s="39"/>
      <c r="I22" s="39">
        <f t="shared" si="3"/>
        <v>15692882</v>
      </c>
      <c r="J22" s="39">
        <f t="shared" si="4"/>
        <v>16879000</v>
      </c>
      <c r="K22" s="39">
        <f t="shared" si="5"/>
        <v>17687000</v>
      </c>
      <c r="L22" s="39"/>
      <c r="M22" s="39"/>
      <c r="N22" s="39"/>
      <c r="O22" s="39">
        <f t="shared" si="7"/>
        <v>15692882</v>
      </c>
      <c r="P22" s="39">
        <f t="shared" si="8"/>
        <v>16879000</v>
      </c>
      <c r="Q22" s="39">
        <f t="shared" si="9"/>
        <v>17687000</v>
      </c>
    </row>
    <row r="23" spans="1:17" ht="18.75" customHeight="1">
      <c r="A23" s="8" t="s">
        <v>1</v>
      </c>
      <c r="B23" s="21" t="s">
        <v>10</v>
      </c>
      <c r="C23" s="39">
        <f>SUM(C24:C26)</f>
        <v>23096000</v>
      </c>
      <c r="D23" s="39">
        <f t="shared" ref="D23:H23" si="12">SUM(D24:D26)</f>
        <v>23765100</v>
      </c>
      <c r="E23" s="39">
        <f t="shared" si="12"/>
        <v>24649400</v>
      </c>
      <c r="F23" s="39">
        <f t="shared" si="12"/>
        <v>0</v>
      </c>
      <c r="G23" s="39">
        <f t="shared" si="12"/>
        <v>0</v>
      </c>
      <c r="H23" s="39">
        <f t="shared" si="12"/>
        <v>0</v>
      </c>
      <c r="I23" s="39">
        <f t="shared" si="3"/>
        <v>23096000</v>
      </c>
      <c r="J23" s="39">
        <f t="shared" si="4"/>
        <v>23765100</v>
      </c>
      <c r="K23" s="39">
        <f t="shared" si="5"/>
        <v>24649400</v>
      </c>
      <c r="L23" s="39">
        <f t="shared" ref="L23:N23" si="13">SUM(L24:L26)</f>
        <v>0</v>
      </c>
      <c r="M23" s="39">
        <f t="shared" si="13"/>
        <v>0</v>
      </c>
      <c r="N23" s="39">
        <f t="shared" si="13"/>
        <v>0</v>
      </c>
      <c r="O23" s="39">
        <f t="shared" si="7"/>
        <v>23096000</v>
      </c>
      <c r="P23" s="39">
        <f t="shared" si="8"/>
        <v>23765100</v>
      </c>
      <c r="Q23" s="39">
        <f t="shared" si="9"/>
        <v>24649400</v>
      </c>
    </row>
    <row r="24" spans="1:17">
      <c r="A24" s="7" t="s">
        <v>55</v>
      </c>
      <c r="B24" s="21" t="s">
        <v>56</v>
      </c>
      <c r="C24" s="39">
        <v>4079000</v>
      </c>
      <c r="D24" s="39">
        <v>4279300</v>
      </c>
      <c r="E24" s="39">
        <v>4455600</v>
      </c>
      <c r="F24" s="39"/>
      <c r="G24" s="39"/>
      <c r="H24" s="39"/>
      <c r="I24" s="39">
        <f t="shared" si="3"/>
        <v>4079000</v>
      </c>
      <c r="J24" s="39">
        <f t="shared" si="4"/>
        <v>4279300</v>
      </c>
      <c r="K24" s="39">
        <f t="shared" si="5"/>
        <v>4455600</v>
      </c>
      <c r="L24" s="39"/>
      <c r="M24" s="39"/>
      <c r="N24" s="39"/>
      <c r="O24" s="39">
        <f t="shared" si="7"/>
        <v>4079000</v>
      </c>
      <c r="P24" s="39">
        <f t="shared" si="8"/>
        <v>4279300</v>
      </c>
      <c r="Q24" s="39">
        <f t="shared" si="9"/>
        <v>4455600</v>
      </c>
    </row>
    <row r="25" spans="1:17">
      <c r="A25" s="7" t="s">
        <v>6</v>
      </c>
      <c r="B25" s="21" t="s">
        <v>57</v>
      </c>
      <c r="C25" s="39">
        <v>17362000</v>
      </c>
      <c r="D25" s="39">
        <v>17697100</v>
      </c>
      <c r="E25" s="39">
        <v>18331800</v>
      </c>
      <c r="F25" s="39"/>
      <c r="G25" s="39"/>
      <c r="H25" s="39"/>
      <c r="I25" s="39">
        <f t="shared" si="3"/>
        <v>17362000</v>
      </c>
      <c r="J25" s="39">
        <f t="shared" si="4"/>
        <v>17697100</v>
      </c>
      <c r="K25" s="39">
        <f t="shared" si="5"/>
        <v>18331800</v>
      </c>
      <c r="L25" s="39"/>
      <c r="M25" s="39"/>
      <c r="N25" s="39"/>
      <c r="O25" s="39">
        <f t="shared" si="7"/>
        <v>17362000</v>
      </c>
      <c r="P25" s="39">
        <f t="shared" si="8"/>
        <v>17697100</v>
      </c>
      <c r="Q25" s="39">
        <f t="shared" si="9"/>
        <v>18331800</v>
      </c>
    </row>
    <row r="26" spans="1:17">
      <c r="A26" s="7" t="s">
        <v>52</v>
      </c>
      <c r="B26" s="21" t="s">
        <v>58</v>
      </c>
      <c r="C26" s="39">
        <v>1655000</v>
      </c>
      <c r="D26" s="39">
        <v>1788700</v>
      </c>
      <c r="E26" s="39">
        <v>1862000</v>
      </c>
      <c r="F26" s="39"/>
      <c r="G26" s="39"/>
      <c r="H26" s="39"/>
      <c r="I26" s="39">
        <f t="shared" si="3"/>
        <v>1655000</v>
      </c>
      <c r="J26" s="39">
        <f t="shared" si="4"/>
        <v>1788700</v>
      </c>
      <c r="K26" s="39">
        <f t="shared" si="5"/>
        <v>1862000</v>
      </c>
      <c r="L26" s="39"/>
      <c r="M26" s="39"/>
      <c r="N26" s="39"/>
      <c r="O26" s="39">
        <f t="shared" si="7"/>
        <v>1655000</v>
      </c>
      <c r="P26" s="39">
        <f t="shared" si="8"/>
        <v>1788700</v>
      </c>
      <c r="Q26" s="39">
        <f t="shared" si="9"/>
        <v>1862000</v>
      </c>
    </row>
    <row r="27" spans="1:17" ht="18.75" customHeight="1">
      <c r="A27" s="8" t="s">
        <v>127</v>
      </c>
      <c r="B27" s="21" t="s">
        <v>128</v>
      </c>
      <c r="C27" s="39">
        <f>SUM(C28:C30)</f>
        <v>10277207</v>
      </c>
      <c r="D27" s="39">
        <f>SUM(D28:D30)</f>
        <v>10300200</v>
      </c>
      <c r="E27" s="39">
        <f>SUM(E28:E30)</f>
        <v>10323300</v>
      </c>
      <c r="F27" s="39">
        <f t="shared" ref="F27:H27" si="14">SUM(F28:F30)</f>
        <v>0</v>
      </c>
      <c r="G27" s="39">
        <f t="shared" si="14"/>
        <v>0</v>
      </c>
      <c r="H27" s="39">
        <f t="shared" si="14"/>
        <v>0</v>
      </c>
      <c r="I27" s="39">
        <f t="shared" si="3"/>
        <v>10277207</v>
      </c>
      <c r="J27" s="39">
        <f t="shared" si="4"/>
        <v>10300200</v>
      </c>
      <c r="K27" s="39">
        <f t="shared" si="5"/>
        <v>10323300</v>
      </c>
      <c r="L27" s="39">
        <f t="shared" ref="L27:N27" si="15">SUM(L28:L30)</f>
        <v>0</v>
      </c>
      <c r="M27" s="39">
        <f t="shared" si="15"/>
        <v>0</v>
      </c>
      <c r="N27" s="39">
        <f t="shared" si="15"/>
        <v>0</v>
      </c>
      <c r="O27" s="39">
        <f t="shared" si="7"/>
        <v>10277207</v>
      </c>
      <c r="P27" s="39">
        <f t="shared" si="8"/>
        <v>10300200</v>
      </c>
      <c r="Q27" s="39">
        <f t="shared" si="9"/>
        <v>10323300</v>
      </c>
    </row>
    <row r="28" spans="1:17">
      <c r="A28" s="7" t="s">
        <v>129</v>
      </c>
      <c r="B28" s="21" t="s">
        <v>130</v>
      </c>
      <c r="C28" s="39">
        <v>1417000</v>
      </c>
      <c r="D28" s="39">
        <v>1417000</v>
      </c>
      <c r="E28" s="39">
        <v>1417000</v>
      </c>
      <c r="F28" s="39"/>
      <c r="G28" s="39"/>
      <c r="H28" s="39"/>
      <c r="I28" s="39">
        <f t="shared" si="3"/>
        <v>1417000</v>
      </c>
      <c r="J28" s="39">
        <f t="shared" si="4"/>
        <v>1417000</v>
      </c>
      <c r="K28" s="39">
        <f t="shared" si="5"/>
        <v>1417000</v>
      </c>
      <c r="L28" s="39"/>
      <c r="M28" s="39"/>
      <c r="N28" s="39"/>
      <c r="O28" s="39">
        <f t="shared" si="7"/>
        <v>1417000</v>
      </c>
      <c r="P28" s="39">
        <f t="shared" si="8"/>
        <v>1417000</v>
      </c>
      <c r="Q28" s="39">
        <f t="shared" si="9"/>
        <v>1417000</v>
      </c>
    </row>
    <row r="29" spans="1:17">
      <c r="A29" s="7" t="s">
        <v>131</v>
      </c>
      <c r="B29" s="21" t="s">
        <v>158</v>
      </c>
      <c r="C29" s="39">
        <v>7415207</v>
      </c>
      <c r="D29" s="39">
        <v>7438200</v>
      </c>
      <c r="E29" s="39">
        <v>7461300</v>
      </c>
      <c r="F29" s="39"/>
      <c r="G29" s="39"/>
      <c r="H29" s="39"/>
      <c r="I29" s="39">
        <f t="shared" si="3"/>
        <v>7415207</v>
      </c>
      <c r="J29" s="39">
        <f t="shared" si="4"/>
        <v>7438200</v>
      </c>
      <c r="K29" s="39">
        <f t="shared" si="5"/>
        <v>7461300</v>
      </c>
      <c r="L29" s="39"/>
      <c r="M29" s="39"/>
      <c r="N29" s="39"/>
      <c r="O29" s="39">
        <f t="shared" si="7"/>
        <v>7415207</v>
      </c>
      <c r="P29" s="39">
        <f t="shared" si="8"/>
        <v>7438200</v>
      </c>
      <c r="Q29" s="39">
        <f t="shared" si="9"/>
        <v>7461300</v>
      </c>
    </row>
    <row r="30" spans="1:17">
      <c r="A30" s="7" t="s">
        <v>133</v>
      </c>
      <c r="B30" s="21" t="s">
        <v>132</v>
      </c>
      <c r="C30" s="39">
        <v>1445000</v>
      </c>
      <c r="D30" s="39">
        <v>1445000</v>
      </c>
      <c r="E30" s="39">
        <v>1445000</v>
      </c>
      <c r="F30" s="39"/>
      <c r="G30" s="39"/>
      <c r="H30" s="39"/>
      <c r="I30" s="39">
        <f t="shared" si="3"/>
        <v>1445000</v>
      </c>
      <c r="J30" s="39">
        <f t="shared" si="4"/>
        <v>1445000</v>
      </c>
      <c r="K30" s="39">
        <f t="shared" si="5"/>
        <v>1445000</v>
      </c>
      <c r="L30" s="39"/>
      <c r="M30" s="39"/>
      <c r="N30" s="39"/>
      <c r="O30" s="39">
        <f t="shared" si="7"/>
        <v>1445000</v>
      </c>
      <c r="P30" s="39">
        <f t="shared" si="8"/>
        <v>1445000</v>
      </c>
      <c r="Q30" s="39">
        <f t="shared" si="9"/>
        <v>1445000</v>
      </c>
    </row>
    <row r="31" spans="1:17" ht="18.75" customHeight="1">
      <c r="A31" s="8" t="s">
        <v>40</v>
      </c>
      <c r="B31" s="21" t="s">
        <v>11</v>
      </c>
      <c r="C31" s="39">
        <f>SUM(C32:C34)</f>
        <v>2003000</v>
      </c>
      <c r="D31" s="39">
        <f t="shared" ref="D31:H31" si="16">SUM(D32:D34)</f>
        <v>2058000</v>
      </c>
      <c r="E31" s="39">
        <f t="shared" si="16"/>
        <v>2107200</v>
      </c>
      <c r="F31" s="39">
        <f t="shared" si="16"/>
        <v>0</v>
      </c>
      <c r="G31" s="39">
        <f t="shared" si="16"/>
        <v>0</v>
      </c>
      <c r="H31" s="39">
        <f t="shared" si="16"/>
        <v>0</v>
      </c>
      <c r="I31" s="39">
        <f t="shared" si="3"/>
        <v>2003000</v>
      </c>
      <c r="J31" s="39">
        <f t="shared" si="4"/>
        <v>2058000</v>
      </c>
      <c r="K31" s="39">
        <f t="shared" si="5"/>
        <v>2107200</v>
      </c>
      <c r="L31" s="39">
        <f t="shared" ref="L31:N31" si="17">SUM(L32:L34)</f>
        <v>0</v>
      </c>
      <c r="M31" s="39">
        <f t="shared" si="17"/>
        <v>0</v>
      </c>
      <c r="N31" s="39">
        <f t="shared" si="17"/>
        <v>0</v>
      </c>
      <c r="O31" s="39">
        <f t="shared" si="7"/>
        <v>2003000</v>
      </c>
      <c r="P31" s="39">
        <f t="shared" si="8"/>
        <v>2058000</v>
      </c>
      <c r="Q31" s="39">
        <f t="shared" si="9"/>
        <v>2107200</v>
      </c>
    </row>
    <row r="32" spans="1:17" ht="25.5">
      <c r="A32" s="7" t="s">
        <v>59</v>
      </c>
      <c r="B32" s="21" t="s">
        <v>60</v>
      </c>
      <c r="C32" s="49">
        <v>995300</v>
      </c>
      <c r="D32" s="39">
        <v>1022600</v>
      </c>
      <c r="E32" s="39">
        <v>1047000</v>
      </c>
      <c r="F32" s="49"/>
      <c r="G32" s="39"/>
      <c r="H32" s="39"/>
      <c r="I32" s="49">
        <f t="shared" si="3"/>
        <v>995300</v>
      </c>
      <c r="J32" s="39">
        <f t="shared" si="4"/>
        <v>1022600</v>
      </c>
      <c r="K32" s="39">
        <f t="shared" si="5"/>
        <v>1047000</v>
      </c>
      <c r="L32" s="49"/>
      <c r="M32" s="39"/>
      <c r="N32" s="39"/>
      <c r="O32" s="49">
        <f t="shared" si="7"/>
        <v>995300</v>
      </c>
      <c r="P32" s="39">
        <f t="shared" si="8"/>
        <v>1022600</v>
      </c>
      <c r="Q32" s="39">
        <f t="shared" si="9"/>
        <v>1047000</v>
      </c>
    </row>
    <row r="33" spans="1:17" ht="31.5" customHeight="1">
      <c r="A33" s="7" t="s">
        <v>134</v>
      </c>
      <c r="B33" s="21" t="s">
        <v>135</v>
      </c>
      <c r="C33" s="39">
        <v>66500</v>
      </c>
      <c r="D33" s="39">
        <v>68400</v>
      </c>
      <c r="E33" s="39">
        <v>70100</v>
      </c>
      <c r="F33" s="39"/>
      <c r="G33" s="39"/>
      <c r="H33" s="39"/>
      <c r="I33" s="39">
        <f t="shared" si="3"/>
        <v>66500</v>
      </c>
      <c r="J33" s="39">
        <f t="shared" si="4"/>
        <v>68400</v>
      </c>
      <c r="K33" s="39">
        <f t="shared" si="5"/>
        <v>70100</v>
      </c>
      <c r="L33" s="39"/>
      <c r="M33" s="39"/>
      <c r="N33" s="39"/>
      <c r="O33" s="39">
        <f t="shared" si="7"/>
        <v>66500</v>
      </c>
      <c r="P33" s="39">
        <f t="shared" si="8"/>
        <v>68400</v>
      </c>
      <c r="Q33" s="39">
        <f t="shared" si="9"/>
        <v>70100</v>
      </c>
    </row>
    <row r="34" spans="1:17" ht="25.5">
      <c r="A34" s="48" t="s">
        <v>61</v>
      </c>
      <c r="B34" s="28" t="s">
        <v>62</v>
      </c>
      <c r="C34" s="49">
        <v>941200</v>
      </c>
      <c r="D34" s="39">
        <v>967000</v>
      </c>
      <c r="E34" s="39">
        <v>990100</v>
      </c>
      <c r="F34" s="49"/>
      <c r="G34" s="39"/>
      <c r="H34" s="39"/>
      <c r="I34" s="49">
        <f t="shared" si="3"/>
        <v>941200</v>
      </c>
      <c r="J34" s="39">
        <f t="shared" si="4"/>
        <v>967000</v>
      </c>
      <c r="K34" s="39">
        <f t="shared" si="5"/>
        <v>990100</v>
      </c>
      <c r="L34" s="49"/>
      <c r="M34" s="39"/>
      <c r="N34" s="39"/>
      <c r="O34" s="49">
        <f t="shared" si="7"/>
        <v>941200</v>
      </c>
      <c r="P34" s="39">
        <f t="shared" si="8"/>
        <v>967000</v>
      </c>
      <c r="Q34" s="39">
        <f t="shared" si="9"/>
        <v>990100</v>
      </c>
    </row>
    <row r="35" spans="1:17" ht="25.5">
      <c r="A35" s="6" t="s">
        <v>2</v>
      </c>
      <c r="B35" s="21" t="s">
        <v>12</v>
      </c>
      <c r="C35" s="39">
        <f>SUM(C36:C37)</f>
        <v>8047581</v>
      </c>
      <c r="D35" s="39">
        <f t="shared" ref="D35:H35" si="18">SUM(D36:D37)</f>
        <v>5812600</v>
      </c>
      <c r="E35" s="39">
        <f t="shared" si="18"/>
        <v>5807600</v>
      </c>
      <c r="F35" s="39">
        <f t="shared" si="18"/>
        <v>0</v>
      </c>
      <c r="G35" s="39">
        <f t="shared" si="18"/>
        <v>0</v>
      </c>
      <c r="H35" s="39">
        <f t="shared" si="18"/>
        <v>0</v>
      </c>
      <c r="I35" s="39">
        <f t="shared" si="3"/>
        <v>8047581</v>
      </c>
      <c r="J35" s="39">
        <f t="shared" si="4"/>
        <v>5812600</v>
      </c>
      <c r="K35" s="39">
        <f t="shared" si="5"/>
        <v>5807600</v>
      </c>
      <c r="L35" s="39">
        <f t="shared" ref="L35:N35" si="19">SUM(L36:L37)</f>
        <v>0</v>
      </c>
      <c r="M35" s="39">
        <f t="shared" si="19"/>
        <v>0</v>
      </c>
      <c r="N35" s="39">
        <f t="shared" si="19"/>
        <v>0</v>
      </c>
      <c r="O35" s="39">
        <f t="shared" si="7"/>
        <v>8047581</v>
      </c>
      <c r="P35" s="39">
        <f t="shared" si="8"/>
        <v>5812600</v>
      </c>
      <c r="Q35" s="39">
        <f t="shared" si="9"/>
        <v>5807600</v>
      </c>
    </row>
    <row r="36" spans="1:17" ht="51">
      <c r="A36" s="7" t="s">
        <v>35</v>
      </c>
      <c r="B36" s="28" t="s">
        <v>36</v>
      </c>
      <c r="C36" s="39">
        <v>3947581</v>
      </c>
      <c r="D36" s="39">
        <v>3504600</v>
      </c>
      <c r="E36" s="39">
        <v>3504600</v>
      </c>
      <c r="F36" s="39"/>
      <c r="G36" s="39"/>
      <c r="H36" s="39"/>
      <c r="I36" s="39">
        <f t="shared" si="3"/>
        <v>3947581</v>
      </c>
      <c r="J36" s="39">
        <f t="shared" si="4"/>
        <v>3504600</v>
      </c>
      <c r="K36" s="39">
        <f t="shared" si="5"/>
        <v>3504600</v>
      </c>
      <c r="L36" s="39"/>
      <c r="M36" s="39"/>
      <c r="N36" s="39"/>
      <c r="O36" s="39">
        <f t="shared" si="7"/>
        <v>3947581</v>
      </c>
      <c r="P36" s="39">
        <f t="shared" si="8"/>
        <v>3504600</v>
      </c>
      <c r="Q36" s="39">
        <f t="shared" si="9"/>
        <v>3504600</v>
      </c>
    </row>
    <row r="37" spans="1:17" ht="51">
      <c r="A37" s="7" t="s">
        <v>76</v>
      </c>
      <c r="B37" s="22" t="s">
        <v>75</v>
      </c>
      <c r="C37" s="39">
        <v>4100000</v>
      </c>
      <c r="D37" s="39">
        <v>2308000</v>
      </c>
      <c r="E37" s="39">
        <v>2303000</v>
      </c>
      <c r="F37" s="39"/>
      <c r="G37" s="39"/>
      <c r="H37" s="39"/>
      <c r="I37" s="39">
        <f t="shared" si="3"/>
        <v>4100000</v>
      </c>
      <c r="J37" s="39">
        <f t="shared" si="4"/>
        <v>2308000</v>
      </c>
      <c r="K37" s="39">
        <f t="shared" si="5"/>
        <v>2303000</v>
      </c>
      <c r="L37" s="39"/>
      <c r="M37" s="39"/>
      <c r="N37" s="39"/>
      <c r="O37" s="39">
        <f t="shared" si="7"/>
        <v>4100000</v>
      </c>
      <c r="P37" s="39">
        <f t="shared" si="8"/>
        <v>2308000</v>
      </c>
      <c r="Q37" s="39">
        <f t="shared" si="9"/>
        <v>2303000</v>
      </c>
    </row>
    <row r="38" spans="1:17" ht="18.75" customHeight="1">
      <c r="A38" s="31" t="s">
        <v>5</v>
      </c>
      <c r="B38" s="32" t="s">
        <v>13</v>
      </c>
      <c r="C38" s="45">
        <f>SUM(C39:C39)</f>
        <v>10719000</v>
      </c>
      <c r="D38" s="45">
        <f t="shared" ref="D38:H38" si="20">SUM(D39:D39)</f>
        <v>10719000</v>
      </c>
      <c r="E38" s="45">
        <f t="shared" si="20"/>
        <v>10719000</v>
      </c>
      <c r="F38" s="45">
        <f t="shared" si="20"/>
        <v>0</v>
      </c>
      <c r="G38" s="45">
        <f t="shared" si="20"/>
        <v>0</v>
      </c>
      <c r="H38" s="45">
        <f t="shared" si="20"/>
        <v>0</v>
      </c>
      <c r="I38" s="45">
        <f t="shared" si="3"/>
        <v>10719000</v>
      </c>
      <c r="J38" s="45">
        <f t="shared" si="4"/>
        <v>10719000</v>
      </c>
      <c r="K38" s="45">
        <f t="shared" si="5"/>
        <v>10719000</v>
      </c>
      <c r="L38" s="45">
        <f t="shared" ref="L38:N38" si="21">SUM(L39:L39)</f>
        <v>0</v>
      </c>
      <c r="M38" s="45">
        <f t="shared" si="21"/>
        <v>0</v>
      </c>
      <c r="N38" s="45">
        <f t="shared" si="21"/>
        <v>0</v>
      </c>
      <c r="O38" s="45">
        <f t="shared" si="7"/>
        <v>10719000</v>
      </c>
      <c r="P38" s="45">
        <f t="shared" si="8"/>
        <v>10719000</v>
      </c>
      <c r="Q38" s="45">
        <f t="shared" si="9"/>
        <v>10719000</v>
      </c>
    </row>
    <row r="39" spans="1:17">
      <c r="A39" s="17" t="s">
        <v>37</v>
      </c>
      <c r="B39" s="21" t="s">
        <v>38</v>
      </c>
      <c r="C39" s="49">
        <v>10719000</v>
      </c>
      <c r="D39" s="49">
        <v>10719000</v>
      </c>
      <c r="E39" s="49">
        <v>10719000</v>
      </c>
      <c r="F39" s="49"/>
      <c r="G39" s="49"/>
      <c r="H39" s="49"/>
      <c r="I39" s="49">
        <f t="shared" si="3"/>
        <v>10719000</v>
      </c>
      <c r="J39" s="49">
        <f t="shared" si="4"/>
        <v>10719000</v>
      </c>
      <c r="K39" s="49">
        <f t="shared" si="5"/>
        <v>10719000</v>
      </c>
      <c r="L39" s="49"/>
      <c r="M39" s="49"/>
      <c r="N39" s="49"/>
      <c r="O39" s="49">
        <f t="shared" si="7"/>
        <v>10719000</v>
      </c>
      <c r="P39" s="49">
        <f t="shared" si="8"/>
        <v>10719000</v>
      </c>
      <c r="Q39" s="49">
        <f t="shared" si="9"/>
        <v>10719000</v>
      </c>
    </row>
    <row r="40" spans="1:17" ht="25.5" customHeight="1">
      <c r="A40" s="8" t="s">
        <v>66</v>
      </c>
      <c r="B40" s="21" t="s">
        <v>42</v>
      </c>
      <c r="C40" s="39">
        <f>SUM(C41:C42)</f>
        <v>4067900</v>
      </c>
      <c r="D40" s="39">
        <f t="shared" ref="D40:H40" si="22">SUM(D41:D42)</f>
        <v>3958300</v>
      </c>
      <c r="E40" s="39">
        <f t="shared" si="22"/>
        <v>3958300</v>
      </c>
      <c r="F40" s="39">
        <f t="shared" si="22"/>
        <v>0</v>
      </c>
      <c r="G40" s="39">
        <f t="shared" si="22"/>
        <v>0</v>
      </c>
      <c r="H40" s="39">
        <f t="shared" si="22"/>
        <v>0</v>
      </c>
      <c r="I40" s="39">
        <f t="shared" si="3"/>
        <v>4067900</v>
      </c>
      <c r="J40" s="39">
        <f t="shared" si="4"/>
        <v>3958300</v>
      </c>
      <c r="K40" s="39">
        <f t="shared" si="5"/>
        <v>3958300</v>
      </c>
      <c r="L40" s="39">
        <f t="shared" ref="L40:N40" si="23">SUM(L41:L42)</f>
        <v>379507.29</v>
      </c>
      <c r="M40" s="39">
        <f t="shared" si="23"/>
        <v>0</v>
      </c>
      <c r="N40" s="39">
        <f t="shared" si="23"/>
        <v>0</v>
      </c>
      <c r="O40" s="39">
        <f t="shared" si="7"/>
        <v>4447407.29</v>
      </c>
      <c r="P40" s="39">
        <f t="shared" si="8"/>
        <v>3958300</v>
      </c>
      <c r="Q40" s="39">
        <f t="shared" si="9"/>
        <v>3958300</v>
      </c>
    </row>
    <row r="41" spans="1:17">
      <c r="A41" s="29" t="s">
        <v>43</v>
      </c>
      <c r="B41" s="30" t="s">
        <v>44</v>
      </c>
      <c r="C41" s="46">
        <v>1233000</v>
      </c>
      <c r="D41" s="46">
        <v>1276300</v>
      </c>
      <c r="E41" s="46">
        <v>1276300</v>
      </c>
      <c r="F41" s="46"/>
      <c r="G41" s="46"/>
      <c r="H41" s="46"/>
      <c r="I41" s="46">
        <f t="shared" si="3"/>
        <v>1233000</v>
      </c>
      <c r="J41" s="46">
        <f t="shared" si="4"/>
        <v>1276300</v>
      </c>
      <c r="K41" s="46">
        <f t="shared" si="5"/>
        <v>1276300</v>
      </c>
      <c r="L41" s="46">
        <v>379507.29</v>
      </c>
      <c r="M41" s="46"/>
      <c r="N41" s="46"/>
      <c r="O41" s="46">
        <f t="shared" si="7"/>
        <v>1612507.29</v>
      </c>
      <c r="P41" s="46">
        <f t="shared" si="8"/>
        <v>1276300</v>
      </c>
      <c r="Q41" s="46">
        <f t="shared" si="9"/>
        <v>1276300</v>
      </c>
    </row>
    <row r="42" spans="1:17">
      <c r="A42" s="13" t="s">
        <v>45</v>
      </c>
      <c r="B42" s="33" t="s">
        <v>46</v>
      </c>
      <c r="C42" s="39">
        <v>2834900</v>
      </c>
      <c r="D42" s="39">
        <v>2682000</v>
      </c>
      <c r="E42" s="39">
        <v>2682000</v>
      </c>
      <c r="F42" s="39"/>
      <c r="G42" s="39"/>
      <c r="H42" s="39"/>
      <c r="I42" s="39">
        <f t="shared" si="3"/>
        <v>2834900</v>
      </c>
      <c r="J42" s="39">
        <f t="shared" si="4"/>
        <v>2682000</v>
      </c>
      <c r="K42" s="39">
        <f t="shared" si="5"/>
        <v>2682000</v>
      </c>
      <c r="L42" s="39"/>
      <c r="M42" s="39"/>
      <c r="N42" s="39"/>
      <c r="O42" s="39">
        <f t="shared" si="7"/>
        <v>2834900</v>
      </c>
      <c r="P42" s="39">
        <f t="shared" si="8"/>
        <v>2682000</v>
      </c>
      <c r="Q42" s="39">
        <f t="shared" si="9"/>
        <v>2682000</v>
      </c>
    </row>
    <row r="43" spans="1:17" ht="18.75" customHeight="1">
      <c r="A43" s="15" t="s">
        <v>26</v>
      </c>
      <c r="B43" s="23" t="s">
        <v>27</v>
      </c>
      <c r="C43" s="39">
        <f>SUM(C44:C45)</f>
        <v>1385494</v>
      </c>
      <c r="D43" s="39">
        <f t="shared" ref="D43:H43" si="24">SUM(D44:D45)</f>
        <v>620000</v>
      </c>
      <c r="E43" s="39">
        <f t="shared" si="24"/>
        <v>675000</v>
      </c>
      <c r="F43" s="39">
        <f t="shared" si="24"/>
        <v>0</v>
      </c>
      <c r="G43" s="39">
        <f t="shared" si="24"/>
        <v>0</v>
      </c>
      <c r="H43" s="39">
        <f t="shared" si="24"/>
        <v>0</v>
      </c>
      <c r="I43" s="39">
        <f t="shared" si="3"/>
        <v>1385494</v>
      </c>
      <c r="J43" s="39">
        <f t="shared" si="4"/>
        <v>620000</v>
      </c>
      <c r="K43" s="39">
        <f t="shared" si="5"/>
        <v>675000</v>
      </c>
      <c r="L43" s="39">
        <f t="shared" ref="L43:N43" si="25">SUM(L44:L45)</f>
        <v>0</v>
      </c>
      <c r="M43" s="39">
        <f t="shared" si="25"/>
        <v>0</v>
      </c>
      <c r="N43" s="39">
        <f t="shared" si="25"/>
        <v>0</v>
      </c>
      <c r="O43" s="39">
        <f t="shared" si="7"/>
        <v>1385494</v>
      </c>
      <c r="P43" s="39">
        <f t="shared" si="8"/>
        <v>620000</v>
      </c>
      <c r="Q43" s="39">
        <f t="shared" si="9"/>
        <v>675000</v>
      </c>
    </row>
    <row r="44" spans="1:17" ht="51">
      <c r="A44" s="7" t="s">
        <v>77</v>
      </c>
      <c r="B44" s="28" t="s">
        <v>63</v>
      </c>
      <c r="C44" s="39">
        <v>956632</v>
      </c>
      <c r="D44" s="39">
        <v>450000</v>
      </c>
      <c r="E44" s="39">
        <v>500000</v>
      </c>
      <c r="F44" s="39"/>
      <c r="G44" s="39"/>
      <c r="H44" s="39"/>
      <c r="I44" s="39">
        <f t="shared" si="3"/>
        <v>956632</v>
      </c>
      <c r="J44" s="39">
        <f t="shared" si="4"/>
        <v>450000</v>
      </c>
      <c r="K44" s="39">
        <f t="shared" si="5"/>
        <v>500000</v>
      </c>
      <c r="L44" s="39"/>
      <c r="M44" s="39"/>
      <c r="N44" s="39"/>
      <c r="O44" s="39">
        <f t="shared" si="7"/>
        <v>956632</v>
      </c>
      <c r="P44" s="39">
        <f t="shared" si="8"/>
        <v>450000</v>
      </c>
      <c r="Q44" s="39">
        <f t="shared" si="9"/>
        <v>500000</v>
      </c>
    </row>
    <row r="45" spans="1:17" ht="25.5">
      <c r="A45" s="7" t="s">
        <v>64</v>
      </c>
      <c r="B45" s="22" t="s">
        <v>39</v>
      </c>
      <c r="C45" s="39">
        <v>428862</v>
      </c>
      <c r="D45" s="39">
        <v>170000</v>
      </c>
      <c r="E45" s="39">
        <v>175000</v>
      </c>
      <c r="F45" s="39"/>
      <c r="G45" s="39"/>
      <c r="H45" s="39"/>
      <c r="I45" s="39">
        <f t="shared" si="3"/>
        <v>428862</v>
      </c>
      <c r="J45" s="39">
        <f t="shared" si="4"/>
        <v>170000</v>
      </c>
      <c r="K45" s="39">
        <f t="shared" si="5"/>
        <v>175000</v>
      </c>
      <c r="L45" s="39"/>
      <c r="M45" s="39"/>
      <c r="N45" s="39"/>
      <c r="O45" s="39">
        <f t="shared" si="7"/>
        <v>428862</v>
      </c>
      <c r="P45" s="39">
        <f t="shared" si="8"/>
        <v>170000</v>
      </c>
      <c r="Q45" s="39">
        <f t="shared" si="9"/>
        <v>175000</v>
      </c>
    </row>
    <row r="46" spans="1:17" ht="18.75" customHeight="1">
      <c r="A46" s="8" t="s">
        <v>22</v>
      </c>
      <c r="B46" s="21" t="s">
        <v>21</v>
      </c>
      <c r="C46" s="39">
        <f>SUM(C47:C48)</f>
        <v>611000</v>
      </c>
      <c r="D46" s="39">
        <f>SUM(D47:D48)</f>
        <v>450000</v>
      </c>
      <c r="E46" s="39">
        <f>SUM(E47:E48)</f>
        <v>450000</v>
      </c>
      <c r="F46" s="39">
        <f t="shared" ref="F46:H46" si="26">SUM(F47:F48)</f>
        <v>0</v>
      </c>
      <c r="G46" s="39">
        <f t="shared" si="26"/>
        <v>0</v>
      </c>
      <c r="H46" s="39">
        <f t="shared" si="26"/>
        <v>0</v>
      </c>
      <c r="I46" s="39">
        <f t="shared" si="3"/>
        <v>611000</v>
      </c>
      <c r="J46" s="39">
        <f t="shared" si="4"/>
        <v>450000</v>
      </c>
      <c r="K46" s="39">
        <f t="shared" si="5"/>
        <v>450000</v>
      </c>
      <c r="L46" s="39">
        <f t="shared" ref="L46:N46" si="27">SUM(L47:L48)</f>
        <v>0</v>
      </c>
      <c r="M46" s="39">
        <f t="shared" si="27"/>
        <v>0</v>
      </c>
      <c r="N46" s="39">
        <f t="shared" si="27"/>
        <v>0</v>
      </c>
      <c r="O46" s="39">
        <f t="shared" si="7"/>
        <v>611000</v>
      </c>
      <c r="P46" s="39">
        <f t="shared" si="8"/>
        <v>450000</v>
      </c>
      <c r="Q46" s="39">
        <f t="shared" si="9"/>
        <v>450000</v>
      </c>
    </row>
    <row r="47" spans="1:17" ht="25.5">
      <c r="A47" s="47" t="s">
        <v>53</v>
      </c>
      <c r="B47" s="50" t="s">
        <v>54</v>
      </c>
      <c r="C47" s="39">
        <v>477900</v>
      </c>
      <c r="D47" s="39">
        <v>450000</v>
      </c>
      <c r="E47" s="39">
        <v>450000</v>
      </c>
      <c r="F47" s="39"/>
      <c r="G47" s="39"/>
      <c r="H47" s="39"/>
      <c r="I47" s="39">
        <f t="shared" si="3"/>
        <v>477900</v>
      </c>
      <c r="J47" s="39">
        <f t="shared" si="4"/>
        <v>450000</v>
      </c>
      <c r="K47" s="39">
        <f t="shared" si="5"/>
        <v>450000</v>
      </c>
      <c r="L47" s="39">
        <v>-357900</v>
      </c>
      <c r="M47" s="39"/>
      <c r="N47" s="39"/>
      <c r="O47" s="65">
        <f t="shared" si="7"/>
        <v>120000</v>
      </c>
      <c r="P47" s="39">
        <f t="shared" si="8"/>
        <v>450000</v>
      </c>
      <c r="Q47" s="39">
        <f t="shared" si="9"/>
        <v>450000</v>
      </c>
    </row>
    <row r="48" spans="1:17" ht="69.75" customHeight="1">
      <c r="A48" s="47" t="s">
        <v>136</v>
      </c>
      <c r="B48" s="28" t="s">
        <v>137</v>
      </c>
      <c r="C48" s="37">
        <v>133100</v>
      </c>
      <c r="D48" s="37"/>
      <c r="E48" s="37"/>
      <c r="F48" s="37"/>
      <c r="G48" s="37"/>
      <c r="H48" s="37"/>
      <c r="I48" s="37">
        <f t="shared" si="3"/>
        <v>133100</v>
      </c>
      <c r="J48" s="37">
        <f t="shared" si="4"/>
        <v>0</v>
      </c>
      <c r="K48" s="37">
        <f t="shared" si="5"/>
        <v>0</v>
      </c>
      <c r="L48" s="37">
        <v>357900</v>
      </c>
      <c r="M48" s="37"/>
      <c r="N48" s="37"/>
      <c r="O48" s="66">
        <f t="shared" si="7"/>
        <v>491000</v>
      </c>
      <c r="P48" s="37">
        <f t="shared" si="8"/>
        <v>0</v>
      </c>
      <c r="Q48" s="37">
        <f t="shared" si="9"/>
        <v>0</v>
      </c>
    </row>
    <row r="49" spans="1:17">
      <c r="A49" s="7"/>
      <c r="B49" s="24"/>
      <c r="C49" s="39"/>
      <c r="D49" s="39"/>
      <c r="E49" s="39"/>
      <c r="F49" s="39"/>
      <c r="G49" s="39"/>
      <c r="H49" s="39"/>
      <c r="I49" s="39">
        <f t="shared" si="3"/>
        <v>0</v>
      </c>
      <c r="J49" s="39">
        <f t="shared" si="4"/>
        <v>0</v>
      </c>
      <c r="K49" s="39">
        <f t="shared" si="5"/>
        <v>0</v>
      </c>
      <c r="L49" s="39"/>
      <c r="M49" s="39"/>
      <c r="N49" s="39"/>
      <c r="O49" s="39">
        <f t="shared" si="7"/>
        <v>0</v>
      </c>
      <c r="P49" s="39">
        <f t="shared" si="8"/>
        <v>0</v>
      </c>
      <c r="Q49" s="39">
        <f t="shared" si="9"/>
        <v>0</v>
      </c>
    </row>
    <row r="50" spans="1:17">
      <c r="A50" s="5" t="s">
        <v>3</v>
      </c>
      <c r="B50" s="20" t="s">
        <v>14</v>
      </c>
      <c r="C50" s="38">
        <f t="shared" ref="C50:H50" si="28">C52+C122</f>
        <v>731735702.93999994</v>
      </c>
      <c r="D50" s="38">
        <f t="shared" si="28"/>
        <v>651361865.51999998</v>
      </c>
      <c r="E50" s="38">
        <f t="shared" si="28"/>
        <v>660405352.67999995</v>
      </c>
      <c r="F50" s="38">
        <f t="shared" si="28"/>
        <v>49475361.350000001</v>
      </c>
      <c r="G50" s="38">
        <f t="shared" si="28"/>
        <v>771777.15999999968</v>
      </c>
      <c r="H50" s="38">
        <f t="shared" si="28"/>
        <v>-1690538.95</v>
      </c>
      <c r="I50" s="38">
        <f t="shared" si="3"/>
        <v>781211064.28999996</v>
      </c>
      <c r="J50" s="38">
        <f t="shared" si="4"/>
        <v>652133642.67999995</v>
      </c>
      <c r="K50" s="38">
        <f t="shared" si="5"/>
        <v>658714813.7299999</v>
      </c>
      <c r="L50" s="38">
        <f>L52+L122+L120</f>
        <v>135765525.47</v>
      </c>
      <c r="M50" s="38">
        <f>M52+M122+M120</f>
        <v>293866.65999999997</v>
      </c>
      <c r="N50" s="38">
        <f>N52+N122+N120</f>
        <v>278194.39</v>
      </c>
      <c r="O50" s="38">
        <f>I50+L50</f>
        <v>916976589.75999999</v>
      </c>
      <c r="P50" s="38">
        <f>J50+M50</f>
        <v>652427509.33999991</v>
      </c>
      <c r="Q50" s="38">
        <f>K50+N50</f>
        <v>658993008.11999989</v>
      </c>
    </row>
    <row r="51" spans="1:17">
      <c r="A51" s="6"/>
      <c r="B51" s="21"/>
      <c r="C51" s="37"/>
      <c r="D51" s="37"/>
      <c r="E51" s="37"/>
      <c r="F51" s="37"/>
      <c r="G51" s="37"/>
      <c r="H51" s="37"/>
      <c r="I51" s="37">
        <f t="shared" si="3"/>
        <v>0</v>
      </c>
      <c r="J51" s="37">
        <f t="shared" si="4"/>
        <v>0</v>
      </c>
      <c r="K51" s="37">
        <f t="shared" si="5"/>
        <v>0</v>
      </c>
      <c r="L51" s="37"/>
      <c r="M51" s="37"/>
      <c r="N51" s="37"/>
      <c r="O51" s="37">
        <f t="shared" si="7"/>
        <v>0</v>
      </c>
      <c r="P51" s="37">
        <f t="shared" si="8"/>
        <v>0</v>
      </c>
      <c r="Q51" s="37">
        <f t="shared" si="9"/>
        <v>0</v>
      </c>
    </row>
    <row r="52" spans="1:17" ht="25.5">
      <c r="A52" s="6" t="s">
        <v>20</v>
      </c>
      <c r="B52" s="21" t="s">
        <v>110</v>
      </c>
      <c r="C52" s="37">
        <f t="shared" ref="C52:H52" si="29">C54+C81+C105</f>
        <v>731735702.93999994</v>
      </c>
      <c r="D52" s="37">
        <f t="shared" si="29"/>
        <v>651361865.51999998</v>
      </c>
      <c r="E52" s="37">
        <f t="shared" si="29"/>
        <v>660405352.67999995</v>
      </c>
      <c r="F52" s="37">
        <f t="shared" si="29"/>
        <v>51782681.350000001</v>
      </c>
      <c r="G52" s="37">
        <f t="shared" si="29"/>
        <v>771777.15999999968</v>
      </c>
      <c r="H52" s="37">
        <f t="shared" si="29"/>
        <v>-1690538.95</v>
      </c>
      <c r="I52" s="37">
        <f t="shared" si="3"/>
        <v>783518384.28999996</v>
      </c>
      <c r="J52" s="37">
        <f t="shared" si="4"/>
        <v>652133642.67999995</v>
      </c>
      <c r="K52" s="37">
        <f t="shared" si="5"/>
        <v>658714813.7299999</v>
      </c>
      <c r="L52" s="37">
        <f>L54+L81+L105</f>
        <v>129607525.47</v>
      </c>
      <c r="M52" s="37">
        <f>M54+M81+M105</f>
        <v>293866.65999999997</v>
      </c>
      <c r="N52" s="37">
        <f>N54+N81+N105</f>
        <v>278194.39</v>
      </c>
      <c r="O52" s="37">
        <f t="shared" si="7"/>
        <v>913125909.75999999</v>
      </c>
      <c r="P52" s="37">
        <f t="shared" si="8"/>
        <v>652427509.33999991</v>
      </c>
      <c r="Q52" s="37">
        <f t="shared" si="9"/>
        <v>658993008.11999989</v>
      </c>
    </row>
    <row r="53" spans="1:17">
      <c r="A53" s="6"/>
      <c r="B53" s="21"/>
      <c r="C53" s="27"/>
      <c r="D53" s="27"/>
      <c r="E53" s="27"/>
      <c r="F53" s="27"/>
      <c r="G53" s="27"/>
      <c r="H53" s="27"/>
      <c r="I53" s="27">
        <f t="shared" si="3"/>
        <v>0</v>
      </c>
      <c r="J53" s="27">
        <f t="shared" si="4"/>
        <v>0</v>
      </c>
      <c r="K53" s="27">
        <f t="shared" si="5"/>
        <v>0</v>
      </c>
      <c r="L53" s="27"/>
      <c r="M53" s="27"/>
      <c r="N53" s="27"/>
      <c r="O53" s="27">
        <f t="shared" si="7"/>
        <v>0</v>
      </c>
      <c r="P53" s="27">
        <f t="shared" si="8"/>
        <v>0</v>
      </c>
      <c r="Q53" s="27">
        <f t="shared" si="9"/>
        <v>0</v>
      </c>
    </row>
    <row r="54" spans="1:17" ht="25.5">
      <c r="A54" s="34" t="s">
        <v>68</v>
      </c>
      <c r="B54" s="28" t="s">
        <v>47</v>
      </c>
      <c r="C54" s="39">
        <f>C55+C67+C58+C61+C56+C57+C65+C64</f>
        <v>416168036.28999996</v>
      </c>
      <c r="D54" s="39">
        <f t="shared" ref="D54:H54" si="30">D55+D67+D58+D61+D56+D57+D65+D64</f>
        <v>399634321.91999996</v>
      </c>
      <c r="E54" s="39">
        <f t="shared" si="30"/>
        <v>398916706.84999996</v>
      </c>
      <c r="F54" s="39">
        <f t="shared" si="30"/>
        <v>3821281.2300000004</v>
      </c>
      <c r="G54" s="39">
        <f t="shared" si="30"/>
        <v>2826039.8899999997</v>
      </c>
      <c r="H54" s="39">
        <f t="shared" si="30"/>
        <v>892382.6100000001</v>
      </c>
      <c r="I54" s="39">
        <f t="shared" si="3"/>
        <v>419989317.51999998</v>
      </c>
      <c r="J54" s="39">
        <f t="shared" si="4"/>
        <v>402460361.80999994</v>
      </c>
      <c r="K54" s="39">
        <f t="shared" si="5"/>
        <v>399809089.45999998</v>
      </c>
      <c r="L54" s="39">
        <f>L55+L67+L58+L61+L56+L57+L65+L64+L60+L59+L66</f>
        <v>35497372.469999999</v>
      </c>
      <c r="M54" s="39">
        <f t="shared" ref="M54:N54" si="31">M55+M67+M58+M61+M56+M57+M65+M64+M60+M59+M66</f>
        <v>293866.65999999997</v>
      </c>
      <c r="N54" s="39">
        <f t="shared" si="31"/>
        <v>278194.39</v>
      </c>
      <c r="O54" s="39">
        <f t="shared" si="7"/>
        <v>455486689.99000001</v>
      </c>
      <c r="P54" s="39">
        <f t="shared" si="8"/>
        <v>402754228.46999997</v>
      </c>
      <c r="Q54" s="39">
        <f t="shared" si="9"/>
        <v>400087283.84999996</v>
      </c>
    </row>
    <row r="55" spans="1:17" ht="51" hidden="1">
      <c r="A55" s="34" t="s">
        <v>81</v>
      </c>
      <c r="B55" s="28" t="s">
        <v>82</v>
      </c>
      <c r="C55" s="39"/>
      <c r="D55" s="39"/>
      <c r="E55" s="39"/>
      <c r="F55" s="39"/>
      <c r="G55" s="39"/>
      <c r="H55" s="39"/>
      <c r="I55" s="39">
        <f t="shared" si="3"/>
        <v>0</v>
      </c>
      <c r="J55" s="39">
        <f t="shared" si="4"/>
        <v>0</v>
      </c>
      <c r="K55" s="39">
        <f t="shared" si="5"/>
        <v>0</v>
      </c>
      <c r="L55" s="39"/>
      <c r="M55" s="39"/>
      <c r="N55" s="39"/>
      <c r="O55" s="39">
        <f t="shared" si="7"/>
        <v>0</v>
      </c>
      <c r="P55" s="39">
        <f t="shared" si="8"/>
        <v>0</v>
      </c>
      <c r="Q55" s="39">
        <f t="shared" si="9"/>
        <v>0</v>
      </c>
    </row>
    <row r="56" spans="1:17" ht="76.5">
      <c r="A56" s="34" t="s">
        <v>83</v>
      </c>
      <c r="B56" s="28" t="s">
        <v>84</v>
      </c>
      <c r="C56" s="39">
        <v>10449544</v>
      </c>
      <c r="D56" s="39"/>
      <c r="E56" s="39"/>
      <c r="F56" s="39"/>
      <c r="G56" s="39"/>
      <c r="H56" s="39"/>
      <c r="I56" s="39">
        <f t="shared" si="3"/>
        <v>10449544</v>
      </c>
      <c r="J56" s="39">
        <f t="shared" si="4"/>
        <v>0</v>
      </c>
      <c r="K56" s="39">
        <f t="shared" si="5"/>
        <v>0</v>
      </c>
      <c r="L56" s="39"/>
      <c r="M56" s="39"/>
      <c r="N56" s="39"/>
      <c r="O56" s="39">
        <f t="shared" si="7"/>
        <v>10449544</v>
      </c>
      <c r="P56" s="39">
        <f t="shared" si="8"/>
        <v>0</v>
      </c>
      <c r="Q56" s="39">
        <f t="shared" si="9"/>
        <v>0</v>
      </c>
    </row>
    <row r="57" spans="1:17" ht="51">
      <c r="A57" s="34" t="s">
        <v>85</v>
      </c>
      <c r="B57" s="28" t="s">
        <v>86</v>
      </c>
      <c r="C57" s="39">
        <v>202593.2</v>
      </c>
      <c r="D57" s="39"/>
      <c r="E57" s="39"/>
      <c r="F57" s="39"/>
      <c r="G57" s="39"/>
      <c r="H57" s="39"/>
      <c r="I57" s="39">
        <f t="shared" si="3"/>
        <v>202593.2</v>
      </c>
      <c r="J57" s="39">
        <f t="shared" si="4"/>
        <v>0</v>
      </c>
      <c r="K57" s="39">
        <f t="shared" si="5"/>
        <v>0</v>
      </c>
      <c r="L57" s="39"/>
      <c r="M57" s="39"/>
      <c r="N57" s="39"/>
      <c r="O57" s="39">
        <f t="shared" si="7"/>
        <v>202593.2</v>
      </c>
      <c r="P57" s="39">
        <f t="shared" si="8"/>
        <v>0</v>
      </c>
      <c r="Q57" s="39">
        <f t="shared" si="9"/>
        <v>0</v>
      </c>
    </row>
    <row r="58" spans="1:17" ht="38.25">
      <c r="A58" s="34" t="s">
        <v>87</v>
      </c>
      <c r="B58" s="28" t="s">
        <v>88</v>
      </c>
      <c r="C58" s="39">
        <v>4541660.5</v>
      </c>
      <c r="D58" s="39">
        <v>4273401.33</v>
      </c>
      <c r="E58" s="39">
        <v>3849783.06</v>
      </c>
      <c r="F58" s="39"/>
      <c r="G58" s="39"/>
      <c r="H58" s="39"/>
      <c r="I58" s="39">
        <f t="shared" si="3"/>
        <v>4541660.5</v>
      </c>
      <c r="J58" s="39">
        <f t="shared" si="4"/>
        <v>4273401.33</v>
      </c>
      <c r="K58" s="39">
        <f t="shared" si="5"/>
        <v>3849783.06</v>
      </c>
      <c r="L58" s="39">
        <v>312086.7</v>
      </c>
      <c r="M58" s="39">
        <v>293866.65999999997</v>
      </c>
      <c r="N58" s="39">
        <v>278194.39</v>
      </c>
      <c r="O58" s="39">
        <f t="shared" si="7"/>
        <v>4853747.2</v>
      </c>
      <c r="P58" s="39">
        <f t="shared" si="8"/>
        <v>4567267.99</v>
      </c>
      <c r="Q58" s="39">
        <f t="shared" si="9"/>
        <v>4127977.45</v>
      </c>
    </row>
    <row r="59" spans="1:17" ht="38.25">
      <c r="A59" s="34" t="s">
        <v>167</v>
      </c>
      <c r="B59" s="28" t="s">
        <v>166</v>
      </c>
      <c r="C59" s="39"/>
      <c r="D59" s="39"/>
      <c r="E59" s="39"/>
      <c r="F59" s="39"/>
      <c r="G59" s="39"/>
      <c r="H59" s="39"/>
      <c r="I59" s="39"/>
      <c r="J59" s="39"/>
      <c r="K59" s="39"/>
      <c r="L59" s="39">
        <v>1100463.6399999999</v>
      </c>
      <c r="M59" s="39"/>
      <c r="N59" s="39"/>
      <c r="O59" s="39">
        <f t="shared" ref="O59:O60" si="32">I59+L59</f>
        <v>1100463.6399999999</v>
      </c>
      <c r="P59" s="39">
        <f t="shared" ref="P59:P60" si="33">J59+M59</f>
        <v>0</v>
      </c>
      <c r="Q59" s="39">
        <f t="shared" ref="Q59:Q60" si="34">K59+N59</f>
        <v>0</v>
      </c>
    </row>
    <row r="60" spans="1:17" ht="25.5">
      <c r="A60" s="34" t="s">
        <v>164</v>
      </c>
      <c r="B60" s="28" t="s">
        <v>165</v>
      </c>
      <c r="C60" s="39"/>
      <c r="D60" s="39"/>
      <c r="E60" s="39"/>
      <c r="F60" s="39"/>
      <c r="G60" s="39"/>
      <c r="H60" s="39"/>
      <c r="I60" s="39"/>
      <c r="J60" s="39"/>
      <c r="K60" s="39"/>
      <c r="L60" s="39">
        <v>315911.92</v>
      </c>
      <c r="M60" s="39"/>
      <c r="N60" s="39"/>
      <c r="O60" s="39">
        <f t="shared" si="32"/>
        <v>315911.92</v>
      </c>
      <c r="P60" s="39">
        <f t="shared" si="33"/>
        <v>0</v>
      </c>
      <c r="Q60" s="39">
        <f t="shared" si="34"/>
        <v>0</v>
      </c>
    </row>
    <row r="61" spans="1:17" ht="30" customHeight="1">
      <c r="A61" s="34" t="s">
        <v>145</v>
      </c>
      <c r="B61" s="28" t="s">
        <v>89</v>
      </c>
      <c r="C61" s="39">
        <f>C62+C63</f>
        <v>294506.8</v>
      </c>
      <c r="D61" s="39">
        <f t="shared" ref="D61:H61" si="35">D62+D63</f>
        <v>294506.8</v>
      </c>
      <c r="E61" s="39">
        <f t="shared" si="35"/>
        <v>0</v>
      </c>
      <c r="F61" s="39">
        <f t="shared" si="35"/>
        <v>78843.199999999997</v>
      </c>
      <c r="G61" s="39">
        <f t="shared" si="35"/>
        <v>-32267.91</v>
      </c>
      <c r="H61" s="39">
        <f t="shared" si="35"/>
        <v>262544.94</v>
      </c>
      <c r="I61" s="39">
        <f t="shared" si="3"/>
        <v>373350</v>
      </c>
      <c r="J61" s="39">
        <f t="shared" si="4"/>
        <v>262238.89</v>
      </c>
      <c r="K61" s="39">
        <f t="shared" si="5"/>
        <v>262544.94</v>
      </c>
      <c r="L61" s="39">
        <f t="shared" ref="L61:N61" si="36">L62+L63</f>
        <v>0</v>
      </c>
      <c r="M61" s="39">
        <f t="shared" si="36"/>
        <v>0</v>
      </c>
      <c r="N61" s="39">
        <f t="shared" si="36"/>
        <v>0</v>
      </c>
      <c r="O61" s="39">
        <f t="shared" si="7"/>
        <v>373350</v>
      </c>
      <c r="P61" s="39">
        <f t="shared" si="8"/>
        <v>262238.89</v>
      </c>
      <c r="Q61" s="39">
        <f t="shared" si="9"/>
        <v>262544.94</v>
      </c>
    </row>
    <row r="62" spans="1:17" ht="38.25">
      <c r="A62" s="36" t="s">
        <v>146</v>
      </c>
      <c r="B62" s="28"/>
      <c r="C62" s="39">
        <v>294506.8</v>
      </c>
      <c r="D62" s="39">
        <v>294506.8</v>
      </c>
      <c r="E62" s="39"/>
      <c r="F62" s="39">
        <v>-32267.91</v>
      </c>
      <c r="G62" s="39">
        <v>-32267.91</v>
      </c>
      <c r="H62" s="39">
        <v>262544.94</v>
      </c>
      <c r="I62" s="39">
        <f t="shared" ref="I62:I63" si="37">C62+F62</f>
        <v>262238.89</v>
      </c>
      <c r="J62" s="39">
        <f t="shared" ref="J62:J63" si="38">D62+G62</f>
        <v>262238.89</v>
      </c>
      <c r="K62" s="39">
        <f t="shared" ref="K62:K63" si="39">E62+H62</f>
        <v>262544.94</v>
      </c>
      <c r="L62" s="39"/>
      <c r="M62" s="39"/>
      <c r="N62" s="39"/>
      <c r="O62" s="39">
        <f t="shared" si="7"/>
        <v>262238.89</v>
      </c>
      <c r="P62" s="39">
        <f t="shared" si="8"/>
        <v>262238.89</v>
      </c>
      <c r="Q62" s="39">
        <f t="shared" si="9"/>
        <v>262544.94</v>
      </c>
    </row>
    <row r="63" spans="1:17" ht="25.5">
      <c r="A63" s="36" t="s">
        <v>147</v>
      </c>
      <c r="B63" s="28"/>
      <c r="C63" s="39"/>
      <c r="D63" s="39"/>
      <c r="E63" s="39"/>
      <c r="F63" s="39">
        <v>111111.11</v>
      </c>
      <c r="G63" s="39"/>
      <c r="H63" s="39"/>
      <c r="I63" s="39">
        <f t="shared" si="37"/>
        <v>111111.11</v>
      </c>
      <c r="J63" s="39">
        <f t="shared" si="38"/>
        <v>0</v>
      </c>
      <c r="K63" s="39">
        <f t="shared" si="39"/>
        <v>0</v>
      </c>
      <c r="L63" s="39"/>
      <c r="M63" s="39"/>
      <c r="N63" s="39"/>
      <c r="O63" s="39">
        <f t="shared" si="7"/>
        <v>111111.11</v>
      </c>
      <c r="P63" s="39">
        <f t="shared" si="8"/>
        <v>0</v>
      </c>
      <c r="Q63" s="39">
        <f t="shared" si="9"/>
        <v>0</v>
      </c>
    </row>
    <row r="64" spans="1:17" ht="25.5">
      <c r="A64" s="36" t="s">
        <v>152</v>
      </c>
      <c r="B64" s="28" t="s">
        <v>151</v>
      </c>
      <c r="C64" s="39"/>
      <c r="D64" s="39"/>
      <c r="E64" s="39"/>
      <c r="F64" s="39">
        <v>2036814.55</v>
      </c>
      <c r="G64" s="39">
        <v>2228470.13</v>
      </c>
      <c r="H64" s="39"/>
      <c r="I64" s="39">
        <f t="shared" ref="I64" si="40">C64+F64</f>
        <v>2036814.55</v>
      </c>
      <c r="J64" s="39">
        <f t="shared" ref="J64" si="41">D64+G64</f>
        <v>2228470.13</v>
      </c>
      <c r="K64" s="39">
        <f t="shared" ref="K64" si="42">E64+H64</f>
        <v>0</v>
      </c>
      <c r="L64" s="39"/>
      <c r="M64" s="39"/>
      <c r="N64" s="39"/>
      <c r="O64" s="39">
        <f t="shared" si="7"/>
        <v>2036814.55</v>
      </c>
      <c r="P64" s="39">
        <f t="shared" si="8"/>
        <v>2228470.13</v>
      </c>
      <c r="Q64" s="39">
        <f t="shared" si="9"/>
        <v>0</v>
      </c>
    </row>
    <row r="65" spans="1:17" ht="25.5">
      <c r="A65" s="34" t="s">
        <v>149</v>
      </c>
      <c r="B65" s="28" t="s">
        <v>150</v>
      </c>
      <c r="C65" s="39"/>
      <c r="D65" s="39"/>
      <c r="E65" s="39"/>
      <c r="F65" s="39">
        <v>908547.66</v>
      </c>
      <c r="G65" s="39"/>
      <c r="H65" s="39"/>
      <c r="I65" s="39">
        <f t="shared" ref="I65" si="43">C65+F65</f>
        <v>908547.66</v>
      </c>
      <c r="J65" s="39">
        <f t="shared" ref="J65" si="44">D65+G65</f>
        <v>0</v>
      </c>
      <c r="K65" s="39">
        <f t="shared" ref="K65" si="45">E65+H65</f>
        <v>0</v>
      </c>
      <c r="L65" s="39"/>
      <c r="M65" s="39"/>
      <c r="N65" s="39"/>
      <c r="O65" s="39">
        <f t="shared" si="7"/>
        <v>908547.66</v>
      </c>
      <c r="P65" s="39">
        <f t="shared" si="8"/>
        <v>0</v>
      </c>
      <c r="Q65" s="39">
        <f t="shared" si="9"/>
        <v>0</v>
      </c>
    </row>
    <row r="66" spans="1:17" ht="25.5">
      <c r="A66" s="34" t="s">
        <v>170</v>
      </c>
      <c r="B66" s="28" t="s">
        <v>171</v>
      </c>
      <c r="C66" s="39"/>
      <c r="D66" s="39"/>
      <c r="E66" s="39"/>
      <c r="F66" s="39"/>
      <c r="G66" s="39"/>
      <c r="H66" s="39"/>
      <c r="I66" s="39"/>
      <c r="J66" s="39"/>
      <c r="K66" s="39"/>
      <c r="L66" s="39">
        <v>25853345.300000001</v>
      </c>
      <c r="M66" s="39"/>
      <c r="N66" s="39"/>
      <c r="O66" s="39">
        <f t="shared" ref="O66" si="46">I66+L66</f>
        <v>25853345.300000001</v>
      </c>
      <c r="P66" s="39">
        <f t="shared" ref="P66" si="47">J66+M66</f>
        <v>0</v>
      </c>
      <c r="Q66" s="39">
        <f t="shared" ref="Q66" si="48">K66+N66</f>
        <v>0</v>
      </c>
    </row>
    <row r="67" spans="1:17">
      <c r="A67" s="7" t="s">
        <v>18</v>
      </c>
      <c r="B67" s="21" t="s">
        <v>48</v>
      </c>
      <c r="C67" s="37">
        <f>SUM(C68)</f>
        <v>400679731.78999996</v>
      </c>
      <c r="D67" s="37">
        <f t="shared" ref="D67:H67" si="49">SUM(D68)</f>
        <v>395066413.78999996</v>
      </c>
      <c r="E67" s="37">
        <f t="shared" si="49"/>
        <v>395066923.78999996</v>
      </c>
      <c r="F67" s="37">
        <f t="shared" si="49"/>
        <v>797075.82000000007</v>
      </c>
      <c r="G67" s="37">
        <f t="shared" si="49"/>
        <v>629837.67000000004</v>
      </c>
      <c r="H67" s="37">
        <f t="shared" si="49"/>
        <v>629837.67000000004</v>
      </c>
      <c r="I67" s="37">
        <f t="shared" si="3"/>
        <v>401476807.60999995</v>
      </c>
      <c r="J67" s="37">
        <f t="shared" si="4"/>
        <v>395696251.45999998</v>
      </c>
      <c r="K67" s="37">
        <f t="shared" si="5"/>
        <v>395696761.45999998</v>
      </c>
      <c r="L67" s="37">
        <f t="shared" ref="L67:N67" si="50">SUM(L68)</f>
        <v>7915564.9100000001</v>
      </c>
      <c r="M67" s="37">
        <f t="shared" si="50"/>
        <v>0</v>
      </c>
      <c r="N67" s="37">
        <f t="shared" si="50"/>
        <v>0</v>
      </c>
      <c r="O67" s="37">
        <f t="shared" si="7"/>
        <v>409392372.51999998</v>
      </c>
      <c r="P67" s="37">
        <f t="shared" si="8"/>
        <v>395696251.45999998</v>
      </c>
      <c r="Q67" s="37">
        <f t="shared" si="9"/>
        <v>395696761.45999998</v>
      </c>
    </row>
    <row r="68" spans="1:17">
      <c r="A68" s="1" t="s">
        <v>90</v>
      </c>
      <c r="B68" s="21" t="s">
        <v>91</v>
      </c>
      <c r="C68" s="37">
        <f>SUM(C69:C77)</f>
        <v>400679731.78999996</v>
      </c>
      <c r="D68" s="37">
        <f t="shared" ref="D68:E68" si="51">SUM(D69:D77)</f>
        <v>395066413.78999996</v>
      </c>
      <c r="E68" s="37">
        <f t="shared" si="51"/>
        <v>395066923.78999996</v>
      </c>
      <c r="F68" s="37">
        <f>SUM(F69:F77)</f>
        <v>797075.82000000007</v>
      </c>
      <c r="G68" s="37">
        <f t="shared" ref="G68:H68" si="52">SUM(G69:G77)</f>
        <v>629837.67000000004</v>
      </c>
      <c r="H68" s="37">
        <f t="shared" si="52"/>
        <v>629837.67000000004</v>
      </c>
      <c r="I68" s="37">
        <f t="shared" si="3"/>
        <v>401476807.60999995</v>
      </c>
      <c r="J68" s="37">
        <f t="shared" si="4"/>
        <v>395696251.45999998</v>
      </c>
      <c r="K68" s="37">
        <f t="shared" si="5"/>
        <v>395696761.45999998</v>
      </c>
      <c r="L68" s="37">
        <f>SUM(L69:L80)</f>
        <v>7915564.9100000001</v>
      </c>
      <c r="M68" s="37">
        <f t="shared" ref="M68:N68" si="53">SUM(M69:M80)</f>
        <v>0</v>
      </c>
      <c r="N68" s="37">
        <f t="shared" si="53"/>
        <v>0</v>
      </c>
      <c r="O68" s="37">
        <f t="shared" si="7"/>
        <v>409392372.51999998</v>
      </c>
      <c r="P68" s="37">
        <f t="shared" si="8"/>
        <v>395696251.45999998</v>
      </c>
      <c r="Q68" s="37">
        <f t="shared" si="9"/>
        <v>395696761.45999998</v>
      </c>
    </row>
    <row r="69" spans="1:17">
      <c r="A69" s="16" t="s">
        <v>30</v>
      </c>
      <c r="B69" s="21"/>
      <c r="C69" s="37">
        <v>394493598.89999998</v>
      </c>
      <c r="D69" s="37">
        <v>394493598.89999998</v>
      </c>
      <c r="E69" s="37">
        <v>394493598.89999998</v>
      </c>
      <c r="F69" s="37"/>
      <c r="G69" s="37"/>
      <c r="H69" s="37"/>
      <c r="I69" s="37">
        <f t="shared" si="3"/>
        <v>394493598.89999998</v>
      </c>
      <c r="J69" s="37">
        <f t="shared" si="4"/>
        <v>394493598.89999998</v>
      </c>
      <c r="K69" s="37">
        <f t="shared" si="5"/>
        <v>394493598.89999998</v>
      </c>
      <c r="L69" s="37"/>
      <c r="M69" s="37"/>
      <c r="N69" s="37"/>
      <c r="O69" s="37">
        <f t="shared" si="7"/>
        <v>394493598.89999998</v>
      </c>
      <c r="P69" s="37">
        <f t="shared" si="8"/>
        <v>394493598.89999998</v>
      </c>
      <c r="Q69" s="37">
        <f t="shared" si="9"/>
        <v>394493598.89999998</v>
      </c>
    </row>
    <row r="70" spans="1:17" ht="38.25">
      <c r="A70" s="16" t="s">
        <v>41</v>
      </c>
      <c r="B70" s="21"/>
      <c r="C70" s="37">
        <v>175700</v>
      </c>
      <c r="D70" s="37">
        <v>176450</v>
      </c>
      <c r="E70" s="37">
        <v>176960</v>
      </c>
      <c r="F70" s="37"/>
      <c r="G70" s="37"/>
      <c r="H70" s="37"/>
      <c r="I70" s="37">
        <f t="shared" si="3"/>
        <v>175700</v>
      </c>
      <c r="J70" s="37">
        <f t="shared" si="4"/>
        <v>176450</v>
      </c>
      <c r="K70" s="37">
        <f t="shared" si="5"/>
        <v>176960</v>
      </c>
      <c r="L70" s="37"/>
      <c r="M70" s="37"/>
      <c r="N70" s="37"/>
      <c r="O70" s="37">
        <f t="shared" si="7"/>
        <v>175700</v>
      </c>
      <c r="P70" s="37">
        <f t="shared" si="8"/>
        <v>176450</v>
      </c>
      <c r="Q70" s="37">
        <f t="shared" si="9"/>
        <v>176960</v>
      </c>
    </row>
    <row r="71" spans="1:17" ht="25.5">
      <c r="A71" s="62" t="s">
        <v>116</v>
      </c>
      <c r="B71" s="21"/>
      <c r="C71" s="37">
        <v>129750</v>
      </c>
      <c r="D71" s="37">
        <v>89682</v>
      </c>
      <c r="E71" s="37">
        <v>89682</v>
      </c>
      <c r="F71" s="37"/>
      <c r="G71" s="37"/>
      <c r="H71" s="37"/>
      <c r="I71" s="37">
        <f t="shared" si="3"/>
        <v>129750</v>
      </c>
      <c r="J71" s="37">
        <f t="shared" si="4"/>
        <v>89682</v>
      </c>
      <c r="K71" s="37">
        <f t="shared" si="5"/>
        <v>89682</v>
      </c>
      <c r="L71" s="37"/>
      <c r="M71" s="37"/>
      <c r="N71" s="37"/>
      <c r="O71" s="37">
        <f t="shared" si="7"/>
        <v>129750</v>
      </c>
      <c r="P71" s="37">
        <f t="shared" si="8"/>
        <v>89682</v>
      </c>
      <c r="Q71" s="37">
        <f t="shared" si="9"/>
        <v>89682</v>
      </c>
    </row>
    <row r="72" spans="1:17" ht="51">
      <c r="A72" s="16" t="s">
        <v>70</v>
      </c>
      <c r="B72" s="21"/>
      <c r="C72" s="37">
        <v>235092</v>
      </c>
      <c r="D72" s="37">
        <v>235092</v>
      </c>
      <c r="E72" s="37">
        <v>235092</v>
      </c>
      <c r="F72" s="37"/>
      <c r="G72" s="37"/>
      <c r="H72" s="37"/>
      <c r="I72" s="37">
        <f t="shared" si="3"/>
        <v>235092</v>
      </c>
      <c r="J72" s="37">
        <f t="shared" si="4"/>
        <v>235092</v>
      </c>
      <c r="K72" s="37">
        <f t="shared" si="5"/>
        <v>235092</v>
      </c>
      <c r="L72" s="37"/>
      <c r="M72" s="37"/>
      <c r="N72" s="37"/>
      <c r="O72" s="37">
        <f t="shared" si="7"/>
        <v>235092</v>
      </c>
      <c r="P72" s="37">
        <f t="shared" si="8"/>
        <v>235092</v>
      </c>
      <c r="Q72" s="37">
        <f t="shared" si="9"/>
        <v>235092</v>
      </c>
    </row>
    <row r="73" spans="1:17" ht="25.5">
      <c r="A73" s="62" t="s">
        <v>111</v>
      </c>
      <c r="B73" s="21"/>
      <c r="C73" s="37">
        <v>71590.89</v>
      </c>
      <c r="D73" s="37">
        <v>71590.89</v>
      </c>
      <c r="E73" s="37">
        <v>71590.89</v>
      </c>
      <c r="F73" s="37">
        <v>95075.82</v>
      </c>
      <c r="G73" s="37">
        <v>-162.33000000000001</v>
      </c>
      <c r="H73" s="37">
        <v>-162.33000000000001</v>
      </c>
      <c r="I73" s="37">
        <f t="shared" si="3"/>
        <v>166666.71000000002</v>
      </c>
      <c r="J73" s="37">
        <f t="shared" si="4"/>
        <v>71428.56</v>
      </c>
      <c r="K73" s="37">
        <f t="shared" si="5"/>
        <v>71428.56</v>
      </c>
      <c r="L73" s="37"/>
      <c r="M73" s="37"/>
      <c r="N73" s="37"/>
      <c r="O73" s="37">
        <f t="shared" si="7"/>
        <v>166666.71000000002</v>
      </c>
      <c r="P73" s="37">
        <f t="shared" si="8"/>
        <v>71428.56</v>
      </c>
      <c r="Q73" s="37">
        <f t="shared" si="9"/>
        <v>71428.56</v>
      </c>
    </row>
    <row r="74" spans="1:17" ht="25.5" hidden="1">
      <c r="A74" s="16" t="s">
        <v>71</v>
      </c>
      <c r="B74" s="21"/>
      <c r="C74" s="37"/>
      <c r="D74" s="37"/>
      <c r="E74" s="37"/>
      <c r="F74" s="37"/>
      <c r="G74" s="37"/>
      <c r="H74" s="37"/>
      <c r="I74" s="37">
        <f t="shared" si="3"/>
        <v>0</v>
      </c>
      <c r="J74" s="37">
        <f t="shared" si="4"/>
        <v>0</v>
      </c>
      <c r="K74" s="37">
        <f t="shared" si="5"/>
        <v>0</v>
      </c>
      <c r="L74" s="37"/>
      <c r="M74" s="37"/>
      <c r="N74" s="37"/>
      <c r="O74" s="37">
        <f t="shared" si="7"/>
        <v>0</v>
      </c>
      <c r="P74" s="37">
        <f t="shared" si="8"/>
        <v>0</v>
      </c>
      <c r="Q74" s="37">
        <f t="shared" si="9"/>
        <v>0</v>
      </c>
    </row>
    <row r="75" spans="1:17" ht="29.25" hidden="1" customHeight="1">
      <c r="A75" s="16" t="s">
        <v>73</v>
      </c>
      <c r="B75" s="21"/>
      <c r="C75" s="37"/>
      <c r="D75" s="37"/>
      <c r="E75" s="37"/>
      <c r="F75" s="37"/>
      <c r="G75" s="37"/>
      <c r="H75" s="37"/>
      <c r="I75" s="37">
        <f t="shared" si="3"/>
        <v>0</v>
      </c>
      <c r="J75" s="37">
        <f t="shared" si="4"/>
        <v>0</v>
      </c>
      <c r="K75" s="37">
        <f t="shared" si="5"/>
        <v>0</v>
      </c>
      <c r="L75" s="37"/>
      <c r="M75" s="37"/>
      <c r="N75" s="37"/>
      <c r="O75" s="37">
        <f t="shared" si="7"/>
        <v>0</v>
      </c>
      <c r="P75" s="37">
        <f t="shared" si="8"/>
        <v>0</v>
      </c>
      <c r="Q75" s="37">
        <f t="shared" si="9"/>
        <v>0</v>
      </c>
    </row>
    <row r="76" spans="1:17" ht="38.25" customHeight="1">
      <c r="A76" s="53" t="s">
        <v>112</v>
      </c>
      <c r="B76" s="21"/>
      <c r="C76" s="27">
        <v>5574000</v>
      </c>
      <c r="D76" s="27"/>
      <c r="E76" s="27"/>
      <c r="F76" s="27"/>
      <c r="G76" s="27"/>
      <c r="H76" s="27"/>
      <c r="I76" s="27">
        <f t="shared" si="3"/>
        <v>5574000</v>
      </c>
      <c r="J76" s="27">
        <f t="shared" si="4"/>
        <v>0</v>
      </c>
      <c r="K76" s="27">
        <f t="shared" si="5"/>
        <v>0</v>
      </c>
      <c r="L76" s="27"/>
      <c r="M76" s="27"/>
      <c r="N76" s="27"/>
      <c r="O76" s="27">
        <f t="shared" si="7"/>
        <v>5574000</v>
      </c>
      <c r="P76" s="27">
        <f t="shared" si="8"/>
        <v>0</v>
      </c>
      <c r="Q76" s="27">
        <f t="shared" si="9"/>
        <v>0</v>
      </c>
    </row>
    <row r="77" spans="1:17" ht="25.5">
      <c r="A77" s="16" t="s">
        <v>143</v>
      </c>
      <c r="B77" s="21"/>
      <c r="C77" s="39"/>
      <c r="D77" s="39"/>
      <c r="E77" s="39"/>
      <c r="F77" s="39">
        <v>702000</v>
      </c>
      <c r="G77" s="39">
        <v>630000</v>
      </c>
      <c r="H77" s="39">
        <v>630000</v>
      </c>
      <c r="I77" s="39">
        <f t="shared" si="3"/>
        <v>702000</v>
      </c>
      <c r="J77" s="39">
        <f t="shared" si="4"/>
        <v>630000</v>
      </c>
      <c r="K77" s="39">
        <f t="shared" si="5"/>
        <v>630000</v>
      </c>
      <c r="L77" s="39"/>
      <c r="M77" s="39"/>
      <c r="N77" s="39"/>
      <c r="O77" s="39">
        <f t="shared" si="7"/>
        <v>702000</v>
      </c>
      <c r="P77" s="39">
        <f t="shared" si="8"/>
        <v>630000</v>
      </c>
      <c r="Q77" s="39">
        <f t="shared" si="9"/>
        <v>630000</v>
      </c>
    </row>
    <row r="78" spans="1:17" ht="25.5">
      <c r="A78" s="16" t="s">
        <v>169</v>
      </c>
      <c r="B78" s="21"/>
      <c r="C78" s="39"/>
      <c r="D78" s="39"/>
      <c r="E78" s="39"/>
      <c r="F78" s="39"/>
      <c r="G78" s="39"/>
      <c r="H78" s="39"/>
      <c r="I78" s="39"/>
      <c r="J78" s="39"/>
      <c r="K78" s="39"/>
      <c r="L78" s="39">
        <v>936000</v>
      </c>
      <c r="M78" s="39"/>
      <c r="N78" s="39"/>
      <c r="O78" s="39">
        <f t="shared" ref="O78" si="54">I78+L78</f>
        <v>936000</v>
      </c>
      <c r="P78" s="39">
        <f t="shared" ref="P78" si="55">J78+M78</f>
        <v>0</v>
      </c>
      <c r="Q78" s="39">
        <f t="shared" ref="Q78" si="56">K78+N78</f>
        <v>0</v>
      </c>
    </row>
    <row r="79" spans="1:17" ht="38.25">
      <c r="A79" s="16" t="s">
        <v>172</v>
      </c>
      <c r="B79" s="21"/>
      <c r="C79" s="39"/>
      <c r="D79" s="39"/>
      <c r="E79" s="39"/>
      <c r="F79" s="39"/>
      <c r="G79" s="39"/>
      <c r="H79" s="39"/>
      <c r="I79" s="39"/>
      <c r="J79" s="39"/>
      <c r="K79" s="39"/>
      <c r="L79" s="39">
        <v>471215.65</v>
      </c>
      <c r="M79" s="39"/>
      <c r="N79" s="39"/>
      <c r="O79" s="39">
        <f t="shared" ref="O79" si="57">I79+L79</f>
        <v>471215.65</v>
      </c>
      <c r="P79" s="39">
        <f t="shared" ref="P79" si="58">J79+M79</f>
        <v>0</v>
      </c>
      <c r="Q79" s="39">
        <f t="shared" ref="Q79" si="59">K79+N79</f>
        <v>0</v>
      </c>
    </row>
    <row r="80" spans="1:17" ht="25.5">
      <c r="A80" s="16" t="s">
        <v>178</v>
      </c>
      <c r="B80" s="21"/>
      <c r="C80" s="39"/>
      <c r="D80" s="39"/>
      <c r="E80" s="39"/>
      <c r="F80" s="39"/>
      <c r="G80" s="39"/>
      <c r="H80" s="39"/>
      <c r="I80" s="39"/>
      <c r="J80" s="39"/>
      <c r="K80" s="39"/>
      <c r="L80" s="39">
        <v>6508349.2599999998</v>
      </c>
      <c r="M80" s="39"/>
      <c r="N80" s="39"/>
      <c r="O80" s="39">
        <f t="shared" ref="O80" si="60">I80+L80</f>
        <v>6508349.2599999998</v>
      </c>
      <c r="P80" s="39">
        <f t="shared" ref="P80" si="61">J80+M80</f>
        <v>0</v>
      </c>
      <c r="Q80" s="39">
        <f t="shared" ref="Q80" si="62">K80+N80</f>
        <v>0</v>
      </c>
    </row>
    <row r="81" spans="1:17" ht="25.5">
      <c r="A81" s="34" t="s">
        <v>69</v>
      </c>
      <c r="B81" s="28" t="s">
        <v>49</v>
      </c>
      <c r="C81" s="39">
        <f>C82+C92+C94+C95+C97+C101+C96+C93</f>
        <v>274280033.75999999</v>
      </c>
      <c r="D81" s="39">
        <f t="shared" ref="D81:H81" si="63">D82+D92+D94+D95+D97+D101+D96+D93</f>
        <v>249581957.57999998</v>
      </c>
      <c r="E81" s="39">
        <f t="shared" si="63"/>
        <v>260162295.5</v>
      </c>
      <c r="F81" s="39">
        <f t="shared" si="63"/>
        <v>-1501715.1399999997</v>
      </c>
      <c r="G81" s="39">
        <f t="shared" si="63"/>
        <v>-1424262.73</v>
      </c>
      <c r="H81" s="39">
        <f t="shared" si="63"/>
        <v>-1952921.56</v>
      </c>
      <c r="I81" s="39">
        <f t="shared" si="3"/>
        <v>272778318.62</v>
      </c>
      <c r="J81" s="39">
        <f t="shared" si="4"/>
        <v>248157694.84999999</v>
      </c>
      <c r="K81" s="39">
        <f t="shared" si="5"/>
        <v>258209373.94</v>
      </c>
      <c r="L81" s="39">
        <f t="shared" ref="L81:N81" si="64">L82+L92+L94+L95+L97+L101+L96+L93</f>
        <v>789400</v>
      </c>
      <c r="M81" s="39">
        <f t="shared" si="64"/>
        <v>0</v>
      </c>
      <c r="N81" s="39">
        <f t="shared" si="64"/>
        <v>0</v>
      </c>
      <c r="O81" s="39">
        <f t="shared" si="7"/>
        <v>273567718.62</v>
      </c>
      <c r="P81" s="39">
        <f t="shared" si="8"/>
        <v>248157694.84999999</v>
      </c>
      <c r="Q81" s="39">
        <f t="shared" si="9"/>
        <v>258209373.94</v>
      </c>
    </row>
    <row r="82" spans="1:17" ht="25.5">
      <c r="A82" s="34" t="s">
        <v>92</v>
      </c>
      <c r="B82" s="21" t="s">
        <v>93</v>
      </c>
      <c r="C82" s="39">
        <f>SUM(C83:C90)</f>
        <v>27574883.84</v>
      </c>
      <c r="D82" s="39">
        <f t="shared" ref="D82:H82" si="65">SUM(D83:D90)</f>
        <v>14630515.66</v>
      </c>
      <c r="E82" s="39">
        <f t="shared" si="65"/>
        <v>16418794.390000001</v>
      </c>
      <c r="F82" s="39">
        <f t="shared" si="65"/>
        <v>-1566949.16</v>
      </c>
      <c r="G82" s="39">
        <f t="shared" si="65"/>
        <v>-1239237.46</v>
      </c>
      <c r="H82" s="39">
        <f t="shared" si="65"/>
        <v>-1154387.8399999999</v>
      </c>
      <c r="I82" s="39">
        <f t="shared" si="3"/>
        <v>26007934.68</v>
      </c>
      <c r="J82" s="39">
        <f t="shared" si="4"/>
        <v>13391278.199999999</v>
      </c>
      <c r="K82" s="39">
        <f t="shared" si="5"/>
        <v>15264406.550000001</v>
      </c>
      <c r="L82" s="39">
        <f>SUM(L83:L91)</f>
        <v>2152400</v>
      </c>
      <c r="M82" s="39">
        <f t="shared" ref="M82:N82" si="66">SUM(M83:M91)</f>
        <v>0</v>
      </c>
      <c r="N82" s="39">
        <f t="shared" si="66"/>
        <v>0</v>
      </c>
      <c r="O82" s="39">
        <f t="shared" si="7"/>
        <v>28160334.68</v>
      </c>
      <c r="P82" s="39">
        <f t="shared" si="8"/>
        <v>13391278.199999999</v>
      </c>
      <c r="Q82" s="39">
        <f t="shared" si="9"/>
        <v>15264406.550000001</v>
      </c>
    </row>
    <row r="83" spans="1:17" ht="25.5" hidden="1">
      <c r="A83" s="1" t="s">
        <v>24</v>
      </c>
      <c r="B83" s="21"/>
      <c r="C83" s="39"/>
      <c r="D83" s="39"/>
      <c r="E83" s="39"/>
      <c r="F83" s="39"/>
      <c r="G83" s="39"/>
      <c r="H83" s="39"/>
      <c r="I83" s="39">
        <f t="shared" si="3"/>
        <v>0</v>
      </c>
      <c r="J83" s="39">
        <f t="shared" si="4"/>
        <v>0</v>
      </c>
      <c r="K83" s="39">
        <f t="shared" si="5"/>
        <v>0</v>
      </c>
      <c r="L83" s="39"/>
      <c r="M83" s="39"/>
      <c r="N83" s="39"/>
      <c r="O83" s="39">
        <f t="shared" si="7"/>
        <v>0</v>
      </c>
      <c r="P83" s="39">
        <f t="shared" si="8"/>
        <v>0</v>
      </c>
      <c r="Q83" s="39">
        <f t="shared" si="9"/>
        <v>0</v>
      </c>
    </row>
    <row r="84" spans="1:17" ht="21.75" customHeight="1">
      <c r="A84" s="1" t="s">
        <v>115</v>
      </c>
      <c r="B84" s="21"/>
      <c r="C84" s="37">
        <v>545094.91</v>
      </c>
      <c r="D84" s="37">
        <v>593704.14</v>
      </c>
      <c r="E84" s="37">
        <v>671120.81</v>
      </c>
      <c r="F84" s="37">
        <v>5001.62</v>
      </c>
      <c r="G84" s="37">
        <v>-17822.43</v>
      </c>
      <c r="H84" s="37">
        <v>-74078.16</v>
      </c>
      <c r="I84" s="37">
        <f t="shared" si="3"/>
        <v>550096.53</v>
      </c>
      <c r="J84" s="37">
        <f t="shared" si="4"/>
        <v>575881.71</v>
      </c>
      <c r="K84" s="37">
        <f t="shared" si="5"/>
        <v>597042.65</v>
      </c>
      <c r="L84" s="37"/>
      <c r="M84" s="37"/>
      <c r="N84" s="37"/>
      <c r="O84" s="37">
        <f t="shared" si="7"/>
        <v>550096.53</v>
      </c>
      <c r="P84" s="37">
        <f t="shared" si="8"/>
        <v>575881.71</v>
      </c>
      <c r="Q84" s="37">
        <f t="shared" si="9"/>
        <v>597042.65</v>
      </c>
    </row>
    <row r="85" spans="1:17" ht="38.25">
      <c r="A85" s="1" t="s">
        <v>117</v>
      </c>
      <c r="B85" s="21"/>
      <c r="C85" s="37">
        <v>42000</v>
      </c>
      <c r="D85" s="37">
        <v>42000</v>
      </c>
      <c r="E85" s="37">
        <v>42000</v>
      </c>
      <c r="F85" s="37"/>
      <c r="G85" s="37"/>
      <c r="H85" s="37"/>
      <c r="I85" s="37">
        <f t="shared" si="3"/>
        <v>42000</v>
      </c>
      <c r="J85" s="37">
        <f t="shared" si="4"/>
        <v>42000</v>
      </c>
      <c r="K85" s="37">
        <f t="shared" si="5"/>
        <v>42000</v>
      </c>
      <c r="L85" s="37"/>
      <c r="M85" s="37"/>
      <c r="N85" s="37"/>
      <c r="O85" s="37">
        <f t="shared" si="7"/>
        <v>42000</v>
      </c>
      <c r="P85" s="37">
        <f t="shared" si="8"/>
        <v>42000</v>
      </c>
      <c r="Q85" s="37">
        <f t="shared" si="9"/>
        <v>42000</v>
      </c>
    </row>
    <row r="86" spans="1:17" ht="25.5">
      <c r="A86" s="1" t="s">
        <v>29</v>
      </c>
      <c r="B86" s="21"/>
      <c r="C86" s="37">
        <v>71379.360000000001</v>
      </c>
      <c r="D86" s="37">
        <v>74234.53</v>
      </c>
      <c r="E86" s="37">
        <v>74234.53</v>
      </c>
      <c r="F86" s="37"/>
      <c r="G86" s="37"/>
      <c r="H86" s="37"/>
      <c r="I86" s="37">
        <f t="shared" si="3"/>
        <v>71379.360000000001</v>
      </c>
      <c r="J86" s="37">
        <f t="shared" si="4"/>
        <v>74234.53</v>
      </c>
      <c r="K86" s="37">
        <f t="shared" si="5"/>
        <v>74234.53</v>
      </c>
      <c r="L86" s="37"/>
      <c r="M86" s="37"/>
      <c r="N86" s="37"/>
      <c r="O86" s="37">
        <f t="shared" si="7"/>
        <v>71379.360000000001</v>
      </c>
      <c r="P86" s="37">
        <f t="shared" si="8"/>
        <v>74234.53</v>
      </c>
      <c r="Q86" s="37">
        <f t="shared" si="9"/>
        <v>74234.53</v>
      </c>
    </row>
    <row r="87" spans="1:17" ht="25.5">
      <c r="A87" s="1" t="s">
        <v>119</v>
      </c>
      <c r="B87" s="21"/>
      <c r="C87" s="37">
        <v>35000</v>
      </c>
      <c r="D87" s="37">
        <v>35000</v>
      </c>
      <c r="E87" s="37">
        <v>35000</v>
      </c>
      <c r="F87" s="37"/>
      <c r="G87" s="37"/>
      <c r="H87" s="37"/>
      <c r="I87" s="37">
        <f t="shared" si="3"/>
        <v>35000</v>
      </c>
      <c r="J87" s="37">
        <f t="shared" si="4"/>
        <v>35000</v>
      </c>
      <c r="K87" s="37">
        <f t="shared" si="5"/>
        <v>35000</v>
      </c>
      <c r="L87" s="37"/>
      <c r="M87" s="37"/>
      <c r="N87" s="37"/>
      <c r="O87" s="37">
        <f t="shared" si="7"/>
        <v>35000</v>
      </c>
      <c r="P87" s="37">
        <f t="shared" si="8"/>
        <v>35000</v>
      </c>
      <c r="Q87" s="37">
        <f t="shared" si="9"/>
        <v>35000</v>
      </c>
    </row>
    <row r="88" spans="1:17" ht="38.25">
      <c r="A88" s="1" t="s">
        <v>120</v>
      </c>
      <c r="B88" s="21"/>
      <c r="C88" s="37">
        <v>1671088.37</v>
      </c>
      <c r="D88" s="37">
        <v>1664911.62</v>
      </c>
      <c r="E88" s="37">
        <v>1731510.89</v>
      </c>
      <c r="F88" s="37"/>
      <c r="G88" s="37"/>
      <c r="H88" s="37"/>
      <c r="I88" s="37">
        <f t="shared" si="3"/>
        <v>1671088.37</v>
      </c>
      <c r="J88" s="37">
        <f t="shared" si="4"/>
        <v>1664911.62</v>
      </c>
      <c r="K88" s="37">
        <f t="shared" si="5"/>
        <v>1731510.89</v>
      </c>
      <c r="L88" s="37"/>
      <c r="M88" s="37"/>
      <c r="N88" s="37"/>
      <c r="O88" s="37">
        <f t="shared" si="7"/>
        <v>1671088.37</v>
      </c>
      <c r="P88" s="37">
        <f t="shared" si="8"/>
        <v>1664911.62</v>
      </c>
      <c r="Q88" s="37">
        <f t="shared" si="9"/>
        <v>1731510.89</v>
      </c>
    </row>
    <row r="89" spans="1:17" ht="63.75">
      <c r="A89" s="1" t="s">
        <v>124</v>
      </c>
      <c r="B89" s="21"/>
      <c r="C89" s="37">
        <v>11750641.199999999</v>
      </c>
      <c r="D89" s="37">
        <v>12220665.369999999</v>
      </c>
      <c r="E89" s="37">
        <v>13864928.16</v>
      </c>
      <c r="F89" s="37">
        <v>-1571950.78</v>
      </c>
      <c r="G89" s="37">
        <v>-1221415.03</v>
      </c>
      <c r="H89" s="37">
        <v>-1080309.68</v>
      </c>
      <c r="I89" s="37">
        <f t="shared" si="3"/>
        <v>10178690.42</v>
      </c>
      <c r="J89" s="37">
        <f t="shared" si="4"/>
        <v>10999250.34</v>
      </c>
      <c r="K89" s="37">
        <f t="shared" si="5"/>
        <v>12784618.48</v>
      </c>
      <c r="L89" s="37"/>
      <c r="M89" s="37"/>
      <c r="N89" s="37"/>
      <c r="O89" s="37">
        <f t="shared" si="7"/>
        <v>10178690.42</v>
      </c>
      <c r="P89" s="37">
        <f t="shared" si="8"/>
        <v>10999250.34</v>
      </c>
      <c r="Q89" s="37">
        <f t="shared" si="9"/>
        <v>12784618.48</v>
      </c>
    </row>
    <row r="90" spans="1:17" ht="65.25" customHeight="1">
      <c r="A90" s="1" t="s">
        <v>72</v>
      </c>
      <c r="B90" s="21"/>
      <c r="C90" s="27">
        <f>13190486.4+269193.6</f>
        <v>13459680</v>
      </c>
      <c r="D90" s="27"/>
      <c r="E90" s="27"/>
      <c r="F90" s="27"/>
      <c r="G90" s="27"/>
      <c r="H90" s="27"/>
      <c r="I90" s="27">
        <f t="shared" ref="I90:I125" si="67">C90+F90</f>
        <v>13459680</v>
      </c>
      <c r="J90" s="27">
        <f t="shared" ref="J90:J125" si="68">D90+G90</f>
        <v>0</v>
      </c>
      <c r="K90" s="27">
        <f t="shared" ref="K90:K125" si="69">E90+H90</f>
        <v>0</v>
      </c>
      <c r="L90" s="27"/>
      <c r="M90" s="27"/>
      <c r="N90" s="27"/>
      <c r="O90" s="27">
        <f t="shared" ref="O90:O123" si="70">I90+L90</f>
        <v>13459680</v>
      </c>
      <c r="P90" s="27">
        <f t="shared" ref="P90:P123" si="71">J90+M90</f>
        <v>0</v>
      </c>
      <c r="Q90" s="27">
        <f t="shared" ref="Q90:Q123" si="72">K90+N90</f>
        <v>0</v>
      </c>
    </row>
    <row r="91" spans="1:17" ht="51">
      <c r="A91" s="1" t="s">
        <v>177</v>
      </c>
      <c r="B91" s="21"/>
      <c r="C91" s="27"/>
      <c r="D91" s="27"/>
      <c r="E91" s="27"/>
      <c r="F91" s="27"/>
      <c r="G91" s="27"/>
      <c r="H91" s="27"/>
      <c r="I91" s="27"/>
      <c r="J91" s="27"/>
      <c r="K91" s="27"/>
      <c r="L91" s="27">
        <v>2152400</v>
      </c>
      <c r="M91" s="27"/>
      <c r="N91" s="27"/>
      <c r="O91" s="27"/>
      <c r="P91" s="27"/>
      <c r="Q91" s="27"/>
    </row>
    <row r="92" spans="1:17" ht="51.75" customHeight="1">
      <c r="A92" s="7" t="s">
        <v>94</v>
      </c>
      <c r="B92" s="21" t="s">
        <v>95</v>
      </c>
      <c r="C92" s="39">
        <v>2021540</v>
      </c>
      <c r="D92" s="39">
        <v>2046970</v>
      </c>
      <c r="E92" s="39">
        <v>2363360</v>
      </c>
      <c r="F92" s="39"/>
      <c r="G92" s="39"/>
      <c r="H92" s="39"/>
      <c r="I92" s="39">
        <f t="shared" si="67"/>
        <v>2021540</v>
      </c>
      <c r="J92" s="39">
        <f t="shared" si="68"/>
        <v>2046970</v>
      </c>
      <c r="K92" s="39">
        <f t="shared" si="69"/>
        <v>2363360</v>
      </c>
      <c r="L92" s="39"/>
      <c r="M92" s="39"/>
      <c r="N92" s="39"/>
      <c r="O92" s="39">
        <f t="shared" si="70"/>
        <v>2021540</v>
      </c>
      <c r="P92" s="39">
        <f t="shared" si="71"/>
        <v>2046970</v>
      </c>
      <c r="Q92" s="39">
        <f t="shared" si="72"/>
        <v>2363360</v>
      </c>
    </row>
    <row r="93" spans="1:17" ht="38.25" hidden="1">
      <c r="A93" s="51" t="s">
        <v>96</v>
      </c>
      <c r="B93" s="21" t="s">
        <v>97</v>
      </c>
      <c r="C93" s="46"/>
      <c r="D93" s="39"/>
      <c r="E93" s="46"/>
      <c r="F93" s="46"/>
      <c r="G93" s="39"/>
      <c r="H93" s="46"/>
      <c r="I93" s="46">
        <f t="shared" si="67"/>
        <v>0</v>
      </c>
      <c r="J93" s="39">
        <f t="shared" si="68"/>
        <v>0</v>
      </c>
      <c r="K93" s="46">
        <f t="shared" si="69"/>
        <v>0</v>
      </c>
      <c r="L93" s="46"/>
      <c r="M93" s="39"/>
      <c r="N93" s="46"/>
      <c r="O93" s="46">
        <f t="shared" si="70"/>
        <v>0</v>
      </c>
      <c r="P93" s="39">
        <f t="shared" si="71"/>
        <v>0</v>
      </c>
      <c r="Q93" s="46">
        <f t="shared" si="72"/>
        <v>0</v>
      </c>
    </row>
    <row r="94" spans="1:17" ht="37.5" customHeight="1">
      <c r="A94" s="56" t="s">
        <v>98</v>
      </c>
      <c r="B94" s="21" t="s">
        <v>99</v>
      </c>
      <c r="C94" s="54">
        <v>621621.57999999996</v>
      </c>
      <c r="D94" s="55">
        <v>650717.03</v>
      </c>
      <c r="E94" s="54">
        <v>669603.63</v>
      </c>
      <c r="F94" s="54">
        <v>11605.62</v>
      </c>
      <c r="G94" s="55">
        <v>12144.13</v>
      </c>
      <c r="H94" s="54">
        <v>17529.900000000001</v>
      </c>
      <c r="I94" s="54">
        <f t="shared" si="67"/>
        <v>633227.19999999995</v>
      </c>
      <c r="J94" s="55">
        <f t="shared" si="68"/>
        <v>662861.16</v>
      </c>
      <c r="K94" s="54">
        <f t="shared" si="69"/>
        <v>687133.53</v>
      </c>
      <c r="L94" s="54"/>
      <c r="M94" s="55"/>
      <c r="N94" s="54"/>
      <c r="O94" s="54">
        <f t="shared" si="70"/>
        <v>633227.19999999995</v>
      </c>
      <c r="P94" s="55">
        <f t="shared" si="71"/>
        <v>662861.16</v>
      </c>
      <c r="Q94" s="54">
        <f t="shared" si="72"/>
        <v>687133.53</v>
      </c>
    </row>
    <row r="95" spans="1:17" ht="37.5" customHeight="1">
      <c r="A95" s="34" t="s">
        <v>100</v>
      </c>
      <c r="B95" s="21" t="s">
        <v>101</v>
      </c>
      <c r="C95" s="39">
        <v>2109.33</v>
      </c>
      <c r="D95" s="39">
        <v>1879.4</v>
      </c>
      <c r="E95" s="45">
        <v>1878.66</v>
      </c>
      <c r="F95" s="39">
        <v>-1389.42</v>
      </c>
      <c r="G95" s="39">
        <v>-1122.7</v>
      </c>
      <c r="H95" s="45">
        <v>-1203.98</v>
      </c>
      <c r="I95" s="39">
        <f t="shared" si="67"/>
        <v>719.90999999999985</v>
      </c>
      <c r="J95" s="39">
        <f t="shared" si="68"/>
        <v>756.7</v>
      </c>
      <c r="K95" s="45">
        <f t="shared" si="69"/>
        <v>674.68000000000006</v>
      </c>
      <c r="L95" s="39"/>
      <c r="M95" s="39"/>
      <c r="N95" s="45"/>
      <c r="O95" s="39">
        <f t="shared" si="70"/>
        <v>719.90999999999985</v>
      </c>
      <c r="P95" s="39">
        <f t="shared" si="71"/>
        <v>756.7</v>
      </c>
      <c r="Q95" s="45">
        <f t="shared" si="72"/>
        <v>674.68000000000006</v>
      </c>
    </row>
    <row r="96" spans="1:17" ht="38.25">
      <c r="A96" s="34" t="s">
        <v>102</v>
      </c>
      <c r="B96" s="21" t="s">
        <v>103</v>
      </c>
      <c r="C96" s="39">
        <v>12898435</v>
      </c>
      <c r="D96" s="39">
        <v>12735130</v>
      </c>
      <c r="E96" s="39">
        <v>12735130</v>
      </c>
      <c r="F96" s="39"/>
      <c r="G96" s="39"/>
      <c r="H96" s="39"/>
      <c r="I96" s="39">
        <f t="shared" si="67"/>
        <v>12898435</v>
      </c>
      <c r="J96" s="39">
        <f t="shared" si="68"/>
        <v>12735130</v>
      </c>
      <c r="K96" s="39">
        <f t="shared" si="69"/>
        <v>12735130</v>
      </c>
      <c r="L96" s="39"/>
      <c r="M96" s="39"/>
      <c r="N96" s="39"/>
      <c r="O96" s="39">
        <f t="shared" si="70"/>
        <v>12898435</v>
      </c>
      <c r="P96" s="39">
        <f t="shared" si="71"/>
        <v>12735130</v>
      </c>
      <c r="Q96" s="39">
        <f t="shared" si="72"/>
        <v>12735130</v>
      </c>
    </row>
    <row r="97" spans="1:17">
      <c r="A97" s="34" t="s">
        <v>104</v>
      </c>
      <c r="B97" s="35" t="s">
        <v>105</v>
      </c>
      <c r="C97" s="39">
        <f>C98+C99+C100</f>
        <v>6101044.0099999998</v>
      </c>
      <c r="D97" s="39">
        <f t="shared" ref="D97:H97" si="73">D98+D99+D100</f>
        <v>6635745.4900000002</v>
      </c>
      <c r="E97" s="39">
        <f t="shared" si="73"/>
        <v>7487328.8200000003</v>
      </c>
      <c r="F97" s="39">
        <f t="shared" si="73"/>
        <v>55017.82</v>
      </c>
      <c r="G97" s="39">
        <f t="shared" si="73"/>
        <v>-196046.7</v>
      </c>
      <c r="H97" s="39">
        <f t="shared" si="73"/>
        <v>-814859.64</v>
      </c>
      <c r="I97" s="39">
        <f t="shared" si="67"/>
        <v>6156061.8300000001</v>
      </c>
      <c r="J97" s="39">
        <f t="shared" si="68"/>
        <v>6439698.79</v>
      </c>
      <c r="K97" s="39">
        <f t="shared" si="69"/>
        <v>6672469.1800000006</v>
      </c>
      <c r="L97" s="39">
        <f t="shared" ref="L97:N97" si="74">L98+L99+L100</f>
        <v>0</v>
      </c>
      <c r="M97" s="39">
        <f t="shared" si="74"/>
        <v>0</v>
      </c>
      <c r="N97" s="39">
        <f t="shared" si="74"/>
        <v>0</v>
      </c>
      <c r="O97" s="39">
        <f t="shared" si="70"/>
        <v>6156061.8300000001</v>
      </c>
      <c r="P97" s="39">
        <f t="shared" si="71"/>
        <v>6439698.79</v>
      </c>
      <c r="Q97" s="39">
        <f t="shared" si="72"/>
        <v>6672469.1800000006</v>
      </c>
    </row>
    <row r="98" spans="1:17" ht="25.5">
      <c r="A98" s="36" t="s">
        <v>126</v>
      </c>
      <c r="B98" s="35"/>
      <c r="C98" s="39">
        <v>2180379.64</v>
      </c>
      <c r="D98" s="39">
        <v>2374816.54</v>
      </c>
      <c r="E98" s="39">
        <v>2684483.21</v>
      </c>
      <c r="F98" s="39">
        <v>20006.48</v>
      </c>
      <c r="G98" s="39">
        <v>-71289.710000000006</v>
      </c>
      <c r="H98" s="39">
        <v>-296312.59999999998</v>
      </c>
      <c r="I98" s="39">
        <f t="shared" si="67"/>
        <v>2200386.12</v>
      </c>
      <c r="J98" s="39">
        <f t="shared" si="68"/>
        <v>2303526.83</v>
      </c>
      <c r="K98" s="39">
        <f t="shared" si="69"/>
        <v>2388170.61</v>
      </c>
      <c r="L98" s="39"/>
      <c r="M98" s="39"/>
      <c r="N98" s="39"/>
      <c r="O98" s="39">
        <f t="shared" si="70"/>
        <v>2200386.12</v>
      </c>
      <c r="P98" s="39">
        <f t="shared" si="71"/>
        <v>2303526.83</v>
      </c>
      <c r="Q98" s="39">
        <f t="shared" si="72"/>
        <v>2388170.61</v>
      </c>
    </row>
    <row r="99" spans="1:17" ht="25.5">
      <c r="A99" s="36" t="s">
        <v>25</v>
      </c>
      <c r="B99" s="35"/>
      <c r="C99" s="39">
        <v>2725474.55</v>
      </c>
      <c r="D99" s="39">
        <v>2968520.68</v>
      </c>
      <c r="E99" s="39">
        <v>3355604.01</v>
      </c>
      <c r="F99" s="39">
        <v>25008.1</v>
      </c>
      <c r="G99" s="39">
        <v>-89112.14</v>
      </c>
      <c r="H99" s="39">
        <v>-370390.75</v>
      </c>
      <c r="I99" s="39">
        <f t="shared" si="67"/>
        <v>2750482.65</v>
      </c>
      <c r="J99" s="39">
        <f t="shared" si="68"/>
        <v>2879408.54</v>
      </c>
      <c r="K99" s="39">
        <f t="shared" si="69"/>
        <v>2985213.26</v>
      </c>
      <c r="L99" s="39"/>
      <c r="M99" s="39"/>
      <c r="N99" s="39"/>
      <c r="O99" s="39">
        <f t="shared" si="70"/>
        <v>2750482.65</v>
      </c>
      <c r="P99" s="39">
        <f t="shared" si="71"/>
        <v>2879408.54</v>
      </c>
      <c r="Q99" s="39">
        <f t="shared" si="72"/>
        <v>2985213.26</v>
      </c>
    </row>
    <row r="100" spans="1:17" ht="25.5">
      <c r="A100" s="63" t="s">
        <v>125</v>
      </c>
      <c r="B100" s="35"/>
      <c r="C100" s="39">
        <v>1195189.82</v>
      </c>
      <c r="D100" s="39">
        <v>1292408.27</v>
      </c>
      <c r="E100" s="39">
        <v>1447241.6</v>
      </c>
      <c r="F100" s="39">
        <v>10003.24</v>
      </c>
      <c r="G100" s="39">
        <v>-35644.85</v>
      </c>
      <c r="H100" s="39">
        <v>-148156.29</v>
      </c>
      <c r="I100" s="39">
        <f t="shared" si="67"/>
        <v>1205193.06</v>
      </c>
      <c r="J100" s="39">
        <f t="shared" si="68"/>
        <v>1256763.42</v>
      </c>
      <c r="K100" s="39">
        <f t="shared" si="69"/>
        <v>1299085.31</v>
      </c>
      <c r="L100" s="39"/>
      <c r="M100" s="39"/>
      <c r="N100" s="39"/>
      <c r="O100" s="39">
        <f t="shared" si="70"/>
        <v>1205193.06</v>
      </c>
      <c r="P100" s="39">
        <f t="shared" si="71"/>
        <v>1256763.42</v>
      </c>
      <c r="Q100" s="39">
        <f t="shared" si="72"/>
        <v>1299085.31</v>
      </c>
    </row>
    <row r="101" spans="1:17">
      <c r="A101" s="13" t="s">
        <v>19</v>
      </c>
      <c r="B101" s="28" t="s">
        <v>50</v>
      </c>
      <c r="C101" s="39">
        <f>SUM(C102)</f>
        <v>225060400</v>
      </c>
      <c r="D101" s="39">
        <f t="shared" ref="D101:H101" si="75">SUM(D102)</f>
        <v>212881000</v>
      </c>
      <c r="E101" s="39">
        <f t="shared" si="75"/>
        <v>220486200</v>
      </c>
      <c r="F101" s="39">
        <f t="shared" si="75"/>
        <v>0</v>
      </c>
      <c r="G101" s="39">
        <f t="shared" si="75"/>
        <v>0</v>
      </c>
      <c r="H101" s="39">
        <f t="shared" si="75"/>
        <v>0</v>
      </c>
      <c r="I101" s="39">
        <f t="shared" si="67"/>
        <v>225060400</v>
      </c>
      <c r="J101" s="39">
        <f t="shared" si="68"/>
        <v>212881000</v>
      </c>
      <c r="K101" s="39">
        <f t="shared" si="69"/>
        <v>220486200</v>
      </c>
      <c r="L101" s="39">
        <f t="shared" ref="L101:N101" si="76">SUM(L102)</f>
        <v>-1363000</v>
      </c>
      <c r="M101" s="39">
        <f t="shared" si="76"/>
        <v>0</v>
      </c>
      <c r="N101" s="39">
        <f t="shared" si="76"/>
        <v>0</v>
      </c>
      <c r="O101" s="39">
        <f t="shared" si="70"/>
        <v>223697400</v>
      </c>
      <c r="P101" s="39">
        <f t="shared" si="71"/>
        <v>212881000</v>
      </c>
      <c r="Q101" s="39">
        <f t="shared" si="72"/>
        <v>220486200</v>
      </c>
    </row>
    <row r="102" spans="1:17">
      <c r="A102" s="7" t="s">
        <v>106</v>
      </c>
      <c r="B102" s="21" t="s">
        <v>107</v>
      </c>
      <c r="C102" s="39">
        <f t="shared" ref="C102:H102" si="77">SUM(C103:C104)</f>
        <v>225060400</v>
      </c>
      <c r="D102" s="39">
        <f t="shared" si="77"/>
        <v>212881000</v>
      </c>
      <c r="E102" s="39">
        <f t="shared" si="77"/>
        <v>220486200</v>
      </c>
      <c r="F102" s="39">
        <f t="shared" si="77"/>
        <v>0</v>
      </c>
      <c r="G102" s="39">
        <f t="shared" si="77"/>
        <v>0</v>
      </c>
      <c r="H102" s="39">
        <f t="shared" si="77"/>
        <v>0</v>
      </c>
      <c r="I102" s="39">
        <f t="shared" si="67"/>
        <v>225060400</v>
      </c>
      <c r="J102" s="39">
        <f t="shared" si="68"/>
        <v>212881000</v>
      </c>
      <c r="K102" s="39">
        <f t="shared" si="69"/>
        <v>220486200</v>
      </c>
      <c r="L102" s="39">
        <f>SUM(L103:L104)</f>
        <v>-1363000</v>
      </c>
      <c r="M102" s="39">
        <f>SUM(M103:M104)</f>
        <v>0</v>
      </c>
      <c r="N102" s="39">
        <f>SUM(N103:N104)</f>
        <v>0</v>
      </c>
      <c r="O102" s="39">
        <f t="shared" si="70"/>
        <v>223697400</v>
      </c>
      <c r="P102" s="39">
        <f t="shared" si="71"/>
        <v>212881000</v>
      </c>
      <c r="Q102" s="39">
        <f t="shared" si="72"/>
        <v>220486200</v>
      </c>
    </row>
    <row r="103" spans="1:17">
      <c r="A103" s="1" t="s">
        <v>118</v>
      </c>
      <c r="B103" s="21"/>
      <c r="C103" s="37">
        <v>222908000</v>
      </c>
      <c r="D103" s="37">
        <v>212881000</v>
      </c>
      <c r="E103" s="37">
        <v>220486200</v>
      </c>
      <c r="F103" s="37"/>
      <c r="G103" s="37"/>
      <c r="H103" s="37"/>
      <c r="I103" s="37">
        <f t="shared" si="67"/>
        <v>222908000</v>
      </c>
      <c r="J103" s="37">
        <f t="shared" si="68"/>
        <v>212881000</v>
      </c>
      <c r="K103" s="37">
        <f t="shared" si="69"/>
        <v>220486200</v>
      </c>
      <c r="L103" s="37">
        <v>789400</v>
      </c>
      <c r="M103" s="37"/>
      <c r="N103" s="37"/>
      <c r="O103" s="37">
        <f t="shared" si="70"/>
        <v>223697400</v>
      </c>
      <c r="P103" s="37">
        <f t="shared" si="71"/>
        <v>212881000</v>
      </c>
      <c r="Q103" s="37">
        <f t="shared" si="72"/>
        <v>220486200</v>
      </c>
    </row>
    <row r="104" spans="1:17" ht="39" customHeight="1">
      <c r="A104" s="63" t="s">
        <v>113</v>
      </c>
      <c r="B104" s="21"/>
      <c r="C104" s="27">
        <v>2152400</v>
      </c>
      <c r="D104" s="27"/>
      <c r="E104" s="27"/>
      <c r="F104" s="27"/>
      <c r="G104" s="27"/>
      <c r="H104" s="27"/>
      <c r="I104" s="27">
        <f t="shared" si="67"/>
        <v>2152400</v>
      </c>
      <c r="J104" s="27">
        <f t="shared" si="68"/>
        <v>0</v>
      </c>
      <c r="K104" s="27">
        <f t="shared" si="69"/>
        <v>0</v>
      </c>
      <c r="L104" s="27">
        <v>-2152400</v>
      </c>
      <c r="M104" s="27"/>
      <c r="N104" s="27"/>
      <c r="O104" s="27">
        <f t="shared" si="70"/>
        <v>0</v>
      </c>
      <c r="P104" s="27">
        <f t="shared" si="71"/>
        <v>0</v>
      </c>
      <c r="Q104" s="27">
        <f t="shared" si="72"/>
        <v>0</v>
      </c>
    </row>
    <row r="105" spans="1:17">
      <c r="A105" s="7" t="s">
        <v>23</v>
      </c>
      <c r="B105" s="21" t="s">
        <v>51</v>
      </c>
      <c r="C105" s="39">
        <f>+C106</f>
        <v>41287632.890000001</v>
      </c>
      <c r="D105" s="39">
        <f t="shared" ref="D105:H105" si="78">+D106</f>
        <v>2145586.02</v>
      </c>
      <c r="E105" s="39">
        <f t="shared" si="78"/>
        <v>1326350.33</v>
      </c>
      <c r="F105" s="39">
        <f t="shared" si="78"/>
        <v>49463115.259999998</v>
      </c>
      <c r="G105" s="39">
        <f t="shared" si="78"/>
        <v>-630000</v>
      </c>
      <c r="H105" s="39">
        <f t="shared" si="78"/>
        <v>-630000</v>
      </c>
      <c r="I105" s="39">
        <f>C105+F105</f>
        <v>90750748.150000006</v>
      </c>
      <c r="J105" s="39">
        <f t="shared" si="68"/>
        <v>1515586.02</v>
      </c>
      <c r="K105" s="39">
        <f t="shared" si="69"/>
        <v>696350.33000000007</v>
      </c>
      <c r="L105" s="39">
        <f>+L106</f>
        <v>93320753</v>
      </c>
      <c r="M105" s="39">
        <f t="shared" ref="M105:N105" si="79">+M106</f>
        <v>0</v>
      </c>
      <c r="N105" s="39">
        <f t="shared" si="79"/>
        <v>0</v>
      </c>
      <c r="O105" s="39">
        <f t="shared" si="70"/>
        <v>184071501.15000001</v>
      </c>
      <c r="P105" s="39">
        <f t="shared" si="71"/>
        <v>1515586.02</v>
      </c>
      <c r="Q105" s="39">
        <f t="shared" si="72"/>
        <v>696350.33000000007</v>
      </c>
    </row>
    <row r="106" spans="1:17" ht="25.5">
      <c r="A106" s="7" t="s">
        <v>108</v>
      </c>
      <c r="B106" s="21" t="s">
        <v>109</v>
      </c>
      <c r="C106" s="39">
        <f>SUM(C107:C114)</f>
        <v>41287632.890000001</v>
      </c>
      <c r="D106" s="39">
        <f t="shared" ref="D106:E106" si="80">SUM(D107:D114)</f>
        <v>2145586.02</v>
      </c>
      <c r="E106" s="39">
        <f t="shared" si="80"/>
        <v>1326350.33</v>
      </c>
      <c r="F106" s="39">
        <f t="shared" ref="F106:H106" si="81">SUM(F107:F113)</f>
        <v>49463115.259999998</v>
      </c>
      <c r="G106" s="39">
        <f t="shared" si="81"/>
        <v>-630000</v>
      </c>
      <c r="H106" s="39">
        <f t="shared" si="81"/>
        <v>-630000</v>
      </c>
      <c r="I106" s="39">
        <f>C106+F106</f>
        <v>90750748.150000006</v>
      </c>
      <c r="J106" s="39">
        <f t="shared" si="68"/>
        <v>1515586.02</v>
      </c>
      <c r="K106" s="39">
        <f t="shared" si="69"/>
        <v>696350.33000000007</v>
      </c>
      <c r="L106" s="39">
        <f>SUM(L107:L119)</f>
        <v>93320753</v>
      </c>
      <c r="M106" s="39">
        <f t="shared" ref="M106:N106" si="82">SUM(M107:M119)</f>
        <v>0</v>
      </c>
      <c r="N106" s="39">
        <f t="shared" si="82"/>
        <v>0</v>
      </c>
      <c r="O106" s="39">
        <f t="shared" si="70"/>
        <v>184071501.15000001</v>
      </c>
      <c r="P106" s="39">
        <f t="shared" si="71"/>
        <v>1515586.02</v>
      </c>
      <c r="Q106" s="39">
        <f t="shared" si="72"/>
        <v>696350.33000000007</v>
      </c>
    </row>
    <row r="107" spans="1:17" ht="25.5">
      <c r="A107" s="1" t="s">
        <v>121</v>
      </c>
      <c r="B107" s="21"/>
      <c r="C107" s="39">
        <v>702000</v>
      </c>
      <c r="D107" s="39">
        <v>630000</v>
      </c>
      <c r="E107" s="39">
        <v>630000</v>
      </c>
      <c r="F107" s="39">
        <v>-702000</v>
      </c>
      <c r="G107" s="39">
        <v>-630000</v>
      </c>
      <c r="H107" s="39">
        <v>-630000</v>
      </c>
      <c r="I107" s="39">
        <f t="shared" si="67"/>
        <v>0</v>
      </c>
      <c r="J107" s="39">
        <f t="shared" si="68"/>
        <v>0</v>
      </c>
      <c r="K107" s="39">
        <f t="shared" si="69"/>
        <v>0</v>
      </c>
      <c r="L107" s="39"/>
      <c r="M107" s="39"/>
      <c r="N107" s="39"/>
      <c r="O107" s="39">
        <f t="shared" si="70"/>
        <v>0</v>
      </c>
      <c r="P107" s="39">
        <f t="shared" si="71"/>
        <v>0</v>
      </c>
      <c r="Q107" s="39">
        <f t="shared" si="72"/>
        <v>0</v>
      </c>
    </row>
    <row r="108" spans="1:17" ht="25.5">
      <c r="A108" s="1" t="s">
        <v>65</v>
      </c>
      <c r="B108" s="44"/>
      <c r="C108" s="39">
        <v>1515586.02</v>
      </c>
      <c r="D108" s="39">
        <v>1515586.02</v>
      </c>
      <c r="E108" s="39">
        <v>696350.33</v>
      </c>
      <c r="F108" s="39">
        <v>213001.28</v>
      </c>
      <c r="G108" s="39"/>
      <c r="H108" s="39"/>
      <c r="I108" s="39">
        <f t="shared" si="67"/>
        <v>1728587.3</v>
      </c>
      <c r="J108" s="39">
        <f t="shared" si="68"/>
        <v>1515586.02</v>
      </c>
      <c r="K108" s="39">
        <f t="shared" si="69"/>
        <v>696350.33</v>
      </c>
      <c r="L108" s="39"/>
      <c r="M108" s="39"/>
      <c r="N108" s="39"/>
      <c r="O108" s="39">
        <f t="shared" si="70"/>
        <v>1728587.3</v>
      </c>
      <c r="P108" s="39">
        <f t="shared" si="71"/>
        <v>1515586.02</v>
      </c>
      <c r="Q108" s="39">
        <f t="shared" si="72"/>
        <v>696350.33</v>
      </c>
    </row>
    <row r="109" spans="1:17" ht="63.75">
      <c r="A109" s="1" t="s">
        <v>74</v>
      </c>
      <c r="B109" s="44"/>
      <c r="C109" s="39">
        <v>16046.87</v>
      </c>
      <c r="D109" s="39"/>
      <c r="E109" s="39"/>
      <c r="F109" s="39">
        <v>-16046.87</v>
      </c>
      <c r="G109" s="39"/>
      <c r="H109" s="39"/>
      <c r="I109" s="39">
        <f t="shared" si="67"/>
        <v>0</v>
      </c>
      <c r="J109" s="39">
        <f t="shared" si="68"/>
        <v>0</v>
      </c>
      <c r="K109" s="39">
        <f t="shared" si="69"/>
        <v>0</v>
      </c>
      <c r="L109" s="39"/>
      <c r="M109" s="39"/>
      <c r="N109" s="39"/>
      <c r="O109" s="39">
        <f t="shared" si="70"/>
        <v>0</v>
      </c>
      <c r="P109" s="39">
        <f t="shared" si="71"/>
        <v>0</v>
      </c>
      <c r="Q109" s="39">
        <f t="shared" si="72"/>
        <v>0</v>
      </c>
    </row>
    <row r="110" spans="1:17" ht="25.5">
      <c r="A110" s="63" t="s">
        <v>114</v>
      </c>
      <c r="B110" s="44"/>
      <c r="C110" s="39">
        <v>39054000</v>
      </c>
      <c r="D110" s="39"/>
      <c r="E110" s="39"/>
      <c r="F110" s="39"/>
      <c r="G110" s="39"/>
      <c r="H110" s="39"/>
      <c r="I110" s="39">
        <f t="shared" si="67"/>
        <v>39054000</v>
      </c>
      <c r="J110" s="39">
        <f t="shared" si="68"/>
        <v>0</v>
      </c>
      <c r="K110" s="39">
        <f t="shared" si="69"/>
        <v>0</v>
      </c>
      <c r="L110" s="39"/>
      <c r="M110" s="39"/>
      <c r="N110" s="39"/>
      <c r="O110" s="39">
        <f t="shared" si="70"/>
        <v>39054000</v>
      </c>
      <c r="P110" s="39">
        <f t="shared" si="71"/>
        <v>0</v>
      </c>
      <c r="Q110" s="39">
        <f t="shared" si="72"/>
        <v>0</v>
      </c>
    </row>
    <row r="111" spans="1:17" ht="25.5">
      <c r="A111" s="63" t="s">
        <v>144</v>
      </c>
      <c r="B111" s="44"/>
      <c r="C111" s="39"/>
      <c r="D111" s="39"/>
      <c r="E111" s="39"/>
      <c r="F111" s="39">
        <v>3349150.85</v>
      </c>
      <c r="G111" s="39"/>
      <c r="H111" s="39"/>
      <c r="I111" s="39">
        <f t="shared" ref="I111" si="83">C111+F111</f>
        <v>3349150.85</v>
      </c>
      <c r="J111" s="39">
        <f t="shared" ref="J111" si="84">D111+G111</f>
        <v>0</v>
      </c>
      <c r="K111" s="39">
        <f t="shared" ref="K111" si="85">E111+H111</f>
        <v>0</v>
      </c>
      <c r="L111" s="39"/>
      <c r="M111" s="39"/>
      <c r="N111" s="39"/>
      <c r="O111" s="39">
        <f t="shared" si="70"/>
        <v>3349150.85</v>
      </c>
      <c r="P111" s="39">
        <f t="shared" si="71"/>
        <v>0</v>
      </c>
      <c r="Q111" s="39">
        <f t="shared" si="72"/>
        <v>0</v>
      </c>
    </row>
    <row r="112" spans="1:17" ht="25.5">
      <c r="A112" s="63" t="s">
        <v>148</v>
      </c>
      <c r="B112" s="44"/>
      <c r="C112" s="39"/>
      <c r="D112" s="39"/>
      <c r="E112" s="39"/>
      <c r="F112" s="39">
        <v>46530000</v>
      </c>
      <c r="G112" s="39"/>
      <c r="H112" s="39"/>
      <c r="I112" s="39">
        <f t="shared" ref="I112" si="86">C112+F112</f>
        <v>46530000</v>
      </c>
      <c r="J112" s="39">
        <f t="shared" ref="J112" si="87">D112+G112</f>
        <v>0</v>
      </c>
      <c r="K112" s="39">
        <f t="shared" ref="K112" si="88">E112+H112</f>
        <v>0</v>
      </c>
      <c r="L112" s="39">
        <v>-16030000</v>
      </c>
      <c r="M112" s="39"/>
      <c r="N112" s="39"/>
      <c r="O112" s="39">
        <f t="shared" si="70"/>
        <v>30500000</v>
      </c>
      <c r="P112" s="39">
        <f t="shared" si="71"/>
        <v>0</v>
      </c>
      <c r="Q112" s="39">
        <f t="shared" si="72"/>
        <v>0</v>
      </c>
    </row>
    <row r="113" spans="1:18" ht="277.5" customHeight="1">
      <c r="A113" s="63" t="s">
        <v>157</v>
      </c>
      <c r="B113" s="44"/>
      <c r="C113" s="39"/>
      <c r="D113" s="39"/>
      <c r="E113" s="39"/>
      <c r="F113" s="39">
        <v>89010</v>
      </c>
      <c r="G113" s="39"/>
      <c r="H113" s="39"/>
      <c r="I113" s="39">
        <f t="shared" ref="I113:I123" si="89">C113+F113</f>
        <v>89010</v>
      </c>
      <c r="J113" s="39">
        <f t="shared" ref="J113:J123" si="90">D113+G113</f>
        <v>0</v>
      </c>
      <c r="K113" s="39">
        <f t="shared" ref="K113:K123" si="91">E113+H113</f>
        <v>0</v>
      </c>
      <c r="L113" s="39">
        <v>4723</v>
      </c>
      <c r="M113" s="39"/>
      <c r="N113" s="39"/>
      <c r="O113" s="39">
        <f t="shared" si="70"/>
        <v>93733</v>
      </c>
      <c r="P113" s="39">
        <f t="shared" si="71"/>
        <v>0</v>
      </c>
      <c r="Q113" s="39">
        <f t="shared" si="72"/>
        <v>0</v>
      </c>
    </row>
    <row r="114" spans="1:18" ht="25.5">
      <c r="A114" s="63" t="s">
        <v>163</v>
      </c>
      <c r="B114" s="44"/>
      <c r="C114" s="39"/>
      <c r="D114" s="39"/>
      <c r="E114" s="39"/>
      <c r="F114" s="60"/>
      <c r="G114" s="60"/>
      <c r="H114" s="60"/>
      <c r="I114" s="39"/>
      <c r="J114" s="39"/>
      <c r="K114" s="39"/>
      <c r="L114" s="39">
        <v>500000</v>
      </c>
      <c r="M114" s="39"/>
      <c r="N114" s="39"/>
      <c r="O114" s="39">
        <f t="shared" ref="O114" si="92">I114+L114</f>
        <v>500000</v>
      </c>
      <c r="P114" s="39">
        <f t="shared" ref="P114" si="93">J114+M114</f>
        <v>0</v>
      </c>
      <c r="Q114" s="39">
        <f t="shared" ref="Q114" si="94">K114+N114</f>
        <v>0</v>
      </c>
    </row>
    <row r="115" spans="1:18">
      <c r="A115" s="63" t="s">
        <v>168</v>
      </c>
      <c r="B115" s="44"/>
      <c r="C115" s="39"/>
      <c r="D115" s="39"/>
      <c r="E115" s="39"/>
      <c r="F115" s="60"/>
      <c r="G115" s="60"/>
      <c r="H115" s="60"/>
      <c r="I115" s="39"/>
      <c r="J115" s="39"/>
      <c r="K115" s="39"/>
      <c r="L115" s="39">
        <v>20500000</v>
      </c>
      <c r="M115" s="39"/>
      <c r="N115" s="39"/>
      <c r="O115" s="39">
        <f t="shared" ref="O115" si="95">I115+L115</f>
        <v>20500000</v>
      </c>
      <c r="P115" s="39">
        <f t="shared" ref="P115" si="96">J115+M115</f>
        <v>0</v>
      </c>
      <c r="Q115" s="39">
        <f t="shared" ref="Q115" si="97">K115+N115</f>
        <v>0</v>
      </c>
    </row>
    <row r="116" spans="1:18">
      <c r="A116" s="1" t="s">
        <v>173</v>
      </c>
      <c r="B116" s="21"/>
      <c r="C116" s="39"/>
      <c r="D116" s="39"/>
      <c r="E116" s="39"/>
      <c r="F116" s="39"/>
      <c r="G116" s="39"/>
      <c r="H116" s="39"/>
      <c r="I116" s="39"/>
      <c r="J116" s="39"/>
      <c r="K116" s="39"/>
      <c r="L116" s="39">
        <v>3437500</v>
      </c>
      <c r="M116" s="39"/>
      <c r="N116" s="39"/>
      <c r="O116" s="39">
        <f t="shared" ref="O116:O119" si="98">I116+L116</f>
        <v>3437500</v>
      </c>
      <c r="P116" s="39">
        <f t="shared" ref="P116" si="99">J116+M116</f>
        <v>0</v>
      </c>
      <c r="Q116" s="39">
        <f t="shared" ref="Q116" si="100">K116+N116</f>
        <v>0</v>
      </c>
    </row>
    <row r="117" spans="1:18">
      <c r="A117" s="1" t="s">
        <v>174</v>
      </c>
      <c r="B117" s="21"/>
      <c r="C117" s="39"/>
      <c r="D117" s="39"/>
      <c r="E117" s="39"/>
      <c r="F117" s="60"/>
      <c r="G117" s="60"/>
      <c r="H117" s="60"/>
      <c r="I117" s="39"/>
      <c r="J117" s="39"/>
      <c r="K117" s="39"/>
      <c r="L117" s="39">
        <v>6000000</v>
      </c>
      <c r="M117" s="39"/>
      <c r="N117" s="39"/>
      <c r="O117" s="39">
        <f t="shared" si="98"/>
        <v>6000000</v>
      </c>
      <c r="P117" s="39"/>
      <c r="Q117" s="39"/>
    </row>
    <row r="118" spans="1:18" ht="38.25" customHeight="1">
      <c r="A118" s="1" t="s">
        <v>175</v>
      </c>
      <c r="B118" s="21"/>
      <c r="C118" s="39"/>
      <c r="D118" s="39"/>
      <c r="E118" s="39"/>
      <c r="F118" s="60"/>
      <c r="G118" s="60"/>
      <c r="H118" s="60"/>
      <c r="I118" s="39"/>
      <c r="J118" s="39"/>
      <c r="K118" s="39"/>
      <c r="L118" s="39">
        <v>7128000</v>
      </c>
      <c r="M118" s="39"/>
      <c r="N118" s="39"/>
      <c r="O118" s="39">
        <f t="shared" si="98"/>
        <v>7128000</v>
      </c>
      <c r="P118" s="39"/>
      <c r="Q118" s="39"/>
    </row>
    <row r="119" spans="1:18" ht="25.5">
      <c r="A119" s="1" t="s">
        <v>176</v>
      </c>
      <c r="B119" s="21"/>
      <c r="C119" s="39"/>
      <c r="D119" s="39"/>
      <c r="E119" s="39"/>
      <c r="F119" s="60"/>
      <c r="G119" s="60"/>
      <c r="H119" s="60"/>
      <c r="I119" s="39"/>
      <c r="J119" s="39"/>
      <c r="K119" s="39"/>
      <c r="L119" s="39">
        <v>71780530</v>
      </c>
      <c r="M119" s="39"/>
      <c r="N119" s="39"/>
      <c r="O119" s="39">
        <f t="shared" si="98"/>
        <v>71780530</v>
      </c>
      <c r="P119" s="39"/>
      <c r="Q119" s="39"/>
    </row>
    <row r="120" spans="1:18">
      <c r="A120" s="7" t="s">
        <v>159</v>
      </c>
      <c r="B120" s="57" t="s">
        <v>160</v>
      </c>
      <c r="C120" s="59">
        <f>C121</f>
        <v>0</v>
      </c>
      <c r="D120" s="59">
        <f>D121</f>
        <v>0</v>
      </c>
      <c r="E120" s="39">
        <f>SUM(C120:D120)</f>
        <v>0</v>
      </c>
      <c r="I120" s="39"/>
      <c r="J120" s="39"/>
      <c r="K120" s="39"/>
      <c r="L120" s="39">
        <f>L121</f>
        <v>5400000</v>
      </c>
      <c r="M120" s="39">
        <f t="shared" ref="M120:Q120" si="101">M121</f>
        <v>0</v>
      </c>
      <c r="N120" s="39">
        <f t="shared" si="101"/>
        <v>0</v>
      </c>
      <c r="O120" s="39">
        <f t="shared" si="101"/>
        <v>5400000</v>
      </c>
      <c r="P120" s="39">
        <f t="shared" si="101"/>
        <v>0</v>
      </c>
      <c r="Q120" s="39">
        <f t="shared" si="101"/>
        <v>0</v>
      </c>
    </row>
    <row r="121" spans="1:18">
      <c r="A121" s="64" t="s">
        <v>162</v>
      </c>
      <c r="B121" s="44" t="s">
        <v>161</v>
      </c>
      <c r="C121" s="39"/>
      <c r="D121" s="39"/>
      <c r="E121" s="39"/>
      <c r="F121" s="39"/>
      <c r="G121" s="39"/>
      <c r="H121" s="39"/>
      <c r="I121" s="39"/>
      <c r="J121" s="39"/>
      <c r="K121" s="39"/>
      <c r="L121" s="39">
        <v>5400000</v>
      </c>
      <c r="M121" s="39"/>
      <c r="N121" s="39"/>
      <c r="O121" s="39">
        <f>I121+L121</f>
        <v>5400000</v>
      </c>
      <c r="P121" s="39">
        <f>J121+M121</f>
        <v>0</v>
      </c>
      <c r="Q121" s="39">
        <f>K121+N121</f>
        <v>0</v>
      </c>
    </row>
    <row r="122" spans="1:18" ht="24.75" customHeight="1">
      <c r="A122" s="7" t="s">
        <v>153</v>
      </c>
      <c r="B122" s="57" t="s">
        <v>154</v>
      </c>
      <c r="C122" s="39">
        <f>C123</f>
        <v>0</v>
      </c>
      <c r="D122" s="39">
        <f t="shared" ref="D122:H122" si="102">D123</f>
        <v>0</v>
      </c>
      <c r="E122" s="39">
        <f t="shared" si="102"/>
        <v>0</v>
      </c>
      <c r="F122" s="39">
        <f t="shared" si="102"/>
        <v>-2307320</v>
      </c>
      <c r="G122" s="39">
        <f t="shared" si="102"/>
        <v>0</v>
      </c>
      <c r="H122" s="39">
        <f t="shared" si="102"/>
        <v>0</v>
      </c>
      <c r="I122" s="39">
        <f t="shared" si="89"/>
        <v>-2307320</v>
      </c>
      <c r="J122" s="39">
        <f t="shared" si="90"/>
        <v>0</v>
      </c>
      <c r="K122" s="39">
        <f t="shared" si="91"/>
        <v>0</v>
      </c>
      <c r="L122" s="39">
        <f t="shared" ref="L122:N122" si="103">L123</f>
        <v>758000</v>
      </c>
      <c r="M122" s="39">
        <f t="shared" si="103"/>
        <v>0</v>
      </c>
      <c r="N122" s="39">
        <f t="shared" si="103"/>
        <v>0</v>
      </c>
      <c r="O122" s="39">
        <f t="shared" si="70"/>
        <v>-1549320</v>
      </c>
      <c r="P122" s="39">
        <f t="shared" si="71"/>
        <v>0</v>
      </c>
      <c r="Q122" s="39">
        <f t="shared" si="72"/>
        <v>0</v>
      </c>
    </row>
    <row r="123" spans="1:18" ht="38.25" customHeight="1">
      <c r="A123" s="7" t="s">
        <v>156</v>
      </c>
      <c r="B123" s="58" t="s">
        <v>155</v>
      </c>
      <c r="C123" s="39"/>
      <c r="D123" s="39"/>
      <c r="E123" s="26"/>
      <c r="F123" s="39">
        <f>-1549320-758000</f>
        <v>-2307320</v>
      </c>
      <c r="G123" s="39"/>
      <c r="H123" s="39"/>
      <c r="I123" s="39">
        <f t="shared" si="89"/>
        <v>-2307320</v>
      </c>
      <c r="J123" s="39">
        <f t="shared" si="90"/>
        <v>0</v>
      </c>
      <c r="K123" s="39">
        <f t="shared" si="91"/>
        <v>0</v>
      </c>
      <c r="L123" s="39">
        <v>758000</v>
      </c>
      <c r="M123" s="39"/>
      <c r="N123" s="39"/>
      <c r="O123" s="39">
        <f t="shared" si="70"/>
        <v>-1549320</v>
      </c>
      <c r="P123" s="39">
        <f t="shared" si="71"/>
        <v>0</v>
      </c>
      <c r="Q123" s="39">
        <f t="shared" si="72"/>
        <v>0</v>
      </c>
    </row>
    <row r="124" spans="1:18">
      <c r="A124" s="7"/>
      <c r="B124" s="21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</row>
    <row r="125" spans="1:18" ht="14.1" customHeight="1">
      <c r="A125" s="9" t="s">
        <v>17</v>
      </c>
      <c r="B125" s="25"/>
      <c r="C125" s="40">
        <f t="shared" ref="C125:H125" si="104">C17+C50</f>
        <v>970148001.93999994</v>
      </c>
      <c r="D125" s="40">
        <f t="shared" si="104"/>
        <v>900335165.51999998</v>
      </c>
      <c r="E125" s="40">
        <f t="shared" si="104"/>
        <v>922464352.67999995</v>
      </c>
      <c r="F125" s="40">
        <f t="shared" si="104"/>
        <v>49475361.350000001</v>
      </c>
      <c r="G125" s="40">
        <f t="shared" si="104"/>
        <v>771777.15999999968</v>
      </c>
      <c r="H125" s="40">
        <f t="shared" si="104"/>
        <v>-1690538.95</v>
      </c>
      <c r="I125" s="40">
        <f t="shared" si="67"/>
        <v>1019623363.29</v>
      </c>
      <c r="J125" s="40">
        <f t="shared" si="68"/>
        <v>901106942.67999995</v>
      </c>
      <c r="K125" s="40">
        <f t="shared" si="69"/>
        <v>920773813.7299999</v>
      </c>
      <c r="L125" s="40">
        <f>L17+L50</f>
        <v>136145032.75999999</v>
      </c>
      <c r="M125" s="40">
        <f>M17+M50</f>
        <v>293866.65999999997</v>
      </c>
      <c r="N125" s="40">
        <f>N17+N50</f>
        <v>278194.39</v>
      </c>
      <c r="O125" s="40">
        <f t="shared" ref="O125" si="105">I125+L125</f>
        <v>1155768396.05</v>
      </c>
      <c r="P125" s="40">
        <f t="shared" ref="P125" si="106">J125+M125</f>
        <v>901400809.33999991</v>
      </c>
      <c r="Q125" s="40">
        <f t="shared" ref="Q125" si="107">K125+N125</f>
        <v>921052008.11999989</v>
      </c>
      <c r="R125" s="61" t="s">
        <v>179</v>
      </c>
    </row>
    <row r="126" spans="1:18">
      <c r="A126" s="10"/>
      <c r="B126" s="11"/>
    </row>
  </sheetData>
  <mergeCells count="8">
    <mergeCell ref="L13:N13"/>
    <mergeCell ref="O13:Q13"/>
    <mergeCell ref="A11:Q11"/>
    <mergeCell ref="I13:K13"/>
    <mergeCell ref="C13:E13"/>
    <mergeCell ref="A13:A14"/>
    <mergeCell ref="B13:B14"/>
    <mergeCell ref="F13:H13"/>
  </mergeCells>
  <phoneticPr fontId="0" type="noConversion"/>
  <pageMargins left="0.78740157480314965" right="0.19685039370078741" top="0.39370078740157483" bottom="0.39370078740157483" header="0.51181102362204722" footer="0.51181102362204722"/>
  <pageSetup paperSize="9" scale="60" firstPageNumber="44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</vt:lpstr>
      <vt:lpstr>'2023'!Заголовки_для_печати</vt:lpstr>
      <vt:lpstr>'2023'!Область_печати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Пунягов</dc:creator>
  <cp:lastModifiedBy>семакова</cp:lastModifiedBy>
  <cp:lastPrinted>2023-04-11T06:51:16Z</cp:lastPrinted>
  <dcterms:created xsi:type="dcterms:W3CDTF">2004-09-13T07:20:24Z</dcterms:created>
  <dcterms:modified xsi:type="dcterms:W3CDTF">2023-04-11T06:51:18Z</dcterms:modified>
</cp:coreProperties>
</file>