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0" windowWidth="20730" windowHeight="11760"/>
  </bookViews>
  <sheets>
    <sheet name="разд,подр" sheetId="6" r:id="rId1"/>
    <sheet name="ведомств" sheetId="5" r:id="rId2"/>
  </sheets>
  <definedNames>
    <definedName name="_xlnm._FilterDatabase" localSheetId="1" hidden="1">ведомств!$A$15:$J$15</definedName>
    <definedName name="_xlnm.Print_Titles" localSheetId="1">ведомств!$13:$14</definedName>
    <definedName name="_xlnm.Print_Titles" localSheetId="0">'разд,подр'!$13:$14</definedName>
    <definedName name="_xlnm.Print_Area" localSheetId="1">ведомств!$A$1:$M$981</definedName>
    <definedName name="_xlnm.Print_Area" localSheetId="0">'разд,подр'!$A$1:$G$87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20" i="5" l="1"/>
  <c r="K919" i="5"/>
  <c r="K918" i="5" s="1"/>
  <c r="K917" i="5" s="1"/>
  <c r="J919" i="5"/>
  <c r="L919" i="5" s="1"/>
  <c r="K973" i="5"/>
  <c r="J918" i="5" l="1"/>
  <c r="K72" i="5"/>
  <c r="L435" i="5"/>
  <c r="K434" i="5"/>
  <c r="J434" i="5"/>
  <c r="K428" i="5"/>
  <c r="L434" i="5" l="1"/>
  <c r="J917" i="5"/>
  <c r="L917" i="5" s="1"/>
  <c r="L918" i="5"/>
  <c r="K188" i="5" l="1"/>
  <c r="K219" i="5"/>
  <c r="K362" i="5"/>
  <c r="K198" i="5"/>
  <c r="K176" i="5"/>
  <c r="K576" i="5"/>
  <c r="L914" i="5"/>
  <c r="K913" i="5"/>
  <c r="J913" i="5"/>
  <c r="J984" i="5" s="1"/>
  <c r="J912" i="5"/>
  <c r="K814" i="5"/>
  <c r="K179" i="5"/>
  <c r="K912" i="5" l="1"/>
  <c r="L912" i="5" s="1"/>
  <c r="K984" i="5"/>
  <c r="L913" i="5"/>
  <c r="K703" i="5"/>
  <c r="L273" i="5"/>
  <c r="K272" i="5"/>
  <c r="J272" i="5"/>
  <c r="J271" i="5" s="1"/>
  <c r="K271" i="5"/>
  <c r="L43" i="5"/>
  <c r="K42" i="5"/>
  <c r="K41" i="5" s="1"/>
  <c r="J42" i="5"/>
  <c r="L135" i="5"/>
  <c r="K134" i="5"/>
  <c r="K133" i="5" s="1"/>
  <c r="J134" i="5"/>
  <c r="L115" i="5"/>
  <c r="K114" i="5"/>
  <c r="K113" i="5" s="1"/>
  <c r="J114" i="5"/>
  <c r="J113" i="5" s="1"/>
  <c r="L87" i="5"/>
  <c r="K86" i="5"/>
  <c r="J86" i="5"/>
  <c r="J85" i="5" s="1"/>
  <c r="K85" i="5"/>
  <c r="L271" i="5" l="1"/>
  <c r="L272" i="5"/>
  <c r="L42" i="5"/>
  <c r="J41" i="5"/>
  <c r="L41" i="5" s="1"/>
  <c r="L134" i="5"/>
  <c r="L113" i="5"/>
  <c r="J133" i="5"/>
  <c r="L133" i="5" s="1"/>
  <c r="L114" i="5"/>
  <c r="L85" i="5"/>
  <c r="L86" i="5"/>
  <c r="L213" i="5" l="1"/>
  <c r="K212" i="5"/>
  <c r="K211" i="5" s="1"/>
  <c r="J212" i="5"/>
  <c r="J211" i="5" s="1"/>
  <c r="K264" i="5"/>
  <c r="K216" i="5"/>
  <c r="K185" i="5"/>
  <c r="L211" i="5" l="1"/>
  <c r="L212" i="5"/>
  <c r="L567" i="5" l="1"/>
  <c r="K566" i="5"/>
  <c r="K565" i="5" s="1"/>
  <c r="K564" i="5" s="1"/>
  <c r="J566" i="5"/>
  <c r="J565" i="5" s="1"/>
  <c r="J564" i="5" s="1"/>
  <c r="L565" i="5" l="1"/>
  <c r="L564" i="5"/>
  <c r="L566" i="5"/>
  <c r="L758" i="5" l="1"/>
  <c r="K757" i="5"/>
  <c r="K756" i="5" s="1"/>
  <c r="J757" i="5"/>
  <c r="J756" i="5" s="1"/>
  <c r="L756" i="5" l="1"/>
  <c r="L757" i="5"/>
  <c r="L836" i="5" l="1"/>
  <c r="K835" i="5"/>
  <c r="K834" i="5" s="1"/>
  <c r="J835" i="5"/>
  <c r="J834" i="5"/>
  <c r="K530" i="5"/>
  <c r="K529" i="5" s="1"/>
  <c r="K528" i="5" s="1"/>
  <c r="K527" i="5" s="1"/>
  <c r="K526" i="5" s="1"/>
  <c r="L531" i="5"/>
  <c r="L834" i="5" l="1"/>
  <c r="L835" i="5"/>
  <c r="J530" i="5"/>
  <c r="J529" i="5" l="1"/>
  <c r="L530" i="5"/>
  <c r="L529" i="5" l="1"/>
  <c r="J528" i="5"/>
  <c r="J808" i="5"/>
  <c r="J597" i="5"/>
  <c r="J466" i="5"/>
  <c r="J420" i="5"/>
  <c r="J381" i="5"/>
  <c r="J338" i="5"/>
  <c r="L528" i="5" l="1"/>
  <c r="J527" i="5"/>
  <c r="L313" i="5"/>
  <c r="K312" i="5"/>
  <c r="K311" i="5" s="1"/>
  <c r="J312" i="5"/>
  <c r="J311" i="5" s="1"/>
  <c r="L527" i="5" l="1"/>
  <c r="J526" i="5"/>
  <c r="L526" i="5" s="1"/>
  <c r="L312" i="5"/>
  <c r="L518" i="5" l="1"/>
  <c r="K517" i="5"/>
  <c r="J517" i="5"/>
  <c r="K519" i="5"/>
  <c r="J519" i="5"/>
  <c r="L520" i="5"/>
  <c r="L597" i="5"/>
  <c r="J596" i="5"/>
  <c r="J595" i="5" s="1"/>
  <c r="J594" i="5" s="1"/>
  <c r="L955" i="5"/>
  <c r="K954" i="5"/>
  <c r="K953" i="5" s="1"/>
  <c r="J954" i="5"/>
  <c r="J953" i="5" s="1"/>
  <c r="L898" i="5"/>
  <c r="K897" i="5"/>
  <c r="K896" i="5" s="1"/>
  <c r="J897" i="5"/>
  <c r="J896" i="5" s="1"/>
  <c r="L808" i="5"/>
  <c r="J807" i="5"/>
  <c r="J806" i="5" s="1"/>
  <c r="K667" i="5"/>
  <c r="K666" i="5" s="1"/>
  <c r="J667" i="5"/>
  <c r="J666" i="5" s="1"/>
  <c r="J665" i="5" s="1"/>
  <c r="J664" i="5" s="1"/>
  <c r="L668" i="5"/>
  <c r="K465" i="5"/>
  <c r="J465" i="5"/>
  <c r="J464" i="5" s="1"/>
  <c r="L420" i="5"/>
  <c r="J419" i="5"/>
  <c r="J418" i="5" s="1"/>
  <c r="K380" i="5"/>
  <c r="J380" i="5"/>
  <c r="J379" i="5" s="1"/>
  <c r="L338" i="5"/>
  <c r="J337" i="5"/>
  <c r="J336" i="5" s="1"/>
  <c r="K147" i="5"/>
  <c r="K146" i="5" s="1"/>
  <c r="J147" i="5"/>
  <c r="J146" i="5" s="1"/>
  <c r="L446" i="5"/>
  <c r="K445" i="5"/>
  <c r="K444" i="5" s="1"/>
  <c r="J445" i="5"/>
  <c r="L519" i="5" l="1"/>
  <c r="K516" i="5"/>
  <c r="L517" i="5"/>
  <c r="K596" i="5"/>
  <c r="K595" i="5" s="1"/>
  <c r="K594" i="5" s="1"/>
  <c r="L594" i="5" s="1"/>
  <c r="L445" i="5"/>
  <c r="J516" i="5"/>
  <c r="K337" i="5"/>
  <c r="K336" i="5" s="1"/>
  <c r="L336" i="5" s="1"/>
  <c r="L148" i="5"/>
  <c r="L466" i="5"/>
  <c r="L465" i="5"/>
  <c r="J444" i="5"/>
  <c r="L444" i="5" s="1"/>
  <c r="K419" i="5"/>
  <c r="K418" i="5" s="1"/>
  <c r="L418" i="5" s="1"/>
  <c r="L896" i="5"/>
  <c r="L953" i="5"/>
  <c r="L954" i="5"/>
  <c r="L897" i="5"/>
  <c r="K807" i="5"/>
  <c r="K665" i="5"/>
  <c r="K664" i="5" s="1"/>
  <c r="L664" i="5" s="1"/>
  <c r="L667" i="5"/>
  <c r="L666" i="5"/>
  <c r="K464" i="5"/>
  <c r="L380" i="5"/>
  <c r="K379" i="5"/>
  <c r="L381" i="5"/>
  <c r="L146" i="5"/>
  <c r="L147" i="5"/>
  <c r="J690" i="5"/>
  <c r="L595" i="5" l="1"/>
  <c r="L596" i="5"/>
  <c r="L337" i="5"/>
  <c r="L419" i="5"/>
  <c r="L665" i="5"/>
  <c r="L807" i="5"/>
  <c r="K806" i="5"/>
  <c r="L806" i="5" s="1"/>
  <c r="L464" i="5"/>
  <c r="L379" i="5"/>
  <c r="L610" i="5"/>
  <c r="K609" i="5"/>
  <c r="J609" i="5"/>
  <c r="L609" i="5" l="1"/>
  <c r="L56" i="5"/>
  <c r="K55" i="5"/>
  <c r="J55" i="5"/>
  <c r="L55" i="5" l="1"/>
  <c r="L400" i="5"/>
  <c r="K399" i="5"/>
  <c r="J399" i="5"/>
  <c r="L399" i="5" l="1"/>
  <c r="L335" i="5" l="1"/>
  <c r="K334" i="5"/>
  <c r="J334" i="5"/>
  <c r="L334" i="5" l="1"/>
  <c r="L52" i="5"/>
  <c r="K51" i="5"/>
  <c r="J51" i="5"/>
  <c r="L892" i="5"/>
  <c r="K891" i="5"/>
  <c r="K890" i="5" s="1"/>
  <c r="J891" i="5"/>
  <c r="J890" i="5"/>
  <c r="K523" i="5"/>
  <c r="K522" i="5" s="1"/>
  <c r="J523" i="5"/>
  <c r="J522" i="5" s="1"/>
  <c r="L524" i="5"/>
  <c r="L690" i="5"/>
  <c r="K689" i="5"/>
  <c r="K688" i="5" s="1"/>
  <c r="J689" i="5"/>
  <c r="J688" i="5" s="1"/>
  <c r="L51" i="5" l="1"/>
  <c r="L523" i="5"/>
  <c r="L522" i="5"/>
  <c r="L688" i="5"/>
  <c r="L890" i="5"/>
  <c r="L891" i="5"/>
  <c r="L689" i="5"/>
  <c r="L952" i="5" l="1"/>
  <c r="K951" i="5"/>
  <c r="K950" i="5" s="1"/>
  <c r="J951" i="5"/>
  <c r="J950" i="5" s="1"/>
  <c r="L491" i="5"/>
  <c r="K490" i="5"/>
  <c r="K489" i="5" s="1"/>
  <c r="K488" i="5" s="1"/>
  <c r="J490" i="5"/>
  <c r="J489" i="5" s="1"/>
  <c r="J488" i="5" s="1"/>
  <c r="L950" i="5" l="1"/>
  <c r="L951" i="5"/>
  <c r="L490" i="5"/>
  <c r="L489" i="5"/>
  <c r="K487" i="5"/>
  <c r="E22" i="6" s="1"/>
  <c r="L488" i="5" l="1"/>
  <c r="J487" i="5"/>
  <c r="L487" i="5" l="1"/>
  <c r="D22" i="6"/>
  <c r="L109" i="5" l="1"/>
  <c r="K108" i="5"/>
  <c r="K107" i="5" s="1"/>
  <c r="J108" i="5"/>
  <c r="J107" i="5" s="1"/>
  <c r="L107" i="5" l="1"/>
  <c r="L108" i="5"/>
  <c r="J40" i="5"/>
  <c r="L885" i="5" l="1"/>
  <c r="K884" i="5"/>
  <c r="K883" i="5" s="1"/>
  <c r="K882" i="5" s="1"/>
  <c r="J884" i="5"/>
  <c r="L884" i="5" l="1"/>
  <c r="J883" i="5"/>
  <c r="L883" i="5" l="1"/>
  <c r="J882" i="5"/>
  <c r="L882" i="5" s="1"/>
  <c r="L255" i="5" l="1"/>
  <c r="K254" i="5"/>
  <c r="K253" i="5" s="1"/>
  <c r="J254" i="5"/>
  <c r="J253" i="5" s="1"/>
  <c r="L253" i="5" l="1"/>
  <c r="L254" i="5"/>
  <c r="L879" i="5"/>
  <c r="K878" i="5"/>
  <c r="K877" i="5" s="1"/>
  <c r="J878" i="5"/>
  <c r="L878" i="5" l="1"/>
  <c r="J877" i="5"/>
  <c r="L877" i="5" s="1"/>
  <c r="L258" i="5" l="1"/>
  <c r="K257" i="5"/>
  <c r="K256" i="5" s="1"/>
  <c r="J257" i="5"/>
  <c r="J256" i="5"/>
  <c r="L256" i="5" l="1"/>
  <c r="L257" i="5"/>
  <c r="L126" i="5"/>
  <c r="K125" i="5"/>
  <c r="K124" i="5" s="1"/>
  <c r="J125" i="5"/>
  <c r="J124" i="5" s="1"/>
  <c r="L124" i="5" l="1"/>
  <c r="L125" i="5"/>
  <c r="L949" i="5" l="1"/>
  <c r="K948" i="5"/>
  <c r="K947" i="5" s="1"/>
  <c r="J948" i="5"/>
  <c r="J947" i="5" s="1"/>
  <c r="L947" i="5" l="1"/>
  <c r="L948" i="5"/>
  <c r="K646" i="5" l="1"/>
  <c r="J646" i="5"/>
  <c r="L647" i="5"/>
  <c r="L593" i="5" l="1"/>
  <c r="K592" i="5"/>
  <c r="K591" i="5" s="1"/>
  <c r="J592" i="5"/>
  <c r="J591" i="5" s="1"/>
  <c r="L591" i="5" l="1"/>
  <c r="L592" i="5"/>
  <c r="L744" i="5" l="1"/>
  <c r="K743" i="5"/>
  <c r="K742" i="5" s="1"/>
  <c r="J743" i="5"/>
  <c r="J742" i="5" s="1"/>
  <c r="L742" i="5" l="1"/>
  <c r="L743" i="5"/>
  <c r="L235" i="5"/>
  <c r="K234" i="5"/>
  <c r="K233" i="5" s="1"/>
  <c r="J234" i="5"/>
  <c r="J233" i="5" s="1"/>
  <c r="L207" i="5"/>
  <c r="K206" i="5"/>
  <c r="K205" i="5" s="1"/>
  <c r="J206" i="5"/>
  <c r="J205" i="5" s="1"/>
  <c r="L233" i="5" l="1"/>
  <c r="L205" i="5"/>
  <c r="L311" i="5"/>
  <c r="L234" i="5"/>
  <c r="L206" i="5"/>
  <c r="L40" i="5" l="1"/>
  <c r="K39" i="5"/>
  <c r="K38" i="5" s="1"/>
  <c r="J39" i="5"/>
  <c r="J38" i="5"/>
  <c r="L38" i="5" l="1"/>
  <c r="L39" i="5"/>
  <c r="L740" i="5"/>
  <c r="K739" i="5"/>
  <c r="K738" i="5" s="1"/>
  <c r="J739" i="5"/>
  <c r="J738" i="5" s="1"/>
  <c r="L737" i="5"/>
  <c r="K736" i="5"/>
  <c r="K735" i="5" s="1"/>
  <c r="J736" i="5"/>
  <c r="J735" i="5" s="1"/>
  <c r="K734" i="5" l="1"/>
  <c r="J734" i="5"/>
  <c r="L739" i="5"/>
  <c r="L738" i="5"/>
  <c r="L735" i="5"/>
  <c r="L736" i="5"/>
  <c r="L734" i="5" l="1"/>
  <c r="L521" i="5"/>
  <c r="L507" i="5"/>
  <c r="K505" i="5"/>
  <c r="J505" i="5"/>
  <c r="L516" i="5" l="1"/>
  <c r="L64" i="5" l="1"/>
  <c r="K63" i="5"/>
  <c r="J63" i="5"/>
  <c r="L195" i="5"/>
  <c r="K194" i="5"/>
  <c r="K193" i="5" s="1"/>
  <c r="J194" i="5"/>
  <c r="L633" i="5"/>
  <c r="K632" i="5"/>
  <c r="K631" i="5" s="1"/>
  <c r="K630" i="5" s="1"/>
  <c r="J632" i="5"/>
  <c r="L194" i="5" l="1"/>
  <c r="J193" i="5"/>
  <c r="L193" i="5" s="1"/>
  <c r="L632" i="5"/>
  <c r="J631" i="5"/>
  <c r="J630" i="5" s="1"/>
  <c r="L630" i="5" s="1"/>
  <c r="L63" i="5"/>
  <c r="L84" i="5"/>
  <c r="K83" i="5"/>
  <c r="K82" i="5" s="1"/>
  <c r="J83" i="5"/>
  <c r="J82" i="5" s="1"/>
  <c r="L165" i="5"/>
  <c r="L167" i="5"/>
  <c r="K166" i="5"/>
  <c r="K164" i="5"/>
  <c r="J166" i="5"/>
  <c r="J164" i="5"/>
  <c r="L842" i="5"/>
  <c r="K841" i="5"/>
  <c r="K840" i="5" s="1"/>
  <c r="J841" i="5"/>
  <c r="J840" i="5" s="1"/>
  <c r="L706" i="5"/>
  <c r="K705" i="5"/>
  <c r="K704" i="5" s="1"/>
  <c r="J705" i="5"/>
  <c r="J704" i="5" s="1"/>
  <c r="L54" i="5"/>
  <c r="K53" i="5"/>
  <c r="K50" i="5" s="1"/>
  <c r="J53" i="5"/>
  <c r="J50" i="5" s="1"/>
  <c r="L323" i="5"/>
  <c r="K322" i="5"/>
  <c r="K321" i="5" s="1"/>
  <c r="J322" i="5"/>
  <c r="L228" i="5"/>
  <c r="K227" i="5"/>
  <c r="K226" i="5" s="1"/>
  <c r="J227" i="5"/>
  <c r="J226" i="5" s="1"/>
  <c r="L631" i="5" l="1"/>
  <c r="L322" i="5"/>
  <c r="L82" i="5"/>
  <c r="J163" i="5"/>
  <c r="L840" i="5"/>
  <c r="L841" i="5"/>
  <c r="L166" i="5"/>
  <c r="L83" i="5"/>
  <c r="K163" i="5"/>
  <c r="L164" i="5"/>
  <c r="L226" i="5"/>
  <c r="L704" i="5"/>
  <c r="L50" i="5"/>
  <c r="L705" i="5"/>
  <c r="L53" i="5"/>
  <c r="J321" i="5"/>
  <c r="L227" i="5"/>
  <c r="L163" i="5" l="1"/>
  <c r="L321" i="5"/>
  <c r="L90" i="5"/>
  <c r="K89" i="5"/>
  <c r="K88" i="5" s="1"/>
  <c r="J89" i="5"/>
  <c r="J88" i="5" s="1"/>
  <c r="L674" i="5"/>
  <c r="K673" i="5"/>
  <c r="K672" i="5" s="1"/>
  <c r="K671" i="5" s="1"/>
  <c r="K670" i="5" s="1"/>
  <c r="E45" i="6" s="1"/>
  <c r="J673" i="5"/>
  <c r="L88" i="5" l="1"/>
  <c r="L89" i="5"/>
  <c r="L673" i="5"/>
  <c r="J672" i="5"/>
  <c r="L672" i="5" l="1"/>
  <c r="J671" i="5"/>
  <c r="J670" i="5" l="1"/>
  <c r="L671" i="5"/>
  <c r="L670" i="5" l="1"/>
  <c r="D45" i="6"/>
  <c r="L563" i="5"/>
  <c r="K562" i="5"/>
  <c r="J562" i="5"/>
  <c r="L562" i="5" l="1"/>
  <c r="L587" i="5" l="1"/>
  <c r="K586" i="5"/>
  <c r="J586" i="5"/>
  <c r="L586" i="5" l="1"/>
  <c r="L873" i="5"/>
  <c r="K872" i="5"/>
  <c r="K871" i="5" s="1"/>
  <c r="J872" i="5"/>
  <c r="J871" i="5" s="1"/>
  <c r="L871" i="5" l="1"/>
  <c r="L872" i="5"/>
  <c r="L927" i="5" l="1"/>
  <c r="K926" i="5"/>
  <c r="K925" i="5" s="1"/>
  <c r="J926" i="5"/>
  <c r="J925" i="5" s="1"/>
  <c r="K838" i="5"/>
  <c r="K837" i="5" s="1"/>
  <c r="L839" i="5"/>
  <c r="J838" i="5"/>
  <c r="J837" i="5" s="1"/>
  <c r="L925" i="5" l="1"/>
  <c r="L837" i="5"/>
  <c r="L838" i="5"/>
  <c r="L926" i="5"/>
  <c r="L895" i="5"/>
  <c r="K894" i="5"/>
  <c r="K893" i="5" s="1"/>
  <c r="J894" i="5"/>
  <c r="L894" i="5" l="1"/>
  <c r="J893" i="5"/>
  <c r="L893" i="5" s="1"/>
  <c r="L506" i="5" l="1"/>
  <c r="L547" i="5"/>
  <c r="K546" i="5"/>
  <c r="K545" i="5" s="1"/>
  <c r="K544" i="5" s="1"/>
  <c r="J546" i="5"/>
  <c r="L546" i="5" l="1"/>
  <c r="J545" i="5"/>
  <c r="L242" i="5"/>
  <c r="K241" i="5"/>
  <c r="K240" i="5" s="1"/>
  <c r="J241" i="5"/>
  <c r="J240" i="5" s="1"/>
  <c r="L261" i="5"/>
  <c r="K260" i="5"/>
  <c r="K259" i="5" s="1"/>
  <c r="J260" i="5"/>
  <c r="J259" i="5" s="1"/>
  <c r="J544" i="5" l="1"/>
  <c r="L544" i="5" s="1"/>
  <c r="L545" i="5"/>
  <c r="L259" i="5"/>
  <c r="L240" i="5"/>
  <c r="L241" i="5"/>
  <c r="L260" i="5"/>
  <c r="L182" i="5"/>
  <c r="K181" i="5"/>
  <c r="K180" i="5" s="1"/>
  <c r="J181" i="5"/>
  <c r="J180" i="5" s="1"/>
  <c r="L225" i="5"/>
  <c r="K224" i="5"/>
  <c r="K223" i="5" s="1"/>
  <c r="J224" i="5"/>
  <c r="J223" i="5" s="1"/>
  <c r="L223" i="5" l="1"/>
  <c r="L180" i="5"/>
  <c r="L181" i="5"/>
  <c r="L224" i="5"/>
  <c r="J645" i="5"/>
  <c r="J372" i="5"/>
  <c r="J93" i="5"/>
  <c r="L210" i="5" l="1"/>
  <c r="K209" i="5"/>
  <c r="K349" i="5"/>
  <c r="L580" i="5" l="1"/>
  <c r="K579" i="5"/>
  <c r="J579" i="5"/>
  <c r="L579" i="5" l="1"/>
  <c r="L384" i="5"/>
  <c r="K383" i="5"/>
  <c r="K382" i="5" s="1"/>
  <c r="J383" i="5"/>
  <c r="L383" i="5" l="1"/>
  <c r="J382" i="5"/>
  <c r="L382" i="5" l="1"/>
  <c r="L799" i="5" l="1"/>
  <c r="K798" i="5"/>
  <c r="J798" i="5"/>
  <c r="L798" i="5" l="1"/>
  <c r="L398" i="5" l="1"/>
  <c r="K397" i="5"/>
  <c r="J397" i="5"/>
  <c r="J396" i="5" s="1"/>
  <c r="L391" i="5"/>
  <c r="K390" i="5"/>
  <c r="K389" i="5" s="1"/>
  <c r="K388" i="5" s="1"/>
  <c r="K387" i="5" s="1"/>
  <c r="J390" i="5"/>
  <c r="J389" i="5" s="1"/>
  <c r="J388" i="5" s="1"/>
  <c r="J387" i="5" s="1"/>
  <c r="L973" i="5"/>
  <c r="K972" i="5"/>
  <c r="K971" i="5" s="1"/>
  <c r="K970" i="5" s="1"/>
  <c r="K969" i="5" s="1"/>
  <c r="K968" i="5" s="1"/>
  <c r="E84" i="6" s="1"/>
  <c r="J972" i="5"/>
  <c r="L66" i="5"/>
  <c r="K65" i="5"/>
  <c r="K62" i="5" s="1"/>
  <c r="J65" i="5"/>
  <c r="J62" i="5" s="1"/>
  <c r="K661" i="5"/>
  <c r="K660" i="5" s="1"/>
  <c r="J661" i="5"/>
  <c r="J660" i="5" s="1"/>
  <c r="J659" i="5" s="1"/>
  <c r="L662" i="5"/>
  <c r="K396" i="5" l="1"/>
  <c r="K395" i="5" s="1"/>
  <c r="K394" i="5" s="1"/>
  <c r="J395" i="5"/>
  <c r="J394" i="5" s="1"/>
  <c r="L390" i="5"/>
  <c r="L397" i="5"/>
  <c r="L389" i="5"/>
  <c r="L972" i="5"/>
  <c r="J971" i="5"/>
  <c r="L62" i="5"/>
  <c r="L65" i="5"/>
  <c r="K659" i="5"/>
  <c r="L659" i="5" s="1"/>
  <c r="L660" i="5"/>
  <c r="L661" i="5"/>
  <c r="L396" i="5" l="1"/>
  <c r="L971" i="5"/>
  <c r="J970" i="5"/>
  <c r="J969" i="5" l="1"/>
  <c r="L970" i="5"/>
  <c r="L969" i="5" l="1"/>
  <c r="J968" i="5"/>
  <c r="L968" i="5" l="1"/>
  <c r="D84" i="6"/>
  <c r="L648" i="5" l="1"/>
  <c r="L645" i="5"/>
  <c r="J644" i="5"/>
  <c r="J643" i="5" l="1"/>
  <c r="J642" i="5" s="1"/>
  <c r="K644" i="5"/>
  <c r="K643" i="5" s="1"/>
  <c r="K642" i="5" s="1"/>
  <c r="L646" i="5"/>
  <c r="L643" i="5" l="1"/>
  <c r="L644" i="5"/>
  <c r="L642" i="5"/>
  <c r="K120" i="5"/>
  <c r="K119" i="5" s="1"/>
  <c r="L412" i="5"/>
  <c r="K411" i="5"/>
  <c r="J411" i="5"/>
  <c r="L687" i="5"/>
  <c r="K686" i="5"/>
  <c r="K685" i="5" s="1"/>
  <c r="J686" i="5"/>
  <c r="J685" i="5" s="1"/>
  <c r="L904" i="5"/>
  <c r="K903" i="5"/>
  <c r="K902" i="5" s="1"/>
  <c r="K901" i="5" s="1"/>
  <c r="K900" i="5" s="1"/>
  <c r="J903" i="5"/>
  <c r="J902" i="5" s="1"/>
  <c r="J120" i="5"/>
  <c r="L121" i="5" l="1"/>
  <c r="L120" i="5"/>
  <c r="L685" i="5"/>
  <c r="L411" i="5"/>
  <c r="L686" i="5"/>
  <c r="L903" i="5"/>
  <c r="L902" i="5"/>
  <c r="J901" i="5"/>
  <c r="J119" i="5"/>
  <c r="L119" i="5" s="1"/>
  <c r="L590" i="5"/>
  <c r="K589" i="5"/>
  <c r="K588" i="5" s="1"/>
  <c r="J589" i="5"/>
  <c r="L589" i="5" l="1"/>
  <c r="L901" i="5"/>
  <c r="J900" i="5"/>
  <c r="L900" i="5" s="1"/>
  <c r="J588" i="5"/>
  <c r="L588" i="5" s="1"/>
  <c r="L93" i="5" l="1"/>
  <c r="K92" i="5"/>
  <c r="K91" i="5" s="1"/>
  <c r="J92" i="5"/>
  <c r="J91" i="5" s="1"/>
  <c r="L112" i="5"/>
  <c r="K111" i="5"/>
  <c r="K110" i="5" s="1"/>
  <c r="J111" i="5"/>
  <c r="J110" i="5" s="1"/>
  <c r="L110" i="5" l="1"/>
  <c r="L91" i="5"/>
  <c r="L92" i="5"/>
  <c r="L111" i="5"/>
  <c r="L372" i="5" l="1"/>
  <c r="K371" i="5"/>
  <c r="K370" i="5" s="1"/>
  <c r="K369" i="5" s="1"/>
  <c r="J371" i="5"/>
  <c r="J370" i="5" s="1"/>
  <c r="J369" i="5" s="1"/>
  <c r="L369" i="5" l="1"/>
  <c r="L371" i="5"/>
  <c r="L370" i="5"/>
  <c r="L980" i="5"/>
  <c r="L963" i="5"/>
  <c r="L966" i="5"/>
  <c r="L933" i="5"/>
  <c r="L937" i="5"/>
  <c r="L940" i="5"/>
  <c r="L943" i="5"/>
  <c r="L946" i="5"/>
  <c r="L924" i="5"/>
  <c r="L911" i="5"/>
  <c r="L889" i="5"/>
  <c r="L876" i="5"/>
  <c r="L866" i="5"/>
  <c r="L857" i="5"/>
  <c r="L860" i="5"/>
  <c r="L850" i="5"/>
  <c r="L827" i="5"/>
  <c r="L830" i="5"/>
  <c r="L814" i="5" l="1"/>
  <c r="L795" i="5"/>
  <c r="L797" i="5"/>
  <c r="L802" i="5"/>
  <c r="L788" i="5"/>
  <c r="L779" i="5"/>
  <c r="L764" i="5"/>
  <c r="L768" i="5"/>
  <c r="L771" i="5"/>
  <c r="L733" i="5"/>
  <c r="L747" i="5"/>
  <c r="L750" i="5"/>
  <c r="L753" i="5"/>
  <c r="L755" i="5"/>
  <c r="L725" i="5"/>
  <c r="L714" i="5"/>
  <c r="L718" i="5"/>
  <c r="L698" i="5"/>
  <c r="L700" i="5"/>
  <c r="L703" i="5"/>
  <c r="L681" i="5"/>
  <c r="L654" i="5"/>
  <c r="L658" i="5"/>
  <c r="L641" i="5"/>
  <c r="L620" i="5"/>
  <c r="L623" i="5"/>
  <c r="L626" i="5"/>
  <c r="L629" i="5"/>
  <c r="L604" i="5"/>
  <c r="L608" i="5"/>
  <c r="L614" i="5"/>
  <c r="L573" i="5"/>
  <c r="L576" i="5"/>
  <c r="L578" i="5"/>
  <c r="L583" i="5"/>
  <c r="L585" i="5"/>
  <c r="L558" i="5"/>
  <c r="L561" i="5"/>
  <c r="L551" i="5"/>
  <c r="L538" i="5"/>
  <c r="L541" i="5"/>
  <c r="L498" i="5"/>
  <c r="L502" i="5"/>
  <c r="L508" i="5"/>
  <c r="L511" i="5"/>
  <c r="L515" i="5"/>
  <c r="L485" i="5"/>
  <c r="L452" i="5"/>
  <c r="L460" i="5"/>
  <c r="L463" i="5"/>
  <c r="L469" i="5"/>
  <c r="L472" i="5"/>
  <c r="L474" i="5"/>
  <c r="L479" i="5"/>
  <c r="L443" i="5"/>
  <c r="L428" i="5"/>
  <c r="L431" i="5"/>
  <c r="L433" i="5"/>
  <c r="L408" i="5"/>
  <c r="L410" i="5"/>
  <c r="L415" i="5"/>
  <c r="L417" i="5"/>
  <c r="L376" i="5"/>
  <c r="L378" i="5"/>
  <c r="L359" i="5"/>
  <c r="L362" i="5"/>
  <c r="L364" i="5"/>
  <c r="L346" i="5"/>
  <c r="L246" i="5"/>
  <c r="L247" i="5"/>
  <c r="L249" i="5"/>
  <c r="L264" i="5"/>
  <c r="L267" i="5"/>
  <c r="L270" i="5"/>
  <c r="L277" i="5"/>
  <c r="L281" i="5"/>
  <c r="L282" i="5"/>
  <c r="L288" i="5"/>
  <c r="L291" i="5"/>
  <c r="L294" i="5"/>
  <c r="L297" i="5"/>
  <c r="L300" i="5"/>
  <c r="L301" i="5"/>
  <c r="L307" i="5"/>
  <c r="L309" i="5"/>
  <c r="L310" i="5"/>
  <c r="L317" i="5"/>
  <c r="L319" i="5"/>
  <c r="L320" i="5"/>
  <c r="L327" i="5"/>
  <c r="L331" i="5"/>
  <c r="L333" i="5"/>
  <c r="L201" i="5"/>
  <c r="L204" i="5"/>
  <c r="L216" i="5"/>
  <c r="L219" i="5"/>
  <c r="L222" i="5"/>
  <c r="L232" i="5"/>
  <c r="L179" i="5"/>
  <c r="L185" i="5"/>
  <c r="L188" i="5"/>
  <c r="L155" i="5"/>
  <c r="L157" i="5"/>
  <c r="L160" i="5"/>
  <c r="L162" i="5"/>
  <c r="L141" i="5"/>
  <c r="L143" i="5"/>
  <c r="L145" i="5"/>
  <c r="L69" i="5"/>
  <c r="L75" i="5"/>
  <c r="L78" i="5"/>
  <c r="L81" i="5"/>
  <c r="L97" i="5"/>
  <c r="L103" i="5"/>
  <c r="L106" i="5"/>
  <c r="L132" i="5"/>
  <c r="L49" i="5" l="1"/>
  <c r="L31" i="5"/>
  <c r="L37" i="5"/>
  <c r="L23" i="5"/>
  <c r="K979" i="5"/>
  <c r="K978" i="5" s="1"/>
  <c r="K977" i="5" s="1"/>
  <c r="K976" i="5" s="1"/>
  <c r="K975" i="5" s="1"/>
  <c r="K965" i="5"/>
  <c r="K962" i="5"/>
  <c r="K961" i="5" s="1"/>
  <c r="K945" i="5"/>
  <c r="K944" i="5" s="1"/>
  <c r="K942" i="5"/>
  <c r="K941" i="5" s="1"/>
  <c r="K939" i="5"/>
  <c r="K938" i="5" s="1"/>
  <c r="K936" i="5"/>
  <c r="K935" i="5" s="1"/>
  <c r="K932" i="5"/>
  <c r="K931" i="5" s="1"/>
  <c r="K930" i="5" s="1"/>
  <c r="K923" i="5"/>
  <c r="K922" i="5" s="1"/>
  <c r="K910" i="5"/>
  <c r="K909" i="5" s="1"/>
  <c r="K888" i="5"/>
  <c r="K887" i="5" s="1"/>
  <c r="K886" i="5" s="1"/>
  <c r="K875" i="5"/>
  <c r="K874" i="5" s="1"/>
  <c r="K870" i="5" s="1"/>
  <c r="K865" i="5"/>
  <c r="K864" i="5" s="1"/>
  <c r="K863" i="5" s="1"/>
  <c r="K862" i="5" s="1"/>
  <c r="K859" i="5"/>
  <c r="K858" i="5" s="1"/>
  <c r="K856" i="5"/>
  <c r="K855" i="5" s="1"/>
  <c r="K849" i="5"/>
  <c r="K848" i="5" s="1"/>
  <c r="K847" i="5" s="1"/>
  <c r="K846" i="5" s="1"/>
  <c r="K845" i="5" s="1"/>
  <c r="K832" i="5"/>
  <c r="K831" i="5" s="1"/>
  <c r="K829" i="5"/>
  <c r="K828" i="5" s="1"/>
  <c r="K826" i="5"/>
  <c r="K825" i="5" s="1"/>
  <c r="K823" i="5"/>
  <c r="K822" i="5" s="1"/>
  <c r="K819" i="5"/>
  <c r="K818" i="5" s="1"/>
  <c r="K817" i="5" s="1"/>
  <c r="K813" i="5"/>
  <c r="K812" i="5" s="1"/>
  <c r="K811" i="5" s="1"/>
  <c r="K810" i="5" s="1"/>
  <c r="K804" i="5"/>
  <c r="K803" i="5" s="1"/>
  <c r="K801" i="5"/>
  <c r="K800" i="5" s="1"/>
  <c r="K796" i="5"/>
  <c r="K794" i="5"/>
  <c r="K787" i="5"/>
  <c r="K786" i="5" s="1"/>
  <c r="K785" i="5" s="1"/>
  <c r="K784" i="5" s="1"/>
  <c r="K783" i="5" s="1"/>
  <c r="K778" i="5"/>
  <c r="K777" i="5" s="1"/>
  <c r="K776" i="5" s="1"/>
  <c r="K775" i="5" s="1"/>
  <c r="K774" i="5" s="1"/>
  <c r="K773" i="5" s="1"/>
  <c r="K770" i="5"/>
  <c r="K767" i="5"/>
  <c r="K766" i="5" s="1"/>
  <c r="K763" i="5"/>
  <c r="K762" i="5" s="1"/>
  <c r="K761" i="5" s="1"/>
  <c r="K754" i="5"/>
  <c r="K752" i="5"/>
  <c r="K749" i="5"/>
  <c r="K748" i="5" s="1"/>
  <c r="K746" i="5"/>
  <c r="K745" i="5" s="1"/>
  <c r="K732" i="5"/>
  <c r="K731" i="5" s="1"/>
  <c r="K730" i="5" s="1"/>
  <c r="K726" i="5"/>
  <c r="K724" i="5"/>
  <c r="K717" i="5"/>
  <c r="K716" i="5" s="1"/>
  <c r="K715" i="5" s="1"/>
  <c r="K713" i="5"/>
  <c r="K712" i="5" s="1"/>
  <c r="K711" i="5" s="1"/>
  <c r="K710" i="5" s="1"/>
  <c r="K702" i="5"/>
  <c r="K701" i="5" s="1"/>
  <c r="K699" i="5"/>
  <c r="K697" i="5"/>
  <c r="K683" i="5"/>
  <c r="K682" i="5" s="1"/>
  <c r="K680" i="5"/>
  <c r="K679" i="5" s="1"/>
  <c r="K657" i="5"/>
  <c r="K656" i="5" s="1"/>
  <c r="K655" i="5" s="1"/>
  <c r="K653" i="5"/>
  <c r="K652" i="5" s="1"/>
  <c r="K651" i="5" s="1"/>
  <c r="K640" i="5"/>
  <c r="K639" i="5" s="1"/>
  <c r="K638" i="5" s="1"/>
  <c r="K628" i="5"/>
  <c r="K627" i="5" s="1"/>
  <c r="K625" i="5"/>
  <c r="K624" i="5" s="1"/>
  <c r="K622" i="5"/>
  <c r="K621" i="5" s="1"/>
  <c r="K619" i="5"/>
  <c r="K618" i="5" s="1"/>
  <c r="K613" i="5"/>
  <c r="K611" i="5" s="1"/>
  <c r="K607" i="5"/>
  <c r="K606" i="5" s="1"/>
  <c r="K603" i="5"/>
  <c r="K602" i="5" s="1"/>
  <c r="K601" i="5" s="1"/>
  <c r="K600" i="5" s="1"/>
  <c r="K908" i="5" l="1"/>
  <c r="K907" i="5" s="1"/>
  <c r="K650" i="5"/>
  <c r="K821" i="5"/>
  <c r="K844" i="5"/>
  <c r="E27" i="6"/>
  <c r="K678" i="5"/>
  <c r="K934" i="5"/>
  <c r="K929" i="5" s="1"/>
  <c r="E44" i="6" s="1"/>
  <c r="K881" i="5"/>
  <c r="K816" i="5"/>
  <c r="K869" i="5"/>
  <c r="K921" i="5"/>
  <c r="K916" i="5" s="1"/>
  <c r="K793" i="5"/>
  <c r="K723" i="5"/>
  <c r="K722" i="5" s="1"/>
  <c r="K721" i="5" s="1"/>
  <c r="K696" i="5"/>
  <c r="K769" i="5"/>
  <c r="K765" i="5" s="1"/>
  <c r="K760" i="5" s="1"/>
  <c r="K964" i="5"/>
  <c r="K854" i="5"/>
  <c r="K853" i="5" s="1"/>
  <c r="K852" i="5" s="1"/>
  <c r="K751" i="5"/>
  <c r="K709" i="5"/>
  <c r="K708" i="5" s="1"/>
  <c r="K617" i="5"/>
  <c r="K616" i="5" s="1"/>
  <c r="K605" i="5"/>
  <c r="K599" i="5" s="1"/>
  <c r="K612" i="5"/>
  <c r="K677" i="5" l="1"/>
  <c r="K676" i="5" s="1"/>
  <c r="K741" i="5"/>
  <c r="K729" i="5" s="1"/>
  <c r="K720" i="5" s="1"/>
  <c r="K792" i="5"/>
  <c r="K791" i="5" s="1"/>
  <c r="K790" i="5" s="1"/>
  <c r="K782" i="5" s="1"/>
  <c r="K868" i="5"/>
  <c r="K695" i="5"/>
  <c r="K694" i="5" s="1"/>
  <c r="K693" i="5" s="1"/>
  <c r="K692" i="5" s="1"/>
  <c r="K637" i="5"/>
  <c r="K636" i="5" s="1"/>
  <c r="K635" i="5" s="1"/>
  <c r="K906" i="5"/>
  <c r="K960" i="5"/>
  <c r="K959" i="5" s="1"/>
  <c r="K958" i="5" l="1"/>
  <c r="K957" i="5" s="1"/>
  <c r="K584" i="5"/>
  <c r="K582" i="5"/>
  <c r="K577" i="5"/>
  <c r="K575" i="5"/>
  <c r="K572" i="5"/>
  <c r="K571" i="5" s="1"/>
  <c r="K560" i="5"/>
  <c r="K559" i="5" s="1"/>
  <c r="K557" i="5"/>
  <c r="K556" i="5" s="1"/>
  <c r="K550" i="5"/>
  <c r="K549" i="5" s="1"/>
  <c r="K548" i="5" s="1"/>
  <c r="K540" i="5"/>
  <c r="K539" i="5" s="1"/>
  <c r="K537" i="5"/>
  <c r="K536" i="5" s="1"/>
  <c r="K514" i="5"/>
  <c r="K512" i="5"/>
  <c r="K510" i="5"/>
  <c r="K504" i="5"/>
  <c r="K501" i="5"/>
  <c r="K500" i="5" s="1"/>
  <c r="K499" i="5" s="1"/>
  <c r="K497" i="5"/>
  <c r="K496" i="5" s="1"/>
  <c r="K495" i="5" s="1"/>
  <c r="K494" i="5" s="1"/>
  <c r="K484" i="5"/>
  <c r="K483" i="5" s="1"/>
  <c r="K482" i="5" s="1"/>
  <c r="K481" i="5" s="1"/>
  <c r="E20" i="6" s="1"/>
  <c r="K478" i="5"/>
  <c r="K476" i="5"/>
  <c r="K473" i="5"/>
  <c r="K471" i="5"/>
  <c r="K468" i="5"/>
  <c r="K467" i="5" s="1"/>
  <c r="K462" i="5"/>
  <c r="K461" i="5" s="1"/>
  <c r="K459" i="5"/>
  <c r="K457" i="5"/>
  <c r="K455" i="5"/>
  <c r="K451" i="5"/>
  <c r="K450" i="5" s="1"/>
  <c r="K449" i="5" s="1"/>
  <c r="K442" i="5"/>
  <c r="K441" i="5" s="1"/>
  <c r="K432" i="5"/>
  <c r="K430" i="5"/>
  <c r="K427" i="5"/>
  <c r="K426" i="5" s="1"/>
  <c r="K416" i="5"/>
  <c r="K414" i="5"/>
  <c r="K409" i="5"/>
  <c r="K407" i="5"/>
  <c r="K377" i="5"/>
  <c r="K375" i="5"/>
  <c r="K363" i="5"/>
  <c r="K361" i="5"/>
  <c r="K358" i="5"/>
  <c r="K357" i="5" s="1"/>
  <c r="K352" i="5"/>
  <c r="K351" i="5" s="1"/>
  <c r="K348" i="5"/>
  <c r="K345" i="5"/>
  <c r="K344" i="5" s="1"/>
  <c r="K343" i="5" s="1"/>
  <c r="K332" i="5"/>
  <c r="K330" i="5"/>
  <c r="K326" i="5"/>
  <c r="K325" i="5" s="1"/>
  <c r="K324" i="5" s="1"/>
  <c r="K318" i="5"/>
  <c r="K316" i="5"/>
  <c r="K308" i="5"/>
  <c r="K306" i="5"/>
  <c r="K299" i="5"/>
  <c r="K298" i="5" s="1"/>
  <c r="K296" i="5"/>
  <c r="K295" i="5" s="1"/>
  <c r="K293" i="5"/>
  <c r="K292" i="5" s="1"/>
  <c r="K290" i="5"/>
  <c r="K289" i="5" s="1"/>
  <c r="K287" i="5"/>
  <c r="K286" i="5" s="1"/>
  <c r="K280" i="5"/>
  <c r="K279" i="5" s="1"/>
  <c r="K278" i="5" s="1"/>
  <c r="K276" i="5"/>
  <c r="K275" i="5" s="1"/>
  <c r="K274" i="5" s="1"/>
  <c r="K269" i="5"/>
  <c r="K268" i="5" s="1"/>
  <c r="K266" i="5"/>
  <c r="K265" i="5" s="1"/>
  <c r="K263" i="5"/>
  <c r="K262" i="5" s="1"/>
  <c r="K251" i="5"/>
  <c r="K250" i="5" s="1"/>
  <c r="K248" i="5"/>
  <c r="K244" i="5"/>
  <c r="K231" i="5"/>
  <c r="K230" i="5" s="1"/>
  <c r="K229" i="5" s="1"/>
  <c r="K221" i="5"/>
  <c r="K220" i="5" s="1"/>
  <c r="K218" i="5"/>
  <c r="K217" i="5" s="1"/>
  <c r="K215" i="5"/>
  <c r="K214" i="5" s="1"/>
  <c r="K203" i="5"/>
  <c r="K202" i="5" s="1"/>
  <c r="K200" i="5"/>
  <c r="K199" i="5" s="1"/>
  <c r="K197" i="5"/>
  <c r="K196" i="5" s="1"/>
  <c r="K187" i="5"/>
  <c r="K186" i="5" s="1"/>
  <c r="K184" i="5"/>
  <c r="K178" i="5"/>
  <c r="K177" i="5" s="1"/>
  <c r="K175" i="5"/>
  <c r="K174" i="5" s="1"/>
  <c r="K161" i="5"/>
  <c r="K159" i="5"/>
  <c r="K156" i="5"/>
  <c r="K154" i="5"/>
  <c r="K144" i="5"/>
  <c r="K142" i="5"/>
  <c r="K140" i="5"/>
  <c r="K131" i="5"/>
  <c r="K130" i="5" s="1"/>
  <c r="K128" i="5"/>
  <c r="K127" i="5" s="1"/>
  <c r="K123" i="5" s="1"/>
  <c r="K117" i="5"/>
  <c r="K116" i="5" s="1"/>
  <c r="K105" i="5"/>
  <c r="K104" i="5" s="1"/>
  <c r="K102" i="5"/>
  <c r="K101" i="5" s="1"/>
  <c r="K99" i="5"/>
  <c r="K98" i="5" s="1"/>
  <c r="K96" i="5"/>
  <c r="K95" i="5" s="1"/>
  <c r="K80" i="5"/>
  <c r="K79" i="5" s="1"/>
  <c r="K77" i="5"/>
  <c r="K76" i="5" s="1"/>
  <c r="K74" i="5"/>
  <c r="K73" i="5" s="1"/>
  <c r="K71" i="5"/>
  <c r="K70" i="5" s="1"/>
  <c r="K68" i="5"/>
  <c r="K67" i="5" s="1"/>
  <c r="K48" i="5"/>
  <c r="K47" i="5" s="1"/>
  <c r="K36" i="5"/>
  <c r="K35" i="5" s="1"/>
  <c r="K33" i="5"/>
  <c r="K32" i="5" s="1"/>
  <c r="K30" i="5"/>
  <c r="K29" i="5" s="1"/>
  <c r="J30" i="5"/>
  <c r="L34" i="5"/>
  <c r="J36" i="5"/>
  <c r="K22" i="5"/>
  <c r="K21" i="5" s="1"/>
  <c r="K20" i="5" s="1"/>
  <c r="K19" i="5" s="1"/>
  <c r="E38" i="6"/>
  <c r="E49" i="6"/>
  <c r="E47" i="6" s="1"/>
  <c r="F22" i="6"/>
  <c r="F30" i="6"/>
  <c r="F31" i="6"/>
  <c r="F45" i="6"/>
  <c r="F48" i="6"/>
  <c r="F73" i="6"/>
  <c r="F74" i="6"/>
  <c r="F77" i="6"/>
  <c r="F78" i="6"/>
  <c r="F84" i="6"/>
  <c r="E23" i="6"/>
  <c r="E76" i="6"/>
  <c r="E85" i="6"/>
  <c r="K429" i="5" l="1"/>
  <c r="K28" i="5"/>
  <c r="K61" i="5"/>
  <c r="K94" i="5"/>
  <c r="K555" i="5"/>
  <c r="K554" i="5" s="1"/>
  <c r="E36" i="6" s="1"/>
  <c r="K158" i="5"/>
  <c r="K440" i="5"/>
  <c r="K439" i="5" s="1"/>
  <c r="E17" i="6" s="1"/>
  <c r="K329" i="5"/>
  <c r="K328" i="5" s="1"/>
  <c r="K18" i="5"/>
  <c r="K17" i="5" s="1"/>
  <c r="K122" i="5"/>
  <c r="K27" i="5"/>
  <c r="K26" i="5" s="1"/>
  <c r="K46" i="5"/>
  <c r="K45" i="5" s="1"/>
  <c r="K581" i="5"/>
  <c r="K543" i="5"/>
  <c r="E33" i="6" s="1"/>
  <c r="L36" i="5"/>
  <c r="K305" i="5"/>
  <c r="K304" i="5" s="1"/>
  <c r="K360" i="5"/>
  <c r="K356" i="5" s="1"/>
  <c r="K355" i="5" s="1"/>
  <c r="E69" i="6" s="1"/>
  <c r="K406" i="5"/>
  <c r="K153" i="5"/>
  <c r="K374" i="5"/>
  <c r="K574" i="5"/>
  <c r="K393" i="5"/>
  <c r="E39" i="6"/>
  <c r="K139" i="5"/>
  <c r="J35" i="5"/>
  <c r="L35" i="5" s="1"/>
  <c r="K243" i="5"/>
  <c r="K239" i="5" s="1"/>
  <c r="K315" i="5"/>
  <c r="K314" i="5" s="1"/>
  <c r="K509" i="5"/>
  <c r="K503" i="5" s="1"/>
  <c r="J29" i="5"/>
  <c r="L30" i="5"/>
  <c r="J33" i="5"/>
  <c r="K425" i="5"/>
  <c r="K424" i="5" s="1"/>
  <c r="K423" i="5" s="1"/>
  <c r="K422" i="5" s="1"/>
  <c r="K454" i="5"/>
  <c r="K208" i="5"/>
  <c r="K192" i="5" s="1"/>
  <c r="K183" i="5"/>
  <c r="K173" i="5" s="1"/>
  <c r="K535" i="5"/>
  <c r="K534" i="5" s="1"/>
  <c r="E32" i="6" s="1"/>
  <c r="K475" i="5"/>
  <c r="K470" i="5"/>
  <c r="K413" i="5"/>
  <c r="K386" i="5"/>
  <c r="K347" i="5"/>
  <c r="K342" i="5" s="1"/>
  <c r="K341" i="5" s="1"/>
  <c r="K285" i="5"/>
  <c r="K284" i="5" s="1"/>
  <c r="K283" i="5" s="1"/>
  <c r="E66" i="6"/>
  <c r="E63" i="6"/>
  <c r="E62" i="6" s="1"/>
  <c r="E83" i="6"/>
  <c r="E82" i="6" s="1"/>
  <c r="E80" i="6"/>
  <c r="E79" i="6" s="1"/>
  <c r="E26" i="6"/>
  <c r="E43" i="6"/>
  <c r="K191" i="5" l="1"/>
  <c r="K570" i="5"/>
  <c r="K569" i="5" s="1"/>
  <c r="K453" i="5"/>
  <c r="K448" i="5" s="1"/>
  <c r="K138" i="5"/>
  <c r="K137" i="5" s="1"/>
  <c r="E60" i="6" s="1"/>
  <c r="K373" i="5"/>
  <c r="K368" i="5" s="1"/>
  <c r="K367" i="5" s="1"/>
  <c r="K366" i="5" s="1"/>
  <c r="K405" i="5"/>
  <c r="K404" i="5" s="1"/>
  <c r="K403" i="5" s="1"/>
  <c r="K402" i="5" s="1"/>
  <c r="L29" i="5"/>
  <c r="K152" i="5"/>
  <c r="K151" i="5" s="1"/>
  <c r="K493" i="5"/>
  <c r="E55" i="6"/>
  <c r="K25" i="5"/>
  <c r="E29" i="6"/>
  <c r="K238" i="5"/>
  <c r="K237" i="5" s="1"/>
  <c r="E54" i="6" s="1"/>
  <c r="K303" i="5"/>
  <c r="K302" i="5" s="1"/>
  <c r="E56" i="6" s="1"/>
  <c r="K533" i="5"/>
  <c r="K340" i="5"/>
  <c r="J32" i="5"/>
  <c r="L32" i="5" s="1"/>
  <c r="L33" i="5"/>
  <c r="K60" i="5"/>
  <c r="K59" i="5" s="1"/>
  <c r="K190" i="5"/>
  <c r="E53" i="6" s="1"/>
  <c r="K172" i="5"/>
  <c r="K781" i="5"/>
  <c r="E42" i="6"/>
  <c r="E41" i="6" s="1"/>
  <c r="E67" i="6"/>
  <c r="E68" i="6"/>
  <c r="E18" i="6"/>
  <c r="K985" i="5" l="1"/>
  <c r="J28" i="5"/>
  <c r="E24" i="6"/>
  <c r="E19" i="6"/>
  <c r="K438" i="5"/>
  <c r="L28" i="5"/>
  <c r="K150" i="5"/>
  <c r="E72" i="6"/>
  <c r="E71" i="6" s="1"/>
  <c r="E37" i="6"/>
  <c r="E35" i="6" s="1"/>
  <c r="K553" i="5"/>
  <c r="E59" i="6"/>
  <c r="E58" i="6" s="1"/>
  <c r="E21" i="6"/>
  <c r="K171" i="5"/>
  <c r="E65" i="6"/>
  <c r="K437" i="5" l="1"/>
  <c r="E16" i="6"/>
  <c r="J27" i="5"/>
  <c r="L27" i="5" s="1"/>
  <c r="K58" i="5"/>
  <c r="K16" i="5" s="1"/>
  <c r="K170" i="5"/>
  <c r="K169" i="5" s="1"/>
  <c r="E52" i="6"/>
  <c r="E51" i="6" s="1"/>
  <c r="E87" i="6" l="1"/>
  <c r="J26" i="5"/>
  <c r="L26" i="5" s="1"/>
  <c r="K981" i="5"/>
  <c r="L824" i="5"/>
  <c r="L833" i="5"/>
  <c r="J805" i="5" l="1"/>
  <c r="L805" i="5" s="1"/>
  <c r="L458" i="5" l="1"/>
  <c r="L456" i="5"/>
  <c r="J377" i="5" l="1"/>
  <c r="L377" i="5" s="1"/>
  <c r="J375" i="5"/>
  <c r="L375" i="5" s="1"/>
  <c r="J374" i="5" l="1"/>
  <c r="J373" i="5" l="1"/>
  <c r="J368" i="5" s="1"/>
  <c r="J367" i="5" s="1"/>
  <c r="L374" i="5"/>
  <c r="J603" i="5"/>
  <c r="L603" i="5" s="1"/>
  <c r="L373" i="5" l="1"/>
  <c r="L367" i="5"/>
  <c r="L368" i="5"/>
  <c r="J684" i="5"/>
  <c r="L684" i="5" s="1"/>
  <c r="J653" i="5"/>
  <c r="J652" i="5" l="1"/>
  <c r="L653" i="5"/>
  <c r="J932" i="5"/>
  <c r="J727" i="5"/>
  <c r="L727" i="5" s="1"/>
  <c r="L984" i="5" l="1"/>
  <c r="L820" i="5"/>
  <c r="J931" i="5"/>
  <c r="L932" i="5"/>
  <c r="J651" i="5"/>
  <c r="L651" i="5" s="1"/>
  <c r="L652" i="5"/>
  <c r="L513" i="5"/>
  <c r="J930" i="5" l="1"/>
  <c r="L930" i="5" s="1"/>
  <c r="L931" i="5"/>
  <c r="J752" i="5"/>
  <c r="L752" i="5" s="1"/>
  <c r="J697" i="5"/>
  <c r="L697" i="5" s="1"/>
  <c r="J680" i="5"/>
  <c r="J602" i="5"/>
  <c r="J572" i="5"/>
  <c r="J560" i="5"/>
  <c r="J559" i="5" s="1"/>
  <c r="J537" i="5"/>
  <c r="L505" i="5"/>
  <c r="J536" i="5" l="1"/>
  <c r="L536" i="5" s="1"/>
  <c r="L537" i="5"/>
  <c r="L559" i="5"/>
  <c r="L560" i="5"/>
  <c r="J601" i="5"/>
  <c r="L602" i="5"/>
  <c r="J571" i="5"/>
  <c r="L571" i="5" s="1"/>
  <c r="L572" i="5"/>
  <c r="J679" i="5"/>
  <c r="L680" i="5"/>
  <c r="L129" i="5"/>
  <c r="L118" i="5"/>
  <c r="L100" i="5"/>
  <c r="L72" i="5"/>
  <c r="L679" i="5" l="1"/>
  <c r="J600" i="5"/>
  <c r="L600" i="5" s="1"/>
  <c r="L601" i="5"/>
  <c r="L252" i="5"/>
  <c r="L388" i="5" l="1"/>
  <c r="J353" i="5"/>
  <c r="L353" i="5" s="1"/>
  <c r="L350" i="5"/>
  <c r="J386" i="5" l="1"/>
  <c r="L386" i="5" s="1"/>
  <c r="L387" i="5"/>
  <c r="J245" i="5"/>
  <c r="L245" i="5" s="1"/>
  <c r="L198" i="5"/>
  <c r="L176" i="5"/>
  <c r="J832" i="5" l="1"/>
  <c r="J865" i="5"/>
  <c r="J829" i="5"/>
  <c r="J864" i="5" l="1"/>
  <c r="L865" i="5"/>
  <c r="J831" i="5"/>
  <c r="L831" i="5" s="1"/>
  <c r="L832" i="5"/>
  <c r="J828" i="5"/>
  <c r="L828" i="5" s="1"/>
  <c r="L829" i="5"/>
  <c r="J702" i="5"/>
  <c r="J701" i="5" l="1"/>
  <c r="L701" i="5" s="1"/>
  <c r="L702" i="5"/>
  <c r="J863" i="5"/>
  <c r="L864" i="5"/>
  <c r="J117" i="5"/>
  <c r="J477" i="5"/>
  <c r="L477" i="5" s="1"/>
  <c r="J770" i="5"/>
  <c r="J769" i="5" l="1"/>
  <c r="L769" i="5" s="1"/>
  <c r="L770" i="5"/>
  <c r="J862" i="5"/>
  <c r="L862" i="5" s="1"/>
  <c r="L863" i="5"/>
  <c r="J116" i="5"/>
  <c r="L117" i="5"/>
  <c r="L116" i="5" l="1"/>
  <c r="J717" i="5"/>
  <c r="L717" i="5" s="1"/>
  <c r="J287" i="5" l="1"/>
  <c r="L287" i="5" s="1"/>
  <c r="J286" i="5" l="1"/>
  <c r="L286" i="5" s="1"/>
  <c r="J221" i="5" l="1"/>
  <c r="J220" i="5" l="1"/>
  <c r="L220" i="5" s="1"/>
  <c r="L221" i="5"/>
  <c r="J726" i="5"/>
  <c r="L726" i="5" s="1"/>
  <c r="J504" i="5" l="1"/>
  <c r="J248" i="5"/>
  <c r="L248" i="5" s="1"/>
  <c r="J244" i="5"/>
  <c r="L244" i="5" s="1"/>
  <c r="J269" i="5"/>
  <c r="J266" i="5"/>
  <c r="J218" i="5"/>
  <c r="J187" i="5"/>
  <c r="L504" i="5" l="1"/>
  <c r="J268" i="5"/>
  <c r="L268" i="5" s="1"/>
  <c r="L269" i="5"/>
  <c r="J186" i="5"/>
  <c r="L186" i="5" s="1"/>
  <c r="L187" i="5"/>
  <c r="J217" i="5"/>
  <c r="L217" i="5" s="1"/>
  <c r="L218" i="5"/>
  <c r="J265" i="5"/>
  <c r="L265" i="5" s="1"/>
  <c r="L266" i="5"/>
  <c r="J243" i="5"/>
  <c r="L243" i="5" s="1"/>
  <c r="J280" i="5"/>
  <c r="J767" i="5"/>
  <c r="J766" i="5" l="1"/>
  <c r="L767" i="5"/>
  <c r="J279" i="5"/>
  <c r="L279" i="5" s="1"/>
  <c r="L280" i="5"/>
  <c r="J278" i="5" l="1"/>
  <c r="L278" i="5" s="1"/>
  <c r="J765" i="5"/>
  <c r="L765" i="5" s="1"/>
  <c r="L766" i="5"/>
  <c r="J875" i="5"/>
  <c r="J874" i="5" l="1"/>
  <c r="J870" i="5" s="1"/>
  <c r="L875" i="5"/>
  <c r="L874" i="5" l="1"/>
  <c r="J699" i="5"/>
  <c r="L699" i="5" s="1"/>
  <c r="L870" i="5" l="1"/>
  <c r="J869" i="5"/>
  <c r="L869" i="5" s="1"/>
  <c r="J696" i="5"/>
  <c r="J695" i="5" s="1"/>
  <c r="L695" i="5" l="1"/>
  <c r="L696" i="5"/>
  <c r="J514" i="5"/>
  <c r="L514" i="5" s="1"/>
  <c r="J349" i="5" l="1"/>
  <c r="J209" i="5"/>
  <c r="J318" i="5"/>
  <c r="L318" i="5" s="1"/>
  <c r="J208" i="5" l="1"/>
  <c r="L208" i="5" s="1"/>
  <c r="L209" i="5"/>
  <c r="J348" i="5"/>
  <c r="L348" i="5" s="1"/>
  <c r="L349" i="5"/>
  <c r="J856" i="5"/>
  <c r="L856" i="5" s="1"/>
  <c r="J823" i="5"/>
  <c r="L823" i="5" s="1"/>
  <c r="J822" i="5" l="1"/>
  <c r="J855" i="5"/>
  <c r="L855" i="5" s="1"/>
  <c r="J540" i="5"/>
  <c r="L540" i="5" s="1"/>
  <c r="J459" i="5"/>
  <c r="L459" i="5" s="1"/>
  <c r="L822" i="5" l="1"/>
  <c r="J539" i="5"/>
  <c r="J478" i="5"/>
  <c r="L478" i="5" s="1"/>
  <c r="J535" i="5" l="1"/>
  <c r="L535" i="5" s="1"/>
  <c r="L539" i="5"/>
  <c r="J625" i="5"/>
  <c r="L625" i="5" s="1"/>
  <c r="J534" i="5" l="1"/>
  <c r="L534" i="5" s="1"/>
  <c r="J624" i="5"/>
  <c r="L624" i="5" s="1"/>
  <c r="J622" i="5"/>
  <c r="L622" i="5" s="1"/>
  <c r="J621" i="5" l="1"/>
  <c r="L621" i="5" s="1"/>
  <c r="J308" i="5"/>
  <c r="L308" i="5" s="1"/>
  <c r="J613" i="5" l="1"/>
  <c r="L613" i="5" s="1"/>
  <c r="J611" i="5" l="1"/>
  <c r="L611" i="5" s="1"/>
  <c r="J612" i="5"/>
  <c r="L612" i="5" s="1"/>
  <c r="J161" i="5" l="1"/>
  <c r="L161" i="5" s="1"/>
  <c r="J156" i="5"/>
  <c r="L156" i="5" s="1"/>
  <c r="J144" i="5" l="1"/>
  <c r="L144" i="5" s="1"/>
  <c r="J296" i="5" l="1"/>
  <c r="L296" i="5" s="1"/>
  <c r="J200" i="5"/>
  <c r="L200" i="5" s="1"/>
  <c r="J178" i="5"/>
  <c r="L178" i="5" s="1"/>
  <c r="J657" i="5"/>
  <c r="L657" i="5" s="1"/>
  <c r="J177" i="5" l="1"/>
  <c r="L177" i="5" s="1"/>
  <c r="J295" i="5"/>
  <c r="L295" i="5" s="1"/>
  <c r="J199" i="5"/>
  <c r="L199" i="5" s="1"/>
  <c r="J656" i="5"/>
  <c r="L656" i="5" s="1"/>
  <c r="J655" i="5" l="1"/>
  <c r="J650" i="5" s="1"/>
  <c r="L650" i="5" l="1"/>
  <c r="L655" i="5"/>
  <c r="J859" i="5"/>
  <c r="L859" i="5" s="1"/>
  <c r="J858" i="5" l="1"/>
  <c r="L858" i="5" s="1"/>
  <c r="J854" i="5" l="1"/>
  <c r="L854" i="5" s="1"/>
  <c r="J746" i="5"/>
  <c r="L746" i="5" s="1"/>
  <c r="J724" i="5"/>
  <c r="L724" i="5" s="1"/>
  <c r="J713" i="5"/>
  <c r="L713" i="5" s="1"/>
  <c r="J712" i="5" l="1"/>
  <c r="L712" i="5" s="1"/>
  <c r="J853" i="5"/>
  <c r="J852" i="5" l="1"/>
  <c r="L852" i="5" s="1"/>
  <c r="L853" i="5"/>
  <c r="D32" i="6"/>
  <c r="F32" i="6" s="1"/>
  <c r="J711" i="5"/>
  <c r="J979" i="5"/>
  <c r="L979" i="5" s="1"/>
  <c r="J787" i="5"/>
  <c r="L787" i="5" s="1"/>
  <c r="J710" i="5" l="1"/>
  <c r="L710" i="5" s="1"/>
  <c r="L711" i="5"/>
  <c r="J978" i="5"/>
  <c r="L978" i="5" s="1"/>
  <c r="J786" i="5"/>
  <c r="L786" i="5" s="1"/>
  <c r="J977" i="5" l="1"/>
  <c r="L977" i="5" s="1"/>
  <c r="J785" i="5"/>
  <c r="L785" i="5" s="1"/>
  <c r="J826" i="5"/>
  <c r="L826" i="5" s="1"/>
  <c r="J945" i="5"/>
  <c r="L945" i="5" s="1"/>
  <c r="J942" i="5"/>
  <c r="L942" i="5" s="1"/>
  <c r="J939" i="5"/>
  <c r="L939" i="5" s="1"/>
  <c r="J936" i="5"/>
  <c r="L936" i="5" s="1"/>
  <c r="J910" i="5"/>
  <c r="L910" i="5" s="1"/>
  <c r="J923" i="5"/>
  <c r="L923" i="5" s="1"/>
  <c r="J909" i="5" l="1"/>
  <c r="J941" i="5"/>
  <c r="L941" i="5" s="1"/>
  <c r="J938" i="5"/>
  <c r="L938" i="5" s="1"/>
  <c r="J976" i="5"/>
  <c r="L976" i="5" s="1"/>
  <c r="J935" i="5"/>
  <c r="J944" i="5"/>
  <c r="L944" i="5" s="1"/>
  <c r="J784" i="5"/>
  <c r="L784" i="5" s="1"/>
  <c r="J825" i="5"/>
  <c r="J821" i="5" s="1"/>
  <c r="J922" i="5"/>
  <c r="J921" i="5" s="1"/>
  <c r="J916" i="5" s="1"/>
  <c r="L909" i="5" l="1"/>
  <c r="J908" i="5"/>
  <c r="J934" i="5"/>
  <c r="L935" i="5"/>
  <c r="L821" i="5"/>
  <c r="L825" i="5"/>
  <c r="L921" i="5"/>
  <c r="L922" i="5"/>
  <c r="J783" i="5"/>
  <c r="L783" i="5" s="1"/>
  <c r="L908" i="5"/>
  <c r="J473" i="5"/>
  <c r="L473" i="5" s="1"/>
  <c r="L916" i="5" l="1"/>
  <c r="J929" i="5"/>
  <c r="L934" i="5"/>
  <c r="J907" i="5"/>
  <c r="L929" i="5" l="1"/>
  <c r="D44" i="6"/>
  <c r="F44" i="6" s="1"/>
  <c r="J906" i="5"/>
  <c r="L906" i="5" s="1"/>
  <c r="L907" i="5"/>
  <c r="J77" i="5"/>
  <c r="L77" i="5" s="1"/>
  <c r="J76" i="5" l="1"/>
  <c r="L76" i="5" s="1"/>
  <c r="J575" i="5"/>
  <c r="J582" i="5"/>
  <c r="L582" i="5" s="1"/>
  <c r="J584" i="5"/>
  <c r="J577" i="5"/>
  <c r="L577" i="5" s="1"/>
  <c r="J96" i="5"/>
  <c r="L96" i="5" s="1"/>
  <c r="L584" i="5" l="1"/>
  <c r="J581" i="5"/>
  <c r="L581" i="5" s="1"/>
  <c r="L575" i="5"/>
  <c r="J574" i="5"/>
  <c r="J570" i="5" s="1"/>
  <c r="J569" i="5" s="1"/>
  <c r="J95" i="5"/>
  <c r="L95" i="5" l="1"/>
  <c r="L574" i="5"/>
  <c r="J501" i="5"/>
  <c r="L501" i="5" s="1"/>
  <c r="J628" i="5"/>
  <c r="L628" i="5" s="1"/>
  <c r="L570" i="5" l="1"/>
  <c r="J500" i="5"/>
  <c r="L500" i="5" s="1"/>
  <c r="J627" i="5"/>
  <c r="L627" i="5" s="1"/>
  <c r="J801" i="5"/>
  <c r="L801" i="5" s="1"/>
  <c r="J683" i="5"/>
  <c r="L683" i="5" s="1"/>
  <c r="J640" i="5"/>
  <c r="L640" i="5" s="1"/>
  <c r="J497" i="5"/>
  <c r="L497" i="5" s="1"/>
  <c r="J800" i="5" l="1"/>
  <c r="L800" i="5" s="1"/>
  <c r="J499" i="5"/>
  <c r="L499" i="5" s="1"/>
  <c r="J639" i="5"/>
  <c r="J638" i="5" s="1"/>
  <c r="J682" i="5"/>
  <c r="J678" i="5" s="1"/>
  <c r="J496" i="5"/>
  <c r="L496" i="5" s="1"/>
  <c r="L395" i="5" l="1"/>
  <c r="L638" i="5"/>
  <c r="L639" i="5"/>
  <c r="L678" i="5"/>
  <c r="L682" i="5"/>
  <c r="J495" i="5"/>
  <c r="L495" i="5" s="1"/>
  <c r="J393" i="5" l="1"/>
  <c r="L394" i="5"/>
  <c r="J694" i="5"/>
  <c r="L694" i="5" s="1"/>
  <c r="J677" i="5"/>
  <c r="L677" i="5" s="1"/>
  <c r="J637" i="5"/>
  <c r="J636" i="5" s="1"/>
  <c r="J635" i="5" s="1"/>
  <c r="J494" i="5"/>
  <c r="L494" i="5" s="1"/>
  <c r="L637" i="5" l="1"/>
  <c r="J366" i="5"/>
  <c r="L366" i="5" s="1"/>
  <c r="L393" i="5"/>
  <c r="L635" i="5"/>
  <c r="J693" i="5"/>
  <c r="J676" i="5"/>
  <c r="L676" i="5" s="1"/>
  <c r="D49" i="6"/>
  <c r="J102" i="5"/>
  <c r="L102" i="5" s="1"/>
  <c r="J692" i="5" l="1"/>
  <c r="L692" i="5" s="1"/>
  <c r="L693" i="5"/>
  <c r="D42" i="6"/>
  <c r="F42" i="6" s="1"/>
  <c r="L636" i="5"/>
  <c r="D47" i="6"/>
  <c r="F47" i="6" s="1"/>
  <c r="F49" i="6"/>
  <c r="D43" i="6"/>
  <c r="F43" i="6" s="1"/>
  <c r="J101" i="5"/>
  <c r="L101" i="5" s="1"/>
  <c r="D41" i="6" l="1"/>
  <c r="F41" i="6" s="1"/>
  <c r="J442" i="5"/>
  <c r="L442" i="5" s="1"/>
  <c r="J441" i="5" l="1"/>
  <c r="J131" i="5"/>
  <c r="L131" i="5" s="1"/>
  <c r="J128" i="5"/>
  <c r="L128" i="5" s="1"/>
  <c r="L441" i="5" l="1"/>
  <c r="J440" i="5"/>
  <c r="L440" i="5" s="1"/>
  <c r="J130" i="5"/>
  <c r="L130" i="5" s="1"/>
  <c r="J127" i="5"/>
  <c r="J123" i="5" s="1"/>
  <c r="L127" i="5" l="1"/>
  <c r="L123" i="5"/>
  <c r="J439" i="5"/>
  <c r="J276" i="5"/>
  <c r="L276" i="5" s="1"/>
  <c r="J22" i="5"/>
  <c r="L22" i="5" s="1"/>
  <c r="L439" i="5" l="1"/>
  <c r="J122" i="5"/>
  <c r="L122" i="5" s="1"/>
  <c r="J21" i="5"/>
  <c r="L21" i="5" s="1"/>
  <c r="D17" i="6"/>
  <c r="F17" i="6" s="1"/>
  <c r="J275" i="5"/>
  <c r="L275" i="5" s="1"/>
  <c r="J274" i="5" l="1"/>
  <c r="L274" i="5" s="1"/>
  <c r="J20" i="5"/>
  <c r="L20" i="5" s="1"/>
  <c r="J778" i="5"/>
  <c r="L778" i="5" s="1"/>
  <c r="J619" i="5"/>
  <c r="L619" i="5" s="1"/>
  <c r="J263" i="5"/>
  <c r="L263" i="5" s="1"/>
  <c r="J215" i="5"/>
  <c r="L215" i="5" s="1"/>
  <c r="J184" i="5"/>
  <c r="L184" i="5" s="1"/>
  <c r="J888" i="5"/>
  <c r="L888" i="5" s="1"/>
  <c r="J99" i="5"/>
  <c r="L99" i="5" s="1"/>
  <c r="J105" i="5"/>
  <c r="L105" i="5" s="1"/>
  <c r="J68" i="5"/>
  <c r="L68" i="5" s="1"/>
  <c r="J71" i="5"/>
  <c r="L71" i="5" s="1"/>
  <c r="J74" i="5"/>
  <c r="L74" i="5" s="1"/>
  <c r="J80" i="5"/>
  <c r="L80" i="5" s="1"/>
  <c r="J484" i="5"/>
  <c r="L484" i="5" s="1"/>
  <c r="J251" i="5"/>
  <c r="L251" i="5" s="1"/>
  <c r="J175" i="5"/>
  <c r="L175" i="5" s="1"/>
  <c r="J197" i="5"/>
  <c r="L197" i="5" s="1"/>
  <c r="J203" i="5"/>
  <c r="L203" i="5" s="1"/>
  <c r="J231" i="5"/>
  <c r="L231" i="5" s="1"/>
  <c r="J290" i="5"/>
  <c r="L290" i="5" s="1"/>
  <c r="J293" i="5"/>
  <c r="L293" i="5" s="1"/>
  <c r="J299" i="5"/>
  <c r="L299" i="5" s="1"/>
  <c r="J306" i="5"/>
  <c r="L306" i="5" s="1"/>
  <c r="J316" i="5"/>
  <c r="L316" i="5" s="1"/>
  <c r="J326" i="5"/>
  <c r="L326" i="5" s="1"/>
  <c r="J330" i="5"/>
  <c r="L330" i="5" s="1"/>
  <c r="J332" i="5"/>
  <c r="J48" i="5"/>
  <c r="L48" i="5" s="1"/>
  <c r="J510" i="5"/>
  <c r="L510" i="5" s="1"/>
  <c r="J512" i="5"/>
  <c r="L512" i="5" s="1"/>
  <c r="J154" i="5"/>
  <c r="L154" i="5" s="1"/>
  <c r="J159" i="5"/>
  <c r="J345" i="5"/>
  <c r="L345" i="5" s="1"/>
  <c r="J352" i="5"/>
  <c r="L352" i="5" s="1"/>
  <c r="J451" i="5"/>
  <c r="L451" i="5" s="1"/>
  <c r="J550" i="5"/>
  <c r="L550" i="5" s="1"/>
  <c r="J557" i="5"/>
  <c r="L557" i="5" s="1"/>
  <c r="J732" i="5"/>
  <c r="L732" i="5" s="1"/>
  <c r="J763" i="5"/>
  <c r="L763" i="5" s="1"/>
  <c r="J819" i="5"/>
  <c r="L819" i="5" s="1"/>
  <c r="J962" i="5"/>
  <c r="L962" i="5" s="1"/>
  <c r="J965" i="5"/>
  <c r="L965" i="5" s="1"/>
  <c r="J468" i="5"/>
  <c r="L468" i="5" s="1"/>
  <c r="J416" i="5"/>
  <c r="L416" i="5" s="1"/>
  <c r="J363" i="5"/>
  <c r="L363" i="5" s="1"/>
  <c r="J794" i="5"/>
  <c r="J796" i="5"/>
  <c r="L796" i="5" s="1"/>
  <c r="J804" i="5"/>
  <c r="L804" i="5" s="1"/>
  <c r="J607" i="5"/>
  <c r="J414" i="5"/>
  <c r="L414" i="5" s="1"/>
  <c r="J813" i="5"/>
  <c r="L813" i="5" s="1"/>
  <c r="J849" i="5"/>
  <c r="L849" i="5" s="1"/>
  <c r="J427" i="5"/>
  <c r="J140" i="5"/>
  <c r="L140" i="5" s="1"/>
  <c r="J142" i="5"/>
  <c r="L142" i="5" s="1"/>
  <c r="J361" i="5"/>
  <c r="L361" i="5" s="1"/>
  <c r="J358" i="5"/>
  <c r="L358" i="5" s="1"/>
  <c r="J455" i="5"/>
  <c r="L455" i="5" s="1"/>
  <c r="J457" i="5"/>
  <c r="L457" i="5" s="1"/>
  <c r="J462" i="5"/>
  <c r="L462" i="5" s="1"/>
  <c r="J476" i="5"/>
  <c r="L476" i="5" s="1"/>
  <c r="J471" i="5"/>
  <c r="L471" i="5" s="1"/>
  <c r="J749" i="5"/>
  <c r="L749" i="5" s="1"/>
  <c r="J754" i="5"/>
  <c r="J430" i="5"/>
  <c r="J432" i="5"/>
  <c r="L432" i="5" s="1"/>
  <c r="J407" i="5"/>
  <c r="J409" i="5"/>
  <c r="L409" i="5" s="1"/>
  <c r="D76" i="6"/>
  <c r="F76" i="6" s="1"/>
  <c r="L430" i="5" l="1"/>
  <c r="J429" i="5"/>
  <c r="L159" i="5"/>
  <c r="J158" i="5"/>
  <c r="L332" i="5"/>
  <c r="J329" i="5"/>
  <c r="L607" i="5"/>
  <c r="J606" i="5"/>
  <c r="L794" i="5"/>
  <c r="J793" i="5"/>
  <c r="L407" i="5"/>
  <c r="J406" i="5"/>
  <c r="J751" i="5"/>
  <c r="L751" i="5" s="1"/>
  <c r="L754" i="5"/>
  <c r="J426" i="5"/>
  <c r="L426" i="5" s="1"/>
  <c r="L427" i="5"/>
  <c r="J475" i="5"/>
  <c r="L475" i="5" s="1"/>
  <c r="J196" i="5"/>
  <c r="J70" i="5"/>
  <c r="L70" i="5" s="1"/>
  <c r="J509" i="5"/>
  <c r="J503" i="5" s="1"/>
  <c r="L429" i="5"/>
  <c r="J305" i="5"/>
  <c r="J315" i="5"/>
  <c r="J314" i="5" s="1"/>
  <c r="J450" i="5"/>
  <c r="L450" i="5" s="1"/>
  <c r="J139" i="5"/>
  <c r="J153" i="5"/>
  <c r="L158" i="5"/>
  <c r="J723" i="5"/>
  <c r="L723" i="5" s="1"/>
  <c r="J357" i="5"/>
  <c r="L357" i="5" s="1"/>
  <c r="J803" i="5"/>
  <c r="L803" i="5" s="1"/>
  <c r="J777" i="5"/>
  <c r="L777" i="5" s="1"/>
  <c r="J470" i="5"/>
  <c r="L470" i="5" s="1"/>
  <c r="J230" i="5"/>
  <c r="J229" i="5" s="1"/>
  <c r="J961" i="5"/>
  <c r="L961" i="5" s="1"/>
  <c r="J549" i="5"/>
  <c r="L549" i="5" s="1"/>
  <c r="J748" i="5"/>
  <c r="L748" i="5" s="1"/>
  <c r="J812" i="5"/>
  <c r="L812" i="5" s="1"/>
  <c r="J716" i="5"/>
  <c r="J344" i="5"/>
  <c r="L344" i="5" s="1"/>
  <c r="J298" i="5"/>
  <c r="L298" i="5" s="1"/>
  <c r="J202" i="5"/>
  <c r="L202" i="5" s="1"/>
  <c r="J174" i="5"/>
  <c r="J483" i="5"/>
  <c r="L483" i="5" s="1"/>
  <c r="J73" i="5"/>
  <c r="L73" i="5" s="1"/>
  <c r="J887" i="5"/>
  <c r="J886" i="5" s="1"/>
  <c r="J262" i="5"/>
  <c r="L262" i="5" s="1"/>
  <c r="J848" i="5"/>
  <c r="L848" i="5" s="1"/>
  <c r="J818" i="5"/>
  <c r="L818" i="5" s="1"/>
  <c r="J731" i="5"/>
  <c r="L731" i="5" s="1"/>
  <c r="J351" i="5"/>
  <c r="J47" i="5"/>
  <c r="J325" i="5"/>
  <c r="L325" i="5" s="1"/>
  <c r="J289" i="5"/>
  <c r="L289" i="5" s="1"/>
  <c r="J250" i="5"/>
  <c r="J239" i="5" s="1"/>
  <c r="J67" i="5"/>
  <c r="J98" i="5"/>
  <c r="J214" i="5"/>
  <c r="L214" i="5" s="1"/>
  <c r="J745" i="5"/>
  <c r="J461" i="5"/>
  <c r="L461" i="5" s="1"/>
  <c r="J467" i="5"/>
  <c r="L467" i="5" s="1"/>
  <c r="J964" i="5"/>
  <c r="L964" i="5" s="1"/>
  <c r="J762" i="5"/>
  <c r="L762" i="5" s="1"/>
  <c r="J556" i="5"/>
  <c r="J555" i="5" s="1"/>
  <c r="J292" i="5"/>
  <c r="L292" i="5" s="1"/>
  <c r="J79" i="5"/>
  <c r="L79" i="5" s="1"/>
  <c r="J104" i="5"/>
  <c r="L104" i="5" s="1"/>
  <c r="J183" i="5"/>
  <c r="L183" i="5" s="1"/>
  <c r="J618" i="5"/>
  <c r="L618" i="5" s="1"/>
  <c r="J19" i="5"/>
  <c r="J454" i="5"/>
  <c r="J413" i="5"/>
  <c r="L413" i="5" s="1"/>
  <c r="J360" i="5"/>
  <c r="L360" i="5" s="1"/>
  <c r="J94" i="5" l="1"/>
  <c r="J61" i="5"/>
  <c r="J192" i="5"/>
  <c r="J741" i="5"/>
  <c r="L741" i="5" s="1"/>
  <c r="J453" i="5"/>
  <c r="L453" i="5" s="1"/>
  <c r="L793" i="5"/>
  <c r="J792" i="5"/>
  <c r="L792" i="5" s="1"/>
  <c r="L329" i="5"/>
  <c r="J328" i="5"/>
  <c r="L406" i="5"/>
  <c r="J405" i="5"/>
  <c r="L405" i="5" s="1"/>
  <c r="L94" i="5"/>
  <c r="L139" i="5"/>
  <c r="J138" i="5"/>
  <c r="L138" i="5" s="1"/>
  <c r="J881" i="5"/>
  <c r="L19" i="5"/>
  <c r="J173" i="5"/>
  <c r="L173" i="5" s="1"/>
  <c r="L745" i="5"/>
  <c r="L305" i="5"/>
  <c r="J304" i="5"/>
  <c r="L304" i="5" s="1"/>
  <c r="L153" i="5"/>
  <c r="J152" i="5"/>
  <c r="L152" i="5" s="1"/>
  <c r="L47" i="5"/>
  <c r="J46" i="5"/>
  <c r="L46" i="5" s="1"/>
  <c r="L196" i="5"/>
  <c r="L454" i="5"/>
  <c r="L250" i="5"/>
  <c r="L239" i="5"/>
  <c r="L174" i="5"/>
  <c r="L98" i="5"/>
  <c r="L67" i="5"/>
  <c r="J715" i="5"/>
  <c r="L715" i="5" s="1"/>
  <c r="L716" i="5"/>
  <c r="L887" i="5"/>
  <c r="L229" i="5"/>
  <c r="L230" i="5"/>
  <c r="L555" i="5"/>
  <c r="L556" i="5"/>
  <c r="J605" i="5"/>
  <c r="J599" i="5" s="1"/>
  <c r="L606" i="5"/>
  <c r="D37" i="6"/>
  <c r="F37" i="6" s="1"/>
  <c r="L569" i="5"/>
  <c r="L314" i="5"/>
  <c r="L315" i="5"/>
  <c r="L503" i="5"/>
  <c r="L509" i="5"/>
  <c r="J347" i="5"/>
  <c r="L347" i="5" s="1"/>
  <c r="L351" i="5"/>
  <c r="J285" i="5"/>
  <c r="L285" i="5" s="1"/>
  <c r="J617" i="5"/>
  <c r="J616" i="5" s="1"/>
  <c r="J730" i="5"/>
  <c r="J847" i="5"/>
  <c r="L847" i="5" s="1"/>
  <c r="J776" i="5"/>
  <c r="L776" i="5" s="1"/>
  <c r="J960" i="5"/>
  <c r="L960" i="5" s="1"/>
  <c r="J356" i="5"/>
  <c r="L356" i="5" s="1"/>
  <c r="J449" i="5"/>
  <c r="L449" i="5" s="1"/>
  <c r="J425" i="5"/>
  <c r="L425" i="5" s="1"/>
  <c r="L328" i="5"/>
  <c r="J811" i="5"/>
  <c r="L811" i="5" s="1"/>
  <c r="J761" i="5"/>
  <c r="J817" i="5"/>
  <c r="J343" i="5"/>
  <c r="L343" i="5" s="1"/>
  <c r="J548" i="5"/>
  <c r="J324" i="5"/>
  <c r="L324" i="5" s="1"/>
  <c r="J482" i="5"/>
  <c r="L482" i="5" s="1"/>
  <c r="J722" i="5"/>
  <c r="L722" i="5" s="1"/>
  <c r="J18" i="5"/>
  <c r="L18" i="5" s="1"/>
  <c r="L192" i="5" l="1"/>
  <c r="J191" i="5"/>
  <c r="L730" i="5"/>
  <c r="J729" i="5"/>
  <c r="L729" i="5" s="1"/>
  <c r="L886" i="5"/>
  <c r="L548" i="5"/>
  <c r="J543" i="5"/>
  <c r="J60" i="5"/>
  <c r="J59" i="5" s="1"/>
  <c r="L817" i="5"/>
  <c r="J816" i="5"/>
  <c r="L816" i="5" s="1"/>
  <c r="L61" i="5"/>
  <c r="J760" i="5"/>
  <c r="L760" i="5" s="1"/>
  <c r="L761" i="5"/>
  <c r="D39" i="6"/>
  <c r="L617" i="5"/>
  <c r="L599" i="5"/>
  <c r="L605" i="5"/>
  <c r="J238" i="5"/>
  <c r="J709" i="5"/>
  <c r="L709" i="5" s="1"/>
  <c r="J151" i="5"/>
  <c r="L151" i="5" s="1"/>
  <c r="J775" i="5"/>
  <c r="L775" i="5" s="1"/>
  <c r="J959" i="5"/>
  <c r="L959" i="5" s="1"/>
  <c r="J846" i="5"/>
  <c r="L846" i="5" s="1"/>
  <c r="J791" i="5"/>
  <c r="L791" i="5" s="1"/>
  <c r="J975" i="5"/>
  <c r="L975" i="5" s="1"/>
  <c r="J172" i="5"/>
  <c r="L172" i="5" s="1"/>
  <c r="J284" i="5"/>
  <c r="L284" i="5" s="1"/>
  <c r="J493" i="5"/>
  <c r="L493" i="5" s="1"/>
  <c r="J448" i="5"/>
  <c r="J721" i="5"/>
  <c r="L721" i="5" s="1"/>
  <c r="J342" i="5"/>
  <c r="L342" i="5" s="1"/>
  <c r="J404" i="5"/>
  <c r="J481" i="5"/>
  <c r="L481" i="5" s="1"/>
  <c r="J810" i="5"/>
  <c r="L810" i="5" s="1"/>
  <c r="J424" i="5"/>
  <c r="J137" i="5"/>
  <c r="L137" i="5" s="1"/>
  <c r="J355" i="5"/>
  <c r="L355" i="5" s="1"/>
  <c r="J45" i="5"/>
  <c r="L45" i="5" s="1"/>
  <c r="J303" i="5"/>
  <c r="L303" i="5" s="1"/>
  <c r="J554" i="5"/>
  <c r="L554" i="5" s="1"/>
  <c r="J17" i="5"/>
  <c r="L17" i="5" s="1"/>
  <c r="J985" i="5" l="1"/>
  <c r="L985" i="5" s="1"/>
  <c r="D19" i="6"/>
  <c r="F19" i="6" s="1"/>
  <c r="J438" i="5"/>
  <c r="L238" i="5"/>
  <c r="J237" i="5"/>
  <c r="L237" i="5" s="1"/>
  <c r="L191" i="5"/>
  <c r="J190" i="5"/>
  <c r="L190" i="5" s="1"/>
  <c r="L448" i="5"/>
  <c r="L881" i="5"/>
  <c r="J868" i="5"/>
  <c r="L868" i="5" s="1"/>
  <c r="L60" i="5"/>
  <c r="L59" i="5"/>
  <c r="F39" i="6"/>
  <c r="L616" i="5"/>
  <c r="J423" i="5"/>
  <c r="L424" i="5"/>
  <c r="J403" i="5"/>
  <c r="L403" i="5" s="1"/>
  <c r="L404" i="5"/>
  <c r="D33" i="6"/>
  <c r="F33" i="6" s="1"/>
  <c r="L543" i="5"/>
  <c r="D24" i="6"/>
  <c r="F24" i="6" s="1"/>
  <c r="D67" i="6"/>
  <c r="F67" i="6" s="1"/>
  <c r="D72" i="6"/>
  <c r="F72" i="6" s="1"/>
  <c r="J533" i="5"/>
  <c r="L533" i="5" s="1"/>
  <c r="J845" i="5"/>
  <c r="J790" i="5"/>
  <c r="L790" i="5" s="1"/>
  <c r="J774" i="5"/>
  <c r="L774" i="5" s="1"/>
  <c r="J283" i="5"/>
  <c r="L283" i="5" s="1"/>
  <c r="J958" i="5"/>
  <c r="J957" i="5" s="1"/>
  <c r="J150" i="5"/>
  <c r="L150" i="5" s="1"/>
  <c r="J171" i="5"/>
  <c r="L171" i="5" s="1"/>
  <c r="D36" i="6"/>
  <c r="F36" i="6" s="1"/>
  <c r="J553" i="5"/>
  <c r="L553" i="5" s="1"/>
  <c r="D85" i="6"/>
  <c r="F85" i="6" s="1"/>
  <c r="D38" i="6"/>
  <c r="F38" i="6" s="1"/>
  <c r="J708" i="5"/>
  <c r="L708" i="5" s="1"/>
  <c r="D60" i="6"/>
  <c r="F60" i="6" s="1"/>
  <c r="J341" i="5"/>
  <c r="L341" i="5" s="1"/>
  <c r="D66" i="6"/>
  <c r="F66" i="6" s="1"/>
  <c r="J720" i="5"/>
  <c r="L720" i="5" s="1"/>
  <c r="D18" i="6"/>
  <c r="F18" i="6" s="1"/>
  <c r="D23" i="6"/>
  <c r="F23" i="6" s="1"/>
  <c r="J302" i="5"/>
  <c r="L302" i="5" s="1"/>
  <c r="D69" i="6"/>
  <c r="F69" i="6" s="1"/>
  <c r="D20" i="6"/>
  <c r="F20" i="6" s="1"/>
  <c r="L845" i="5" l="1"/>
  <c r="D27" i="6"/>
  <c r="F27" i="6" s="1"/>
  <c r="L438" i="5"/>
  <c r="J402" i="5"/>
  <c r="L402" i="5" s="1"/>
  <c r="J422" i="5"/>
  <c r="L422" i="5" s="1"/>
  <c r="L423" i="5"/>
  <c r="L957" i="5"/>
  <c r="L958" i="5"/>
  <c r="D52" i="6"/>
  <c r="F52" i="6" s="1"/>
  <c r="D59" i="6"/>
  <c r="F59" i="6" s="1"/>
  <c r="D71" i="6"/>
  <c r="F71" i="6" s="1"/>
  <c r="J844" i="5"/>
  <c r="L844" i="5" s="1"/>
  <c r="J773" i="5"/>
  <c r="L773" i="5" s="1"/>
  <c r="D80" i="6"/>
  <c r="F80" i="6" s="1"/>
  <c r="D21" i="6"/>
  <c r="F21" i="6" s="1"/>
  <c r="D55" i="6"/>
  <c r="F55" i="6" s="1"/>
  <c r="J782" i="5"/>
  <c r="L782" i="5" s="1"/>
  <c r="D53" i="6"/>
  <c r="F53" i="6" s="1"/>
  <c r="D83" i="6"/>
  <c r="F83" i="6" s="1"/>
  <c r="J58" i="5"/>
  <c r="L58" i="5" s="1"/>
  <c r="J25" i="5"/>
  <c r="L25" i="5" s="1"/>
  <c r="D54" i="6"/>
  <c r="F54" i="6" s="1"/>
  <c r="D56" i="6"/>
  <c r="F56" i="6" s="1"/>
  <c r="D29" i="6"/>
  <c r="F29" i="6" s="1"/>
  <c r="J170" i="5"/>
  <c r="L170" i="5" s="1"/>
  <c r="D68" i="6"/>
  <c r="F68" i="6" s="1"/>
  <c r="J340" i="5"/>
  <c r="L340" i="5" s="1"/>
  <c r="D63" i="6"/>
  <c r="F63" i="6" s="1"/>
  <c r="D35" i="6"/>
  <c r="F35" i="6" s="1"/>
  <c r="J437" i="5" l="1"/>
  <c r="J16" i="5"/>
  <c r="L437" i="5"/>
  <c r="D26" i="6"/>
  <c r="F26" i="6" s="1"/>
  <c r="D16" i="6"/>
  <c r="F16" i="6" s="1"/>
  <c r="J781" i="5"/>
  <c r="L781" i="5" s="1"/>
  <c r="D79" i="6"/>
  <c r="F79" i="6" s="1"/>
  <c r="D82" i="6"/>
  <c r="F82" i="6" s="1"/>
  <c r="D51" i="6"/>
  <c r="F51" i="6" s="1"/>
  <c r="D58" i="6"/>
  <c r="F58" i="6" s="1"/>
  <c r="D65" i="6"/>
  <c r="F65" i="6" s="1"/>
  <c r="D62" i="6"/>
  <c r="F62" i="6" s="1"/>
  <c r="J169" i="5"/>
  <c r="L169" i="5" s="1"/>
  <c r="L16" i="5" l="1"/>
  <c r="J981" i="5"/>
  <c r="L981" i="5" s="1"/>
  <c r="D87" i="6"/>
  <c r="J989" i="5" l="1"/>
  <c r="F87" i="6"/>
</calcChain>
</file>

<file path=xl/sharedStrings.xml><?xml version="1.0" encoding="utf-8"?>
<sst xmlns="http://schemas.openxmlformats.org/spreadsheetml/2006/main" count="7574" uniqueCount="524">
  <si>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</si>
  <si>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</si>
  <si>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07</t>
  </si>
  <si>
    <t>06</t>
  </si>
  <si>
    <t>Физическая культура и спорт</t>
  </si>
  <si>
    <t>Социальная политика</t>
  </si>
  <si>
    <t>Пенсионное обеспечение</t>
  </si>
  <si>
    <t>Социальное обеспечение населения</t>
  </si>
  <si>
    <t>Дошкольное образование</t>
  </si>
  <si>
    <t>Целевая статья</t>
  </si>
  <si>
    <t>Наименование</t>
  </si>
  <si>
    <t>Раз-дел</t>
  </si>
  <si>
    <t>Под-раз-дел</t>
  </si>
  <si>
    <t>03</t>
  </si>
  <si>
    <t>09</t>
  </si>
  <si>
    <t>Национальная экономика</t>
  </si>
  <si>
    <t>04</t>
  </si>
  <si>
    <t>02</t>
  </si>
  <si>
    <t>05</t>
  </si>
  <si>
    <t>11</t>
  </si>
  <si>
    <t>01</t>
  </si>
  <si>
    <t>Охрана семьи и детства</t>
  </si>
  <si>
    <t>Резервные фонды</t>
  </si>
  <si>
    <t>Транспорт</t>
  </si>
  <si>
    <t>Образование</t>
  </si>
  <si>
    <t>Общее образование</t>
  </si>
  <si>
    <t>Национальная безопасность и правоохранительная деятельность</t>
  </si>
  <si>
    <t>08</t>
  </si>
  <si>
    <t>Культура</t>
  </si>
  <si>
    <t>14</t>
  </si>
  <si>
    <t>10</t>
  </si>
  <si>
    <t>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</si>
  <si>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</si>
  <si>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</si>
  <si>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</si>
  <si>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образования</t>
  </si>
  <si>
    <t>Сельское хозяйство и рыболовство</t>
  </si>
  <si>
    <t>Другие вопросы в области национальной экономики</t>
  </si>
  <si>
    <t>Межбюджетные трансферты</t>
  </si>
  <si>
    <t>500</t>
  </si>
  <si>
    <t>7</t>
  </si>
  <si>
    <t>ВСЕГО</t>
  </si>
  <si>
    <t>Глава</t>
  </si>
  <si>
    <t>017</t>
  </si>
  <si>
    <t>015</t>
  </si>
  <si>
    <t>к решению Собрания депутатов</t>
  </si>
  <si>
    <t>МО "Мезенский муниципальный район"</t>
  </si>
  <si>
    <t>4</t>
  </si>
  <si>
    <t>Функционирование высшего должностного лица субъекта Российской Федерации и муниципального образования</t>
  </si>
  <si>
    <t xml:space="preserve">        Всего</t>
  </si>
  <si>
    <t>Жилищно-коммунальное хозяйство</t>
  </si>
  <si>
    <t xml:space="preserve">Коммунальное хозяйство </t>
  </si>
  <si>
    <t>Вид расхо-дов</t>
  </si>
  <si>
    <t>13</t>
  </si>
  <si>
    <t>Другие вопросы в области культуры, кинематографии</t>
  </si>
  <si>
    <t xml:space="preserve">Физическая культура </t>
  </si>
  <si>
    <t>Дотации на выравнивание бюджетной обеспеченности субъектов Российской Федерации и муниципальных образований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</si>
  <si>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</si>
  <si>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Культура и кинематография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</si>
  <si>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</si>
  <si>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</si>
  <si>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</si>
  <si>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Средства массовой информации</t>
  </si>
  <si>
    <t>Телевидение и радиовещание</t>
  </si>
  <si>
    <t>Проведение районной сельскохозяйственной ярмарки</t>
  </si>
  <si>
    <t>Осуществление государственных полномочий по выплате вознаграждений профессиональным опекунам</t>
  </si>
  <si>
    <t>Другие вопросы в области социальной политики</t>
  </si>
  <si>
    <t>Дорожное хозяйство (дорожные фонды)</t>
  </si>
  <si>
    <t>Жилищное хозяйство</t>
  </si>
  <si>
    <t>Прочие межбюджетные трансферты общего характера</t>
  </si>
  <si>
    <t>Софинансирование вопросов местного значения</t>
  </si>
  <si>
    <t>Осуществление государственных полномочий по формированию торгового реестра</t>
  </si>
  <si>
    <t>028</t>
  </si>
  <si>
    <t>530</t>
  </si>
  <si>
    <t>ОТДЕЛ ПО ДЕЛАМ МОЛОДЕЖИ, КУЛЬТУРЕ И ИСКУССТВУ АДМИНИСТРАЦИИ МО "МЕЗЕНСКИЙ РАЙОН"</t>
  </si>
  <si>
    <t>Обеспечение проведения выборов и референдумов</t>
  </si>
  <si>
    <t>Охрана окружающей среды</t>
  </si>
  <si>
    <t>Охрана объектов растительного и животного мира и среды их обитания</t>
  </si>
  <si>
    <t>6</t>
  </si>
  <si>
    <t>Благоустройство</t>
  </si>
  <si>
    <t>Иные дотации</t>
  </si>
  <si>
    <t>Массовый спорт</t>
  </si>
  <si>
    <t>0</t>
  </si>
  <si>
    <t>Выравнивание бюджетной обеспеченности поселений</t>
  </si>
  <si>
    <t>510</t>
  </si>
  <si>
    <t xml:space="preserve">Дотации </t>
  </si>
  <si>
    <t>600</t>
  </si>
  <si>
    <t>Предоставление субсидий бюджетным, автономным учреждениям и иным некоммерческим организациям</t>
  </si>
  <si>
    <t>Компенсация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</si>
  <si>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610</t>
  </si>
  <si>
    <t>Субсидии бюджетным учреждениям</t>
  </si>
  <si>
    <t>Субвенции</t>
  </si>
  <si>
    <t>Осуществление государственных полномочий в сфере охраны труда</t>
  </si>
  <si>
    <t xml:space="preserve">Развитие территориального общественного самоуправления Архангельской области </t>
  </si>
  <si>
    <t>800</t>
  </si>
  <si>
    <t>810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</si>
  <si>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</si>
  <si>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</si>
  <si>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</si>
  <si>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520</t>
  </si>
  <si>
    <t>Субсидии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</si>
  <si>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</si>
  <si>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50</t>
  </si>
  <si>
    <t>Непрограммные расходы</t>
  </si>
  <si>
    <t xml:space="preserve">Непрограммные расходы </t>
  </si>
  <si>
    <t>15</t>
  </si>
  <si>
    <t>Обеспечение деятельности библиотек</t>
  </si>
  <si>
    <t>Расходы на содержание органов местного самоуправления и обеспечение их функций</t>
  </si>
  <si>
    <t>Мероприятия в области образования</t>
  </si>
  <si>
    <t xml:space="preserve">Обеспечение деятельности детского оздоровительно-образовательного центра "Стрела"  </t>
  </si>
  <si>
    <t>Представительские расходы</t>
  </si>
  <si>
    <t>Расходы на обеспечение деятельности казенных учреждений</t>
  </si>
  <si>
    <t>100</t>
  </si>
  <si>
    <t>110</t>
  </si>
  <si>
    <t>200</t>
  </si>
  <si>
    <t>240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</si>
  <si>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</si>
  <si>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</si>
  <si>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Иные закупки товаров, работ и услуг для обеспечения государственных (муниципальных) нужд</t>
  </si>
  <si>
    <t xml:space="preserve">Расходы на осуществление полномочий по формированию и исполнению бюджетов муниципальных образований </t>
  </si>
  <si>
    <t>Председатель представительного органа муниципального образования</t>
  </si>
  <si>
    <t>027</t>
  </si>
  <si>
    <t>Расходы на обеспечение деятельности представительного органа муниципального образования</t>
  </si>
  <si>
    <t>300</t>
  </si>
  <si>
    <t>Социальное обеспечение и иные выплаты населению</t>
  </si>
  <si>
    <t>Организация отдыха детей в каникулярное время</t>
  </si>
  <si>
    <t>120</t>
  </si>
  <si>
    <t>Расходы на выплаты персоналу государственных (муниципальных) органов</t>
  </si>
  <si>
    <t>870</t>
  </si>
  <si>
    <t>Резервные средства</t>
  </si>
  <si>
    <t>Социальные выплаты гражданам, кроме публичных нормативных социальных выплат</t>
  </si>
  <si>
    <t>320</t>
  </si>
  <si>
    <t>Социальные помощь</t>
  </si>
  <si>
    <t>Обслуживание муниципального долга</t>
  </si>
  <si>
    <t>700</t>
  </si>
  <si>
    <t>730</t>
  </si>
  <si>
    <t>Обслуживание государственного (муниципального) долга</t>
  </si>
  <si>
    <t>Дотации</t>
  </si>
  <si>
    <t>3</t>
  </si>
  <si>
    <t>5</t>
  </si>
  <si>
    <t>Строительство, реконструкция, капитальный ремонт, ремонт и содержание автомобильных дорог общего пользования местного значения, находящихся в собственности муниципального района, осуществляемых за счет бюджетных ассигнований муниципального дорожного фонда</t>
  </si>
  <si>
    <t>Поселениям</t>
  </si>
  <si>
    <t>Программы</t>
  </si>
  <si>
    <t>Выполнение обязательств органами местного самоуправления</t>
  </si>
  <si>
    <t>360</t>
  </si>
  <si>
    <t>Иные выплаты населению</t>
  </si>
  <si>
    <t>400</t>
  </si>
  <si>
    <t>410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</si>
  <si>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</si>
  <si>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</si>
  <si>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Обеспечение деятельности домов культуры</t>
  </si>
  <si>
    <t>Проведение мероприятий  для молодежи</t>
  </si>
  <si>
    <t xml:space="preserve">Возмещение расходов по предоставлению мер социальной поддержки отдельных категорий квалифицированных специалистов, работающих и проживающих в сельской местности, рабочих поселках (поселках городского типа) </t>
  </si>
  <si>
    <t>Проведение мероприятий профилактической направленности для несовершеннолетних</t>
  </si>
  <si>
    <t>Расходы на осуществление полномочий по осуществлению внешнего муниципального финансового контроля бюджетов муниципальных образований</t>
  </si>
  <si>
    <t>Утверждено</t>
  </si>
  <si>
    <t>850</t>
  </si>
  <si>
    <t>Уплата налогов, сборов и иных платежей</t>
  </si>
  <si>
    <t>Спорт высших достижений</t>
  </si>
  <si>
    <t>1</t>
  </si>
  <si>
    <t>Здравоохранение</t>
  </si>
  <si>
    <t>Другие вопросы в области здравоохранения</t>
  </si>
  <si>
    <t>Расходы связанные с реализацией Положения о нагрудном знаке "За заслуги перед "Мезенским районом"</t>
  </si>
  <si>
    <t>Расходы связанные с реализацией Положения о звании "Почетный гражданин муниципального образования "Мезенский район"</t>
  </si>
  <si>
    <t>Резервный фонд администрации муниципального образования «Мезенский район»</t>
  </si>
  <si>
    <t>в том числе: софинансирование дорожной деятельности в отношении автомобильных дорог общего пользования местного значения, осуществляемое за счет бюджетных ассигнований муниципальных дорожных фондов</t>
  </si>
  <si>
    <t>М/б</t>
  </si>
  <si>
    <t>прогр</t>
  </si>
  <si>
    <t>СОБРАНИЕ ДЕПУТАТОВ МО "МЕЗЕНСКИЙ МУНИЦИПАЛЬНЫЙ РАЙОН"</t>
  </si>
  <si>
    <t>026</t>
  </si>
  <si>
    <t>Подпрограмма "Организация предоставления дополнительного образования в ДШИ №15, поддержка и развитие детского и юношеского творчества"</t>
  </si>
  <si>
    <t>Поддержка и развитие детского юношеского творчества</t>
  </si>
  <si>
    <t>Обеспечение деятельности ДШИ № 15</t>
  </si>
  <si>
    <t>2</t>
  </si>
  <si>
    <t>Подпрограмма «Организация библиотечной деятельности и информационного обслуживания»</t>
  </si>
  <si>
    <t>Подпрограмма «Сохранение и развитие традиционной народной культуры, историко-культурного наследия, самодеятельного художественного творчества, культурно-досуговой деятельности»</t>
  </si>
  <si>
    <t>Сохранение и развитие традиционной народной культуры и историко-культурного наследия</t>
  </si>
  <si>
    <t>Организация библиотечной деятельности</t>
  </si>
  <si>
    <t>Проведение районных спортивных соревнований</t>
  </si>
  <si>
    <t>Участие в областных и всероссийских соревнованиях</t>
  </si>
  <si>
    <t>Органы внутренних дел</t>
  </si>
  <si>
    <t>Подпрограмма «Повышение доступности и качества дошкольного образования»</t>
  </si>
  <si>
    <t xml:space="preserve">Обеспечение деятельности образовательных учреждений, реализующих программы дошкольного образования </t>
  </si>
  <si>
    <t>Подпрограмма «Развитие системы выявления, поддержки и сопровождения одаренных и талантливых детей»</t>
  </si>
  <si>
    <t>Подпрограмма «Повышение доступности и качества общего образования»</t>
  </si>
  <si>
    <t>Обеспечение деятельности образовательных учреждений, реализующих программы начального общего, основного общего, среднего общего образования</t>
  </si>
  <si>
    <t>Подпрограмма «Повышение доступности и качества дополнительного образования»</t>
  </si>
  <si>
    <t>Обеспечение деятельности образовательных учреждений, реализующих программы дополнительного образования</t>
  </si>
  <si>
    <t>Подпрограмма «Содействие повышению квалификации и переподготовки руководящих и педагогических кадров»</t>
  </si>
  <si>
    <t>Подпрограмма «Создание условий для сохранения и укрепления здоровья детей»</t>
  </si>
  <si>
    <t>00</t>
  </si>
  <si>
    <t>00000</t>
  </si>
  <si>
    <t>25130</t>
  </si>
  <si>
    <t>25140</t>
  </si>
  <si>
    <t>25410</t>
  </si>
  <si>
    <t>25010</t>
  </si>
  <si>
    <t>25080</t>
  </si>
  <si>
    <t>25100</t>
  </si>
  <si>
    <t>27050</t>
  </si>
  <si>
    <t>25050</t>
  </si>
  <si>
    <t>25090</t>
  </si>
  <si>
    <t>20030</t>
  </si>
  <si>
    <t>27340</t>
  </si>
  <si>
    <t>27350</t>
  </si>
  <si>
    <t>24090</t>
  </si>
  <si>
    <t>24140</t>
  </si>
  <si>
    <t>24100</t>
  </si>
  <si>
    <t>24210</t>
  </si>
  <si>
    <t>24120</t>
  </si>
  <si>
    <t>24190</t>
  </si>
  <si>
    <t>78320</t>
  </si>
  <si>
    <t>78650</t>
  </si>
  <si>
    <t>78730</t>
  </si>
  <si>
    <t>20020</t>
  </si>
  <si>
    <t>20060</t>
  </si>
  <si>
    <t>20070</t>
  </si>
  <si>
    <t>78700</t>
  </si>
  <si>
    <t>20120</t>
  </si>
  <si>
    <t>78690</t>
  </si>
  <si>
    <t>78710</t>
  </si>
  <si>
    <t>20040</t>
  </si>
  <si>
    <t>20110</t>
  </si>
  <si>
    <t>22230</t>
  </si>
  <si>
    <t>23030</t>
  </si>
  <si>
    <t>27040</t>
  </si>
  <si>
    <t>27030</t>
  </si>
  <si>
    <t>27100</t>
  </si>
  <si>
    <t>27110</t>
  </si>
  <si>
    <t>27060</t>
  </si>
  <si>
    <t>20090</t>
  </si>
  <si>
    <t>21060</t>
  </si>
  <si>
    <t>51180</t>
  </si>
  <si>
    <t>21110</t>
  </si>
  <si>
    <t>21750</t>
  </si>
  <si>
    <t>28010</t>
  </si>
  <si>
    <t>78010</t>
  </si>
  <si>
    <t>28100</t>
  </si>
  <si>
    <t>540</t>
  </si>
  <si>
    <t>Иные межбюджетные трансферты</t>
  </si>
  <si>
    <t>20130</t>
  </si>
  <si>
    <t>20140</t>
  </si>
  <si>
    <t>20150</t>
  </si>
  <si>
    <t>20160</t>
  </si>
  <si>
    <t>20170</t>
  </si>
  <si>
    <t>20180</t>
  </si>
  <si>
    <t>20190</t>
  </si>
  <si>
    <t>20200</t>
  </si>
  <si>
    <t>Осуществление полномочий по организации в границах поселения водоснабжения населения, водоотведения, снабжение поселения топливом в пределах полномочий, установленных законодательством Российской Федерации</t>
  </si>
  <si>
    <t>Осуществление полномочий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</si>
  <si>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</si>
  <si>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21180</t>
  </si>
  <si>
    <t>Обеспечение деятельности туристского культурно-музейного центра «Кимжа»</t>
  </si>
  <si>
    <t>21010</t>
  </si>
  <si>
    <t>Сохранение, изучение, развитие и использование  объектов культурного и природного наследия как объектов туристического показа</t>
  </si>
  <si>
    <t>Судебная система</t>
  </si>
  <si>
    <t>Другие вопросы в области национальной безопасности и правоохранительной деятельности</t>
  </si>
  <si>
    <t xml:space="preserve">Подпрограмма «Повышение доступности и качества
 общего образования»
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</si>
  <si>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</si>
  <si>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Осуществление полномочий по обеспечению проживающих в поселении и нуждающихся в жилых помещениях малоимущих граждан жилыми помещениями, содержание муниципального жилищного фонда, а также иных полномочий органов местного самоуправления в соответствии с жилищным законодательством</t>
  </si>
  <si>
    <t>16</t>
  </si>
  <si>
    <t>Премирование членов добровольной народной дружины за участие в обеспечении охраны</t>
  </si>
  <si>
    <t>27450</t>
  </si>
  <si>
    <t>20</t>
  </si>
  <si>
    <t>Выплата единовременного пособия молодым специалистам</t>
  </si>
  <si>
    <t>20500</t>
  </si>
  <si>
    <t>Создание и приобретение справочных и иных материалов по краеведческим ресурсам Мезенского района</t>
  </si>
  <si>
    <t>Осуществление полномочий по оказанию поддержки социально -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</si>
  <si>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(рублей)</t>
  </si>
  <si>
    <t>Межбюджетные трансферты общего характера бюджетам бюджетной системы Российской Федерации</t>
  </si>
  <si>
    <t xml:space="preserve">Молодежная политика </t>
  </si>
  <si>
    <t>Молодежная политика</t>
  </si>
  <si>
    <t>Культура, кинематография</t>
  </si>
  <si>
    <t>Другие вопросы в области культуры , кинематографии</t>
  </si>
  <si>
    <t>Дополнительное образование детей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</si>
  <si>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</si>
  <si>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</si>
  <si>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78390</t>
  </si>
  <si>
    <t>Информационная и консультационная поддержка субъектов малого и среднего предпринимательства</t>
  </si>
  <si>
    <t>24110</t>
  </si>
  <si>
    <t>Трудоустройство несовершеннолетних граждан в период каникулярного времени</t>
  </si>
  <si>
    <t>21520</t>
  </si>
  <si>
    <t>S8420</t>
  </si>
  <si>
    <t>S8330</t>
  </si>
  <si>
    <t>20010</t>
  </si>
  <si>
    <t>Глава муниципального образования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</si>
  <si>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</si>
  <si>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25110</t>
  </si>
  <si>
    <t>Подпрограмма "Капитальный, текущий ремонты и реконструкция"</t>
  </si>
  <si>
    <t>Капитальный, текущий ремонты зданий находящихся в муниципальной собственности</t>
  </si>
  <si>
    <t>26030</t>
  </si>
  <si>
    <t>18</t>
  </si>
  <si>
    <t>21210</t>
  </si>
  <si>
    <t>Подпрограмма «Жилищное строительство»</t>
  </si>
  <si>
    <t>Подпрограмма «Социальное строительство»</t>
  </si>
  <si>
    <t>Подпрограмма «Инженерная инфраструктура»</t>
  </si>
  <si>
    <t>Другие вопросы в области охраны окружающей среды</t>
  </si>
  <si>
    <t>23</t>
  </si>
  <si>
    <t>20810</t>
  </si>
  <si>
    <t>78791</t>
  </si>
  <si>
    <t>78792</t>
  </si>
  <si>
    <t>20080</t>
  </si>
  <si>
    <t>Расходы на осуществление полномочий по осуществлению внутреннего муниципального финансового контроля муниципальных образований</t>
  </si>
  <si>
    <t>Муниципальная программа «Профилактика правонарушений в Мезенском районе Архангельской области на 2019-2022 годы»</t>
  </si>
  <si>
    <t>Создание условий для обеспечения поселений и жителей городских округов услугами торговли</t>
  </si>
  <si>
    <t>78270</t>
  </si>
  <si>
    <t>78220</t>
  </si>
  <si>
    <t xml:space="preserve">Выплата пенсии за выслугу лет лицам, замещавшим муниципальные должности </t>
  </si>
  <si>
    <t xml:space="preserve">Создание условий для предоставления транспортных услуг населению и организация транспортного обслуживания населения автомобильным транспортом  между поселениями в границах муниципального района </t>
  </si>
  <si>
    <t>Создание условий для предоставления транспортных услуг населению и организация транспортного обслуживания населения автомобильным транспортом в границах поселений</t>
  </si>
  <si>
    <t>28230</t>
  </si>
  <si>
    <t>28240</t>
  </si>
  <si>
    <t>350</t>
  </si>
  <si>
    <t>Премии и гранты</t>
  </si>
  <si>
    <t>Подпрограмма «Развитие туристского культурно-музейного центра «Кимжа»»</t>
  </si>
  <si>
    <t>Муниципальная программа «Управление муниципальными финансами и муниципальным долгом МО «Мезенский муниципальный район» на 2020-2022 годы»</t>
  </si>
  <si>
    <t>Подпрограмма «Управление муниципальным долгом МО «Мезенский муниципальный район»»</t>
  </si>
  <si>
    <t>Подпрограмма «Организация и обеспечение бюджетного процесса в МО «Мезенский муниципальный район»»</t>
  </si>
  <si>
    <t>Подпрограмма «Поддержание устойчивого исполнения бюджетов муниципальных образований поселений МО «Мезенский муниципальный район»»</t>
  </si>
  <si>
    <t>Осуществление полномочий по организации ритуальных услуг и содержание мест захоронения</t>
  </si>
  <si>
    <t>Осуществление полномочий по 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</t>
  </si>
  <si>
    <t>20820</t>
  </si>
  <si>
    <t>Повышение уровня пожарной безопасности</t>
  </si>
  <si>
    <t xml:space="preserve">Подпрограмма «Капитальный, текущий ремонты и реконструкция» </t>
  </si>
  <si>
    <t>Муниципальная программа «Комплексное развитие сельских территорий Мезенского района Архангельской области на 2020 – 2025 годы»</t>
  </si>
  <si>
    <t>Мероприятия по рекультивациии земельных участок на территории Мезенского района</t>
  </si>
  <si>
    <t>Модернизация, ремонты и информационное обслуживание</t>
  </si>
  <si>
    <t>Выравнивание бюджетной обеспеченности  из районного бюджета</t>
  </si>
  <si>
    <t>L5760</t>
  </si>
  <si>
    <t>Обеспечение комплексного развития сельских территорий</t>
  </si>
  <si>
    <t>Обеспечение качественной питьевой водой населения</t>
  </si>
  <si>
    <t>23570</t>
  </si>
  <si>
    <t>24220</t>
  </si>
  <si>
    <t xml:space="preserve">Текущий, капитальный ремонты в образовательных учреждениях и приобретение основных средств </t>
  </si>
  <si>
    <t>S812Д</t>
  </si>
  <si>
    <t xml:space="preserve"> АДМИНИСТРАЦИЯ МО "МЕЗЕНСКИЙ РАЙОН"</t>
  </si>
  <si>
    <t>21530</t>
  </si>
  <si>
    <t>Финансовая поддержка субъектов малого и среднего предпринимательства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</si>
  <si>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сельской местности, рабочих поселках (поселках городского типа)</t>
  </si>
  <si>
    <t>Гражданская оборона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</si>
  <si>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</si>
  <si>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Муниципальная программа «Защита населения и территории Мезенского муниципального района от чрезвычайных ситуаций природного и техногенного характера, обеспечение пожарной безопасности и безопасности людей на водных объектах на 2020-2024 годы»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</si>
  <si>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</si>
  <si>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78793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</si>
  <si>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в сфере административных правонарушений</t>
  </si>
  <si>
    <t>Муниципальная программа «Развитие сферы культуры муниципального образования «Мезенский район»  Архангельской области на 2021 – 2023 годы»</t>
  </si>
  <si>
    <t>Муниципальная программа «Молодежь Мезени на 2021 – 2023 годы»</t>
  </si>
  <si>
    <t>Муниципальная программа «Развитие физической культуры и спорта на территории муниципального образования «Мезенский муниципальный район» на 2021 – 2023 годы»</t>
  </si>
  <si>
    <t xml:space="preserve">Муниципальная программа «Развитие общего образования, создание условий для социализации детей в муниципальном образовании «Мезенский муниципальный район» на 2021 – 2023 годы» </t>
  </si>
  <si>
    <t xml:space="preserve">Муниципальная программа «Развитие общего образования, создание условий для социализации детей в муниципальном образовании «Мезенский муниципальный район» на 2021– 2023 годы» </t>
  </si>
  <si>
    <t>Муниципальная программа «Профилактика безнадзорности и правонарушений несовершеннолетних на территории Мезенского муниципального района на 2021 – 2024 год»</t>
  </si>
  <si>
    <t>Муниципальная программа «Развитие территориального общественного самоуправления МО «Мезенский район» на 2021-2023 годы»</t>
  </si>
  <si>
    <t>УПРАВЛЕНИЕ ОБРАЗОВАНИЯ АДМИНИСТРАЦИИ МО "МЕЗЕНСКИЙ РАЙОН"</t>
  </si>
  <si>
    <t xml:space="preserve">Муниципальная программа «Экономическое развитие и инвестиционная деятельность на территории муниципального образования «Мезенский муниципальный район» на 2021-2025 годы»  
</t>
  </si>
  <si>
    <t>20100</t>
  </si>
  <si>
    <t>28190</t>
  </si>
  <si>
    <t>Обустройство ледовых пешеходных переправ</t>
  </si>
  <si>
    <t>Муниципальная программа «Развитие здравоохранения Мезенского муниципального района 2021 – 2025 годы»</t>
  </si>
  <si>
    <t>Резервные средства для финансового обеспечения расходов в целях софинансирования субсидий и иных межбюджетных трансфертов, поступающих из областного бюджета</t>
  </si>
  <si>
    <t>Муниципальная программа «Обеспечение экологической безопасности на территории муниципального образования «Мезенский район» на 2019 – 2022 годы»</t>
  </si>
  <si>
    <t>Муниципальная программа «Развитие общественного пассажирского транспорта и организация транспортного обслуживания населения,  дорожной инфраструктуры муниципального образования  «Мезенский район»  на 2021-2025 годы»</t>
  </si>
  <si>
    <t>Обеспечение жителей поселений услугами торговли</t>
  </si>
  <si>
    <t>ФИНАНСОВОЕ УПРАВЛЕНИЕ АДМИНИСТРАЦИИ МО "МЕЗЕНСКИЙ  РАЙОН"</t>
  </si>
  <si>
    <t>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</si>
  <si>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</si>
  <si>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L3042</t>
  </si>
  <si>
    <t>Организация бесплатного горячего питания обучающихся. получающих начальное общее образование в государственных и муниципальных образовательных организациях (для муниципальных общегосударственных организаций)</t>
  </si>
  <si>
    <t>Строительство, реконструкция, капитальный ремонт школ, интернатов, детских садов</t>
  </si>
  <si>
    <t>24050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</si>
  <si>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</si>
  <si>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78770</t>
  </si>
  <si>
    <t>Другие вопросы в области жилищно-коммунального хозяйства</t>
  </si>
  <si>
    <t>Расходы на проведение мероприятий за счет благотворительной помощи</t>
  </si>
  <si>
    <t>27400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</si>
  <si>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</si>
  <si>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78621</t>
  </si>
  <si>
    <t>Реализация общеобразовательных программ (кроме персонифицированного финансирования)</t>
  </si>
  <si>
    <t>78622</t>
  </si>
  <si>
    <t>Реализация общеобразовательных программ (в рамках персонифицированного финансирования)</t>
  </si>
  <si>
    <t>24080</t>
  </si>
  <si>
    <t>620</t>
  </si>
  <si>
    <t>630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</si>
  <si>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</si>
  <si>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</si>
  <si>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</si>
  <si>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</si>
  <si>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</si>
  <si>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</si>
  <si>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S6560</t>
  </si>
  <si>
    <t>Укрепление материально-технической базы пищеблоков и столовых муниципальных общеобразовательных организации в Архангельской области в целях создания условий для организации горячего питания обучающихся. получающих начальное общее образование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</si>
  <si>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</si>
  <si>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F3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</si>
  <si>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</si>
  <si>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</si>
  <si>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67484</t>
  </si>
  <si>
    <t>Ведомственная структура расходов бюджета муниципального района на 2022 год</t>
  </si>
  <si>
    <t>Распределение бюджетных ассигнований на 2022 год по разделам и подразделам классификации расходов бюджетов</t>
  </si>
  <si>
    <t>Паспортизация, инвентаризация и оценка технического состояния объектов жилищного фонда</t>
  </si>
  <si>
    <t>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</si>
  <si>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Муниципальная программа «Экономическое развитие и инвестиционная деятельность на территории муниципального образования «Мезенский муниципальный район» на 2021-2025 годы»</t>
  </si>
  <si>
    <t>Закупка товаров, работ и услуг для обеспечения государственных (муниципальных) нужд</t>
  </si>
  <si>
    <t>Обслуживание государственного (муниципального) внутреннего долга</t>
  </si>
  <si>
    <t>Муниципальная программа «Развитие туризма МО «Мезенский муниципальный район» на 2022 – 2024 годы»</t>
  </si>
  <si>
    <t>Подпрограмма «Развитие туризма на 2022 – 2024 годы»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</si>
  <si>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</si>
  <si>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R0820</t>
  </si>
  <si>
    <t>S0310</t>
  </si>
  <si>
    <t>20220</t>
  </si>
  <si>
    <t>Осуществление полномочий по принятию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</si>
  <si>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20210</t>
  </si>
  <si>
    <t>Осуществление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(п. 33.1 введен Федеральным законом от 19.07.2011 N 247-ФЗ)</t>
  </si>
  <si>
    <t>20230</t>
  </si>
  <si>
    <t xml:space="preserve">Резервные средства на оплату коммунальных услуг </t>
  </si>
  <si>
    <t>Муниципальная программа «Развитие строительства,  капитальный и текущий ремонты объектов на территории муниципального образования "Мезенский район" на 2022 – 2024 годы»</t>
  </si>
  <si>
    <t>55970</t>
  </si>
  <si>
    <t>Реконструкция и капитальный ремонт муниципальных музеев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</si>
  <si>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</si>
  <si>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L5198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</si>
  <si>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</si>
  <si>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025</t>
  </si>
  <si>
    <t>20830</t>
  </si>
  <si>
    <t>22240</t>
  </si>
  <si>
    <t>Проведение соревнований на лошадях мезенской породы</t>
  </si>
  <si>
    <t>23050</t>
  </si>
  <si>
    <t>Устройство причальных зон</t>
  </si>
  <si>
    <t>28110</t>
  </si>
  <si>
    <t>Строительство, ремонт и капитальный ремонт моста</t>
  </si>
  <si>
    <t>22030</t>
  </si>
  <si>
    <t>Мероприятия по землеустройству и землепользованию</t>
  </si>
  <si>
    <t>21580</t>
  </si>
  <si>
    <t>Обеспечение земельных участков, предоставленных многодетным семьям, коммунальной и инженерной инфраструктуры</t>
  </si>
  <si>
    <t>20430</t>
  </si>
  <si>
    <t>Мероприятия по предупреждению чрезвычайных ситуаций и стихийных бедствий</t>
  </si>
  <si>
    <t>20530</t>
  </si>
  <si>
    <t>Реконструкция системы уличного освещения</t>
  </si>
  <si>
    <t>20510</t>
  </si>
  <si>
    <t>Развитие системы обращения с отходами</t>
  </si>
  <si>
    <t>024</t>
  </si>
  <si>
    <t>Приложение № 4</t>
  </si>
  <si>
    <t xml:space="preserve">КОНТРОЛЬНО - СЧЕТНАЯ КОМИССИЯ МО "МЕЗЕНСКИЙ МУНИЦИПАЛЬНЫЙ РАЙОН АРХАНГЕЛЬСКОЙ ОБЛАСТИ" </t>
  </si>
  <si>
    <t>Софинансирование капитальных вложений в объекты муниципальной собственности муниципальных образований Архангельской области</t>
  </si>
  <si>
    <t>Расходы на обеспечение деятельности контрольно-счетной комиссии</t>
  </si>
  <si>
    <t>20240</t>
  </si>
  <si>
    <t>КОМИТЕТ ПО УПРАВЛЕНИЮ МУНИЦИПАЛЬНЫМ ИМУЩЕСТВОМ И ЗЕМЕЛЬНЫМ ОТНОШЕНИЯМ АДМИНИСТРАЦИИ МО "МЕЗЕНСКИЙ РАЙОН"</t>
  </si>
  <si>
    <t>Изменения (+/-)</t>
  </si>
  <si>
    <t>Утверждено с учетом изменений</t>
  </si>
  <si>
    <t>Приложение № 3</t>
  </si>
  <si>
    <t>"Приложение № 4</t>
  </si>
  <si>
    <t>"</t>
  </si>
  <si>
    <t>"Приложение № 5</t>
  </si>
  <si>
    <t>Проведение комплексных кадастровых работ</t>
  </si>
  <si>
    <t>L5110</t>
  </si>
  <si>
    <t>Муниципальная программа «Развитие имущественно – земельных отношений в муниципальном образовании «Мезенский муниципальный район» на 2022 - 2026 годы»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</si>
  <si>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</si>
  <si>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S6820</t>
  </si>
  <si>
    <t>55196</t>
  </si>
  <si>
    <t>A2</t>
  </si>
  <si>
    <t>Организация транспортного обслуживания населения на пассажирских муниципальных маршрутах водного транспорта</t>
  </si>
  <si>
    <t>76800</t>
  </si>
  <si>
    <t>Закупка товаров, работ и услуг для государственных (муниципальных) нужд</t>
  </si>
  <si>
    <t>Ремонт зданий муниципальных учреждений культуры</t>
  </si>
  <si>
    <t>A1</t>
  </si>
  <si>
    <t>Резервный фонд администрации муниципального образования "Мезенский район"</t>
  </si>
  <si>
    <t>Мероприятия в области коммунального хозяйства</t>
  </si>
  <si>
    <t>23520</t>
  </si>
  <si>
    <t>Поддержка мер по обеспечению сбалансированности местных бюджетов</t>
  </si>
  <si>
    <t>28020</t>
  </si>
  <si>
    <t>Государственная поддержка лучших сельских учреждений культуры</t>
  </si>
  <si>
    <t>от 09  декабря 2021 года № 244</t>
  </si>
  <si>
    <t>от   09 декабря 2021 года № 244</t>
  </si>
  <si>
    <t>E2</t>
  </si>
  <si>
    <t>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</si>
  <si>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</si>
  <si>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71400</t>
  </si>
  <si>
    <t>Резервный фонд Правительства Архангельской области</t>
  </si>
  <si>
    <t>Муниципальная программа «Противодействие экстремизму и профилактика терроризма на территории МО «Мезенский район» на 2022-2024 годы»</t>
  </si>
  <si>
    <t>21700</t>
  </si>
  <si>
    <t>Информирование населения муниципального образования по вопросам противодействия терроризму и экстремизму</t>
  </si>
  <si>
    <t>Строительство, реконструкция, капитальный ремонт, ремонт и содержание автомобильных дорог общего пользования местного значения, находящихся в собственности поселений, осуществляемых за счет бюджетных ассигнований муниципальных дорожных фондов</t>
  </si>
  <si>
    <t>23040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</si>
  <si>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</si>
  <si>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S6640</t>
  </si>
  <si>
    <t>S8360</t>
  </si>
  <si>
    <t>Общественно значимые культурные мероприятия в рамках проекта "ЛЮБО-ДОРОГО"</t>
  </si>
  <si>
    <t>R3</t>
  </si>
  <si>
    <t>76880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</si>
  <si>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</si>
  <si>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S6980</t>
  </si>
  <si>
    <t>S8530</t>
  </si>
  <si>
    <t>Мероприятия по реализации молодежной политики в муниципальных образованиях</t>
  </si>
  <si>
    <t>E1</t>
  </si>
  <si>
    <t>55200</t>
  </si>
  <si>
    <t>Создание новых мест в общеобразовательных организациях</t>
  </si>
  <si>
    <r>
      <t>Резервный фонд администрации муниципального образования "Мезенский район</t>
    </r>
    <r>
      <rPr>
        <b/>
        <sz val="10"/>
        <color indexed="8"/>
        <rFont val="Arial"/>
        <family val="2"/>
        <charset val="204"/>
      </rPr>
      <t>"</t>
    </r>
  </si>
  <si>
    <t>830</t>
  </si>
  <si>
    <t>Исполнение судебных актов</t>
  </si>
  <si>
    <t>880</t>
  </si>
  <si>
    <t>Специальные расходы</t>
  </si>
  <si>
    <t>S6620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</si>
  <si>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</si>
  <si>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S6360</t>
  </si>
  <si>
    <t>Организация транспортного обслуживания населения на пассажирских муниципальных маршрутах автомобильного транспорта</t>
  </si>
  <si>
    <t>76810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</si>
  <si>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</si>
  <si>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74750</t>
  </si>
  <si>
    <t>S6740</t>
  </si>
  <si>
    <t>Мероприятия в сфере обращения с отходами производства и потребления, в том числе с твердыми коммунальными отходами</t>
  </si>
  <si>
    <t>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</si>
  <si>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</si>
  <si>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78040</t>
  </si>
  <si>
    <t>Гранты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 городских округов, муниципальных округов и муниципальных районов Архангельской области</t>
  </si>
  <si>
    <t>Создание мест и строительство площадок для накопления твердых коммунальных отходов на территории МО "Мезенский район"</t>
  </si>
  <si>
    <t>20250</t>
  </si>
  <si>
    <t>20260</t>
  </si>
  <si>
    <t>Обеспечение деятельности МАУ Мезенское общество охотников и рыболовов</t>
  </si>
  <si>
    <t xml:space="preserve">Резервные средства на повышение оплаты труда не ниже МРОТ работникам органов местного самоуправления и муниципальных учреждений </t>
  </si>
  <si>
    <t>74660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</si>
  <si>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N 597 "О мероприятиях по реализации государственной социальной политики"</t>
  </si>
  <si>
    <t>S8310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</si>
  <si>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N 761 "О Национальной стратегии действий в интересах детей на 2012 - 2017 годы"</t>
  </si>
  <si>
    <t>S8300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</si>
  <si>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</si>
  <si>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от 24 ноября 2022 года № 31</t>
  </si>
  <si>
    <t>от 24 ноября  2022 года № 31</t>
  </si>
  <si>
    <t>Мезенского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</si>
</sst>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#,##0.00_ ;[Red]\-#,##0.00\ "/>
  </numFmts>
  <fonts count="2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 Сur"/>
      <charset val="204"/>
    </font>
    <font>
      <sz val="12"/>
      <name val="Arial Сur"/>
      <charset val="204"/>
    </font>
    <font>
      <b/>
      <sz val="10"/>
      <name val="Arial Сur"/>
      <charset val="204"/>
    </font>
    <font>
      <sz val="10"/>
      <name val="Arial Сur"/>
      <charset val="204"/>
    </font>
    <font>
      <sz val="10"/>
      <name val="Arial Cyr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8" xfId="0" applyFill="1" applyBorder="1"/>
    <xf numFmtId="164" fontId="0" fillId="0" borderId="9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49" fontId="7" fillId="0" borderId="1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2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wrapText="1"/>
    </xf>
    <xf numFmtId="0" fontId="0" fillId="2" borderId="18" xfId="0" applyFill="1" applyBorder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2" xfId="0" applyFont="1" applyFill="1" applyBorder="1"/>
    <xf numFmtId="49" fontId="8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11" xfId="0" applyFont="1" applyFill="1" applyBorder="1" applyAlignment="1">
      <alignment horizontal="left" vertical="center" wrapText="1"/>
    </xf>
    <xf numFmtId="0" fontId="10" fillId="0" borderId="2" xfId="0" applyFont="1" applyFill="1" applyBorder="1"/>
    <xf numFmtId="0" fontId="0" fillId="0" borderId="0" xfId="0" applyAlignment="1">
      <alignment horizontal="right" vertical="center"/>
    </xf>
    <xf numFmtId="0" fontId="0" fillId="0" borderId="0" xfId="0" applyFill="1" applyBorder="1"/>
    <xf numFmtId="2" fontId="0" fillId="0" borderId="0" xfId="0" applyNumberFormat="1" applyFill="1"/>
    <xf numFmtId="2" fontId="0" fillId="0" borderId="0" xfId="0" applyNumberFormat="1" applyFill="1" applyBorder="1"/>
    <xf numFmtId="49" fontId="15" fillId="0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10" xfId="0" applyFont="1" applyFill="1" applyBorder="1"/>
    <xf numFmtId="0" fontId="17" fillId="0" borderId="24" xfId="0" applyFont="1" applyFill="1" applyBorder="1"/>
    <xf numFmtId="0" fontId="18" fillId="0" borderId="24" xfId="0" applyFont="1" applyFill="1" applyBorder="1"/>
    <xf numFmtId="0" fontId="3" fillId="0" borderId="17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165" fontId="0" fillId="0" borderId="0" xfId="0" applyNumberFormat="1" applyFill="1"/>
    <xf numFmtId="0" fontId="6" fillId="0" borderId="2" xfId="0" applyFont="1" applyFill="1" applyBorder="1" applyAlignment="1">
      <alignment horizontal="left" vertical="justify" wrapText="1"/>
    </xf>
    <xf numFmtId="0" fontId="6" fillId="0" borderId="28" xfId="0" applyFont="1" applyBorder="1" applyAlignment="1">
      <alignment wrapText="1"/>
    </xf>
    <xf numFmtId="0" fontId="6" fillId="0" borderId="28" xfId="0" applyFont="1" applyBorder="1"/>
    <xf numFmtId="49" fontId="7" fillId="0" borderId="5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4" fontId="0" fillId="0" borderId="29" xfId="0" applyNumberFormat="1" applyFill="1" applyBorder="1" applyAlignment="1">
      <alignment horizontal="right" vertical="center"/>
    </xf>
    <xf numFmtId="4" fontId="0" fillId="0" borderId="0" xfId="0" applyNumberFormat="1" applyFill="1" applyAlignment="1">
      <alignment horizontal="center" vertical="center"/>
    </xf>
    <xf numFmtId="165" fontId="0" fillId="0" borderId="29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center" vertical="center"/>
    </xf>
    <xf numFmtId="0" fontId="15" fillId="0" borderId="0" xfId="0" applyFont="1"/>
    <xf numFmtId="49" fontId="0" fillId="0" borderId="1" xfId="0" applyNumberForma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right" vertical="center"/>
    </xf>
    <xf numFmtId="165" fontId="10" fillId="0" borderId="29" xfId="0" applyNumberFormat="1" applyFont="1" applyFill="1" applyBorder="1" applyAlignment="1">
      <alignment horizontal="right" vertical="center"/>
    </xf>
    <xf numFmtId="165" fontId="0" fillId="0" borderId="30" xfId="0" applyNumberForma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0" fillId="2" borderId="1" xfId="0" applyFill="1" applyBorder="1"/>
    <xf numFmtId="49" fontId="8" fillId="0" borderId="6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1" fillId="0" borderId="27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justify" wrapText="1"/>
    </xf>
    <xf numFmtId="0" fontId="1" fillId="0" borderId="8" xfId="0" applyFont="1" applyFill="1" applyBorder="1"/>
    <xf numFmtId="0" fontId="15" fillId="2" borderId="1" xfId="0" applyFont="1" applyFill="1" applyBorder="1"/>
    <xf numFmtId="0" fontId="15" fillId="2" borderId="18" xfId="0" applyFont="1" applyFill="1" applyBorder="1"/>
    <xf numFmtId="0" fontId="23" fillId="0" borderId="0" xfId="0" applyFont="1" applyFill="1"/>
    <xf numFmtId="49" fontId="3" fillId="0" borderId="31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11" fillId="2" borderId="29" xfId="0" applyNumberFormat="1" applyFont="1" applyFill="1" applyBorder="1" applyAlignment="1">
      <alignment horizontal="right" vertical="center"/>
    </xf>
    <xf numFmtId="4" fontId="11" fillId="0" borderId="29" xfId="0" applyNumberFormat="1" applyFont="1" applyFill="1" applyBorder="1" applyAlignment="1">
      <alignment horizontal="right" vertical="center"/>
    </xf>
    <xf numFmtId="4" fontId="10" fillId="0" borderId="29" xfId="0" applyNumberFormat="1" applyFont="1" applyFill="1" applyBorder="1" applyAlignment="1">
      <alignment horizontal="right" vertical="center"/>
    </xf>
    <xf numFmtId="4" fontId="1" fillId="0" borderId="29" xfId="0" applyNumberFormat="1" applyFont="1" applyFill="1" applyBorder="1" applyAlignment="1">
      <alignment horizontal="right" vertical="center"/>
    </xf>
    <xf numFmtId="4" fontId="0" fillId="0" borderId="34" xfId="0" applyNumberFormat="1" applyFill="1" applyBorder="1" applyAlignment="1">
      <alignment horizontal="right" vertical="center"/>
    </xf>
    <xf numFmtId="4" fontId="19" fillId="0" borderId="29" xfId="0" applyNumberFormat="1" applyFont="1" applyFill="1" applyBorder="1" applyAlignment="1">
      <alignment horizontal="right" vertical="center"/>
    </xf>
    <xf numFmtId="4" fontId="15" fillId="0" borderId="29" xfId="0" applyNumberFormat="1" applyFont="1" applyFill="1" applyBorder="1" applyAlignment="1">
      <alignment horizontal="right" vertical="center"/>
    </xf>
    <xf numFmtId="4" fontId="1" fillId="0" borderId="34" xfId="0" applyNumberFormat="1" applyFont="1" applyFill="1" applyBorder="1" applyAlignment="1">
      <alignment horizontal="right" vertical="center"/>
    </xf>
    <xf numFmtId="4" fontId="11" fillId="2" borderId="34" xfId="0" applyNumberFormat="1" applyFont="1" applyFill="1" applyBorder="1" applyAlignment="1">
      <alignment horizontal="right" vertical="center"/>
    </xf>
    <xf numFmtId="4" fontId="17" fillId="0" borderId="10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4" fontId="21" fillId="0" borderId="29" xfId="0" applyNumberFormat="1" applyFont="1" applyFill="1" applyBorder="1" applyAlignment="1">
      <alignment horizontal="right" vertical="center"/>
    </xf>
    <xf numFmtId="4" fontId="0" fillId="0" borderId="35" xfId="0" applyNumberForma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right" vertical="center"/>
    </xf>
    <xf numFmtId="0" fontId="6" fillId="0" borderId="17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justify" wrapText="1"/>
    </xf>
    <xf numFmtId="49" fontId="3" fillId="0" borderId="36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right"/>
    </xf>
    <xf numFmtId="0" fontId="0" fillId="0" borderId="2" xfId="0" applyFill="1" applyBorder="1"/>
    <xf numFmtId="0" fontId="6" fillId="0" borderId="2" xfId="0" applyFont="1" applyBorder="1" applyAlignment="1">
      <alignment wrapText="1"/>
    </xf>
    <xf numFmtId="49" fontId="5" fillId="0" borderId="16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" fontId="0" fillId="0" borderId="29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/>
    <xf numFmtId="49" fontId="11" fillId="0" borderId="6" xfId="0" applyNumberFormat="1" applyFont="1" applyFill="1" applyBorder="1" applyAlignment="1">
      <alignment horizontal="center" vertical="center"/>
    </xf>
    <xf numFmtId="0" fontId="0" fillId="2" borderId="33" xfId="0" applyFill="1" applyBorder="1"/>
    <xf numFmtId="0" fontId="0" fillId="0" borderId="2" xfId="0" applyFill="1" applyBorder="1" applyAlignment="1">
      <alignment horizontal="left" vertical="center" wrapText="1"/>
    </xf>
    <xf numFmtId="49" fontId="0" fillId="0" borderId="18" xfId="0" applyNumberForma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4" fontId="8" fillId="0" borderId="29" xfId="0" applyNumberFormat="1" applyFont="1" applyFill="1" applyBorder="1" applyAlignment="1">
      <alignment horizontal="right" vertical="center"/>
    </xf>
    <xf numFmtId="4" fontId="6" fillId="0" borderId="29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vertical="center" wrapText="1"/>
    </xf>
    <xf numFmtId="0" fontId="6" fillId="0" borderId="28" xfId="0" applyFont="1" applyBorder="1" applyAlignment="1">
      <alignment wrapText="1"/>
    </xf>
    <xf numFmtId="0" fontId="6" fillId="0" borderId="27" xfId="0" applyFont="1" applyFill="1" applyBorder="1" applyAlignment="1">
      <alignment vertical="center" wrapText="1"/>
    </xf>
    <xf numFmtId="4" fontId="0" fillId="0" borderId="29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/>
    </xf>
    <xf numFmtId="4" fontId="1" fillId="0" borderId="29" xfId="0" applyNumberFormat="1" applyFont="1" applyFill="1" applyBorder="1" applyAlignment="1">
      <alignment horizontal="right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wrapText="1"/>
    </xf>
    <xf numFmtId="0" fontId="0" fillId="0" borderId="0" xfId="0" applyFont="1"/>
    <xf numFmtId="0" fontId="0" fillId="0" borderId="2" xfId="0" applyFont="1" applyFill="1" applyBorder="1"/>
    <xf numFmtId="0" fontId="10" fillId="0" borderId="0" xfId="0" applyFont="1"/>
    <xf numFmtId="0" fontId="6" fillId="0" borderId="28" xfId="0" applyFont="1" applyFill="1" applyBorder="1" applyAlignment="1">
      <alignment wrapText="1"/>
    </xf>
    <xf numFmtId="49" fontId="22" fillId="0" borderId="27" xfId="0" applyNumberFormat="1" applyFont="1" applyFill="1" applyBorder="1" applyAlignment="1">
      <alignment horizontal="left" vertical="center" wrapText="1"/>
    </xf>
    <xf numFmtId="4" fontId="22" fillId="0" borderId="29" xfId="0" applyNumberFormat="1" applyFont="1" applyFill="1" applyBorder="1" applyAlignment="1">
      <alignment horizontal="right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 wrapText="1"/>
    </xf>
    <xf numFmtId="4" fontId="15" fillId="0" borderId="34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0" fontId="1" fillId="0" borderId="0" xfId="0" applyFont="1"/>
    <xf numFmtId="0" fontId="2" fillId="0" borderId="28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3" fillId="0" borderId="28" xfId="0" applyFont="1" applyFill="1" applyBorder="1" applyAlignment="1">
      <alignment horizontal="left" vertical="center" wrapText="1"/>
    </xf>
    <xf numFmtId="49" fontId="12" fillId="0" borderId="25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4" fontId="12" fillId="0" borderId="34" xfId="0" applyNumberFormat="1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left" vertical="center" wrapText="1"/>
    </xf>
    <xf numFmtId="49" fontId="12" fillId="3" borderId="25" xfId="0" applyNumberFormat="1" applyFont="1" applyFill="1" applyBorder="1" applyAlignment="1">
      <alignment horizontal="center" vertical="center"/>
    </xf>
    <xf numFmtId="49" fontId="12" fillId="3" borderId="18" xfId="0" applyNumberFormat="1" applyFont="1" applyFill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/>
    </xf>
    <xf numFmtId="4" fontId="12" fillId="3" borderId="34" xfId="0" applyNumberFormat="1" applyFont="1" applyFill="1" applyBorder="1" applyAlignment="1">
      <alignment horizontal="right" vertical="center"/>
    </xf>
    <xf numFmtId="0" fontId="24" fillId="0" borderId="0" xfId="0" applyFont="1"/>
    <xf numFmtId="0" fontId="0" fillId="0" borderId="37" xfId="0" applyFill="1" applyBorder="1"/>
    <xf numFmtId="0" fontId="0" fillId="0" borderId="38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5" fontId="0" fillId="0" borderId="29" xfId="0" applyNumberFormat="1" applyFont="1" applyFill="1" applyBorder="1" applyAlignment="1">
      <alignment horizontal="right" vertical="center"/>
    </xf>
    <xf numFmtId="165" fontId="0" fillId="0" borderId="3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2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wrapText="1"/>
    </xf>
    <xf numFmtId="49" fontId="3" fillId="0" borderId="39" xfId="0" applyNumberFormat="1" applyFont="1" applyFill="1" applyBorder="1" applyAlignment="1">
      <alignment horizontal="center" vertical="center"/>
    </xf>
    <xf numFmtId="4" fontId="0" fillId="0" borderId="34" xfId="0" applyNumberFormat="1" applyFont="1" applyFill="1" applyBorder="1" applyAlignment="1">
      <alignment horizontal="right" vertical="center"/>
    </xf>
    <xf numFmtId="0" fontId="15" fillId="0" borderId="0" xfId="0" applyFont="1" applyFill="1"/>
    <xf numFmtId="4" fontId="11" fillId="3" borderId="34" xfId="0" applyNumberFormat="1" applyFont="1" applyFill="1" applyBorder="1" applyAlignment="1">
      <alignment horizontal="right" vertical="center"/>
    </xf>
    <xf numFmtId="4" fontId="11" fillId="3" borderId="29" xfId="0" applyNumberFormat="1" applyFont="1" applyFill="1" applyBorder="1" applyAlignment="1">
      <alignment horizontal="right" vertical="center"/>
    </xf>
    <xf numFmtId="0" fontId="0" fillId="0" borderId="28" xfId="0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4" fontId="15" fillId="0" borderId="0" xfId="0" applyNumberFormat="1" applyFont="1" applyFill="1"/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view="pageBreakPreview" zoomScale="80" zoomScaleNormal="100" zoomScaleSheetLayoutView="80" workbookViewId="0">
      <selection activeCell="D4" sqref="D4"/>
    </sheetView>
  </sheetViews>
  <sheetFormatPr defaultColWidth="9.140625" defaultRowHeight="12.75"/>
  <cols>
    <col min="1" max="1" width="72.140625" style="59" customWidth="1"/>
    <col min="2" max="2" width="6.42578125" style="60" customWidth="1"/>
    <col min="3" max="3" width="5.28515625" style="60" customWidth="1"/>
    <col min="4" max="4" width="18.7109375" style="26" customWidth="1"/>
    <col min="5" max="5" width="17" style="27" customWidth="1"/>
    <col min="6" max="6" width="19" style="27" customWidth="1"/>
    <col min="7" max="7" width="1.28515625" style="27" customWidth="1"/>
    <col min="8" max="16384" width="9.140625" style="27"/>
  </cols>
  <sheetData>
    <row r="1" spans="1:6" s="189" customFormat="1">
      <c r="A1" s="59"/>
      <c r="B1" s="60"/>
      <c r="C1" s="60"/>
      <c r="D1" s="26"/>
      <c r="F1" s="227" t="s">
        <v>445</v>
      </c>
    </row>
    <row r="2" spans="1:6" s="189" customFormat="1">
      <c r="A2" s="59"/>
      <c r="B2" s="60"/>
      <c r="C2" s="60"/>
      <c r="D2" s="26"/>
      <c r="F2" s="227" t="s">
        <v>45</v>
      </c>
    </row>
    <row r="3" spans="1:6" s="189" customFormat="1">
      <c r="A3" s="59"/>
      <c r="B3" s="60"/>
      <c r="C3" s="60"/>
      <c r="D3" s="26"/>
      <c r="F3" s="227" t="s">
        <v>523</v>
      </c>
    </row>
    <row r="4" spans="1:6" s="189" customFormat="1">
      <c r="A4" s="59"/>
      <c r="B4" s="60"/>
      <c r="C4" s="60"/>
      <c r="D4" s="26"/>
      <c r="F4" s="227" t="s">
        <v>522</v>
      </c>
    </row>
    <row r="5" spans="1:6" s="189" customFormat="1">
      <c r="A5" s="224"/>
      <c r="B5" s="225"/>
      <c r="C5" s="225"/>
      <c r="D5" s="226"/>
    </row>
    <row r="6" spans="1:6">
      <c r="A6" s="224"/>
      <c r="B6" s="225"/>
      <c r="D6" s="226"/>
      <c r="F6" s="75" t="s">
        <v>446</v>
      </c>
    </row>
    <row r="7" spans="1:6">
      <c r="F7" s="72" t="s">
        <v>45</v>
      </c>
    </row>
    <row r="8" spans="1:6">
      <c r="F8" s="72" t="s">
        <v>46</v>
      </c>
    </row>
    <row r="9" spans="1:6">
      <c r="F9" s="75" t="s">
        <v>467</v>
      </c>
    </row>
    <row r="10" spans="1:6" s="189" customFormat="1">
      <c r="A10" s="59"/>
      <c r="B10" s="60"/>
      <c r="C10" s="60"/>
      <c r="D10" s="75"/>
    </row>
    <row r="11" spans="1:6" ht="36.75" customHeight="1">
      <c r="A11" s="243" t="s">
        <v>395</v>
      </c>
      <c r="B11" s="243"/>
      <c r="C11" s="243"/>
      <c r="D11" s="243"/>
      <c r="E11" s="244"/>
      <c r="F11" s="244"/>
    </row>
    <row r="12" spans="1:6">
      <c r="D12" s="223"/>
      <c r="E12" s="222"/>
      <c r="F12" s="156" t="s">
        <v>267</v>
      </c>
    </row>
    <row r="13" spans="1:6" ht="43.5" customHeight="1">
      <c r="A13" s="61" t="s">
        <v>10</v>
      </c>
      <c r="B13" s="62" t="s">
        <v>11</v>
      </c>
      <c r="C13" s="63" t="s">
        <v>12</v>
      </c>
      <c r="D13" s="91" t="s">
        <v>155</v>
      </c>
      <c r="E13" s="91" t="s">
        <v>443</v>
      </c>
      <c r="F13" s="91" t="s">
        <v>444</v>
      </c>
    </row>
    <row r="14" spans="1:6" ht="10.5" customHeight="1">
      <c r="A14" s="11">
        <v>1</v>
      </c>
      <c r="B14" s="29">
        <v>2</v>
      </c>
      <c r="C14" s="64">
        <v>3</v>
      </c>
      <c r="D14" s="28" t="s">
        <v>47</v>
      </c>
      <c r="E14" s="28" t="s">
        <v>139</v>
      </c>
      <c r="F14" s="28" t="s">
        <v>78</v>
      </c>
    </row>
    <row r="15" spans="1:6" ht="11.25" customHeight="1">
      <c r="A15" s="65"/>
      <c r="B15" s="66"/>
      <c r="C15" s="67"/>
      <c r="D15" s="25"/>
      <c r="E15" s="25"/>
      <c r="F15" s="25"/>
    </row>
    <row r="16" spans="1:6">
      <c r="A16" s="4" t="s">
        <v>32</v>
      </c>
      <c r="B16" s="17" t="s">
        <v>20</v>
      </c>
      <c r="C16" s="1"/>
      <c r="D16" s="109">
        <f>SUM(D17:D24)</f>
        <v>150903517.88999999</v>
      </c>
      <c r="E16" s="109">
        <f>SUM(E17:E24)</f>
        <v>-1764105.37</v>
      </c>
      <c r="F16" s="109">
        <f>D16+E16</f>
        <v>149139412.51999998</v>
      </c>
    </row>
    <row r="17" spans="1:6" ht="25.5">
      <c r="A17" s="186" t="s">
        <v>48</v>
      </c>
      <c r="B17" s="1" t="s">
        <v>20</v>
      </c>
      <c r="C17" s="1" t="s">
        <v>17</v>
      </c>
      <c r="D17" s="104">
        <f>ведомств!J439</f>
        <v>3548443.57</v>
      </c>
      <c r="E17" s="104">
        <f>ведомств!K439</f>
        <v>61000</v>
      </c>
      <c r="F17" s="228">
        <f t="shared" ref="F17:F80" si="0">D17+E17</f>
        <v>3609443.57</v>
      </c>
    </row>
    <row r="18" spans="1:6" ht="38.25">
      <c r="A18" s="2" t="s">
        <v>33</v>
      </c>
      <c r="B18" s="1" t="s">
        <v>20</v>
      </c>
      <c r="C18" s="1" t="s">
        <v>13</v>
      </c>
      <c r="D18" s="104">
        <f>ведомств!J424</f>
        <v>1925800</v>
      </c>
      <c r="E18" s="104">
        <f>ведомств!K424</f>
        <v>-200085.8</v>
      </c>
      <c r="F18" s="228">
        <f t="shared" si="0"/>
        <v>1725714.2</v>
      </c>
    </row>
    <row r="19" spans="1:6" ht="38.25">
      <c r="A19" s="186" t="s">
        <v>0</v>
      </c>
      <c r="B19" s="1" t="s">
        <v>20</v>
      </c>
      <c r="C19" s="1" t="s">
        <v>16</v>
      </c>
      <c r="D19" s="104">
        <f>ведомств!J448+ведомств!J783</f>
        <v>45871761.030000001</v>
      </c>
      <c r="E19" s="104">
        <f>ведомств!K448+ведомств!K783</f>
        <v>139085.79999999999</v>
      </c>
      <c r="F19" s="228">
        <f t="shared" si="0"/>
        <v>46010846.829999998</v>
      </c>
    </row>
    <row r="20" spans="1:6">
      <c r="A20" s="14" t="s">
        <v>254</v>
      </c>
      <c r="B20" s="1" t="s">
        <v>20</v>
      </c>
      <c r="C20" s="1" t="s">
        <v>18</v>
      </c>
      <c r="D20" s="104">
        <f>ведомств!J481</f>
        <v>83286.02</v>
      </c>
      <c r="E20" s="104">
        <f>ведомств!K481</f>
        <v>0</v>
      </c>
      <c r="F20" s="228">
        <f t="shared" si="0"/>
        <v>83286.02</v>
      </c>
    </row>
    <row r="21" spans="1:6" ht="26.25" customHeight="1">
      <c r="A21" s="184" t="s">
        <v>34</v>
      </c>
      <c r="B21" s="1" t="s">
        <v>20</v>
      </c>
      <c r="C21" s="1" t="s">
        <v>3</v>
      </c>
      <c r="D21" s="104">
        <f>ведомств!J404+ведомств!J790</f>
        <v>19024018.350000001</v>
      </c>
      <c r="E21" s="104">
        <f>ведомств!K404+ведомств!K790</f>
        <v>0</v>
      </c>
      <c r="F21" s="228">
        <f t="shared" si="0"/>
        <v>19024018.350000001</v>
      </c>
    </row>
    <row r="22" spans="1:6" ht="12.75" customHeight="1">
      <c r="A22" s="5" t="s">
        <v>75</v>
      </c>
      <c r="B22" s="1" t="s">
        <v>20</v>
      </c>
      <c r="C22" s="1" t="s">
        <v>2</v>
      </c>
      <c r="D22" s="104">
        <f>ведомств!J487</f>
        <v>2857000</v>
      </c>
      <c r="E22" s="104">
        <f>ведомств!K487</f>
        <v>0</v>
      </c>
      <c r="F22" s="228">
        <f t="shared" si="0"/>
        <v>2857000</v>
      </c>
    </row>
    <row r="23" spans="1:6">
      <c r="A23" s="183" t="s">
        <v>22</v>
      </c>
      <c r="B23" s="1" t="s">
        <v>20</v>
      </c>
      <c r="C23" s="1" t="s">
        <v>19</v>
      </c>
      <c r="D23" s="104">
        <f>ведомств!J810</f>
        <v>2184218.2799999998</v>
      </c>
      <c r="E23" s="104">
        <f>ведомств!K810</f>
        <v>-673240</v>
      </c>
      <c r="F23" s="228">
        <f t="shared" si="0"/>
        <v>1510978.2799999998</v>
      </c>
    </row>
    <row r="24" spans="1:6">
      <c r="A24" s="183" t="s">
        <v>1</v>
      </c>
      <c r="B24" s="1" t="s">
        <v>20</v>
      </c>
      <c r="C24" s="1" t="s">
        <v>53</v>
      </c>
      <c r="D24" s="104">
        <f>ведомств!J18+ведомств!J493+ведомств!J816+ведомств!J368</f>
        <v>75408990.639999986</v>
      </c>
      <c r="E24" s="104">
        <f>ведомств!K18+ведомств!K493+ведомств!K816+ведомств!K368</f>
        <v>-1090865.3700000001</v>
      </c>
      <c r="F24" s="228">
        <f t="shared" si="0"/>
        <v>74318125.269999981</v>
      </c>
    </row>
    <row r="25" spans="1:6">
      <c r="A25" s="68"/>
      <c r="B25" s="45"/>
      <c r="C25" s="45"/>
      <c r="D25" s="104"/>
      <c r="E25" s="104"/>
      <c r="F25" s="228"/>
    </row>
    <row r="26" spans="1:6">
      <c r="A26" s="6" t="s">
        <v>59</v>
      </c>
      <c r="B26" s="17" t="s">
        <v>17</v>
      </c>
      <c r="C26" s="1"/>
      <c r="D26" s="109">
        <f>+D27</f>
        <v>1988346</v>
      </c>
      <c r="E26" s="109">
        <f>+E27</f>
        <v>25240</v>
      </c>
      <c r="F26" s="109">
        <f t="shared" si="0"/>
        <v>2013586</v>
      </c>
    </row>
    <row r="27" spans="1:6">
      <c r="A27" s="5" t="s">
        <v>60</v>
      </c>
      <c r="B27" s="1" t="s">
        <v>17</v>
      </c>
      <c r="C27" s="1" t="s">
        <v>13</v>
      </c>
      <c r="D27" s="104">
        <f>+ведомств!J845+ведомств!J527</f>
        <v>1988346</v>
      </c>
      <c r="E27" s="104">
        <f>+ведомств!K845+ведомств!K527</f>
        <v>25240</v>
      </c>
      <c r="F27" s="228">
        <f t="shared" si="0"/>
        <v>2013586</v>
      </c>
    </row>
    <row r="28" spans="1:6">
      <c r="A28" s="68"/>
      <c r="B28" s="45"/>
      <c r="C28" s="45"/>
      <c r="D28" s="104"/>
      <c r="E28" s="104"/>
      <c r="F28" s="228"/>
    </row>
    <row r="29" spans="1:6" ht="12.75" customHeight="1">
      <c r="A29" s="6" t="s">
        <v>26</v>
      </c>
      <c r="B29" s="17" t="s">
        <v>13</v>
      </c>
      <c r="C29" s="1"/>
      <c r="D29" s="109">
        <f>SUM(D30:D33)</f>
        <v>1544800</v>
      </c>
      <c r="E29" s="109">
        <f>SUM(E30:E33)</f>
        <v>0</v>
      </c>
      <c r="F29" s="109">
        <f t="shared" si="0"/>
        <v>1544800</v>
      </c>
    </row>
    <row r="30" spans="1:6" ht="12.75" hidden="1" customHeight="1">
      <c r="A30" s="99" t="s">
        <v>180</v>
      </c>
      <c r="B30" s="13" t="s">
        <v>13</v>
      </c>
      <c r="C30" s="1" t="s">
        <v>17</v>
      </c>
      <c r="D30" s="116"/>
      <c r="E30" s="116"/>
      <c r="F30" s="228">
        <f t="shared" si="0"/>
        <v>0</v>
      </c>
    </row>
    <row r="31" spans="1:6" hidden="1">
      <c r="A31" s="183" t="s">
        <v>338</v>
      </c>
      <c r="B31" s="1" t="s">
        <v>13</v>
      </c>
      <c r="C31" s="1" t="s">
        <v>14</v>
      </c>
      <c r="D31" s="104"/>
      <c r="E31" s="104"/>
      <c r="F31" s="228">
        <f t="shared" si="0"/>
        <v>0</v>
      </c>
    </row>
    <row r="32" spans="1:6" ht="25.5">
      <c r="A32" s="15" t="s">
        <v>339</v>
      </c>
      <c r="B32" s="1" t="s">
        <v>13</v>
      </c>
      <c r="C32" s="1" t="s">
        <v>30</v>
      </c>
      <c r="D32" s="104">
        <f>ведомств!J853+ведомств!J534</f>
        <v>1489800</v>
      </c>
      <c r="E32" s="104">
        <f>ведомств!K853+ведомств!K534</f>
        <v>0</v>
      </c>
      <c r="F32" s="228">
        <f t="shared" si="0"/>
        <v>1489800</v>
      </c>
    </row>
    <row r="33" spans="1:6" ht="30" customHeight="1">
      <c r="A33" s="15" t="s">
        <v>255</v>
      </c>
      <c r="B33" s="1" t="s">
        <v>13</v>
      </c>
      <c r="C33" s="1" t="s">
        <v>29</v>
      </c>
      <c r="D33" s="104">
        <f>ведомств!J543+ведомств!J862</f>
        <v>55000</v>
      </c>
      <c r="E33" s="104">
        <f>ведомств!K543+ведомств!K862</f>
        <v>0</v>
      </c>
      <c r="F33" s="228">
        <f t="shared" si="0"/>
        <v>55000</v>
      </c>
    </row>
    <row r="34" spans="1:6">
      <c r="A34" s="68"/>
      <c r="B34" s="45"/>
      <c r="C34" s="45"/>
      <c r="D34" s="104"/>
      <c r="E34" s="104"/>
      <c r="F34" s="228"/>
    </row>
    <row r="35" spans="1:6">
      <c r="A35" s="4" t="s">
        <v>15</v>
      </c>
      <c r="B35" s="69" t="s">
        <v>16</v>
      </c>
      <c r="C35" s="3"/>
      <c r="D35" s="109">
        <f>SUM(D36:D39)</f>
        <v>34888596.439999998</v>
      </c>
      <c r="E35" s="109">
        <f>SUM(E36:E39)</f>
        <v>0</v>
      </c>
      <c r="F35" s="109">
        <f t="shared" si="0"/>
        <v>34888596.439999998</v>
      </c>
    </row>
    <row r="36" spans="1:6">
      <c r="A36" s="183" t="s">
        <v>36</v>
      </c>
      <c r="B36" s="1" t="s">
        <v>16</v>
      </c>
      <c r="C36" s="1" t="s">
        <v>18</v>
      </c>
      <c r="D36" s="104">
        <f>ведомств!J554</f>
        <v>643877.26</v>
      </c>
      <c r="E36" s="104">
        <f>ведомств!K554</f>
        <v>0</v>
      </c>
      <c r="F36" s="228">
        <f t="shared" si="0"/>
        <v>643877.26</v>
      </c>
    </row>
    <row r="37" spans="1:6">
      <c r="A37" s="2" t="s">
        <v>23</v>
      </c>
      <c r="B37" s="1" t="s">
        <v>16</v>
      </c>
      <c r="C37" s="1" t="s">
        <v>27</v>
      </c>
      <c r="D37" s="104">
        <f>+ведомств!J569+ведомств!J869</f>
        <v>8234075.8700000001</v>
      </c>
      <c r="E37" s="104">
        <f>+ведомств!K569+ведомств!K869</f>
        <v>0</v>
      </c>
      <c r="F37" s="228">
        <f t="shared" si="0"/>
        <v>8234075.8700000001</v>
      </c>
    </row>
    <row r="38" spans="1:6">
      <c r="A38" s="183" t="s">
        <v>67</v>
      </c>
      <c r="B38" s="1" t="s">
        <v>16</v>
      </c>
      <c r="C38" s="1" t="s">
        <v>14</v>
      </c>
      <c r="D38" s="104">
        <f>ведомств!J599+ведомств!J881</f>
        <v>24777619.309999999</v>
      </c>
      <c r="E38" s="104">
        <f>ведомств!K599+ведомств!K881</f>
        <v>0</v>
      </c>
      <c r="F38" s="228">
        <f t="shared" si="0"/>
        <v>24777619.309999999</v>
      </c>
    </row>
    <row r="39" spans="1:6">
      <c r="A39" s="183" t="s">
        <v>37</v>
      </c>
      <c r="B39" s="1" t="s">
        <v>16</v>
      </c>
      <c r="C39" s="1" t="s">
        <v>31</v>
      </c>
      <c r="D39" s="104">
        <f>ведомств!J616+ведомств!J387+ведомств!J900</f>
        <v>1233024</v>
      </c>
      <c r="E39" s="104">
        <f>ведомств!K616+ведомств!K387+ведомств!K900</f>
        <v>0</v>
      </c>
      <c r="F39" s="228">
        <f t="shared" si="0"/>
        <v>1233024</v>
      </c>
    </row>
    <row r="40" spans="1:6" ht="9.75" customHeight="1">
      <c r="A40" s="68"/>
      <c r="B40" s="45"/>
      <c r="C40" s="45"/>
      <c r="D40" s="104"/>
      <c r="E40" s="104"/>
      <c r="F40" s="228"/>
    </row>
    <row r="41" spans="1:6">
      <c r="A41" s="74" t="s">
        <v>50</v>
      </c>
      <c r="B41" s="69" t="s">
        <v>18</v>
      </c>
      <c r="C41" s="45"/>
      <c r="D41" s="109">
        <f>SUM(D42:D45)</f>
        <v>18171149.050000001</v>
      </c>
      <c r="E41" s="109">
        <f>SUM(E42:E45)</f>
        <v>-30000</v>
      </c>
      <c r="F41" s="109">
        <f t="shared" si="0"/>
        <v>18141149.050000001</v>
      </c>
    </row>
    <row r="42" spans="1:6">
      <c r="A42" s="157" t="s">
        <v>68</v>
      </c>
      <c r="B42" s="1" t="s">
        <v>18</v>
      </c>
      <c r="C42" s="1" t="s">
        <v>20</v>
      </c>
      <c r="D42" s="104">
        <f>ведомств!J636+ведомств!J907+ведомств!J394</f>
        <v>3318552.46</v>
      </c>
      <c r="E42" s="104">
        <f>ведомств!K636+ведомств!K907+ведомств!K394</f>
        <v>100000</v>
      </c>
      <c r="F42" s="228">
        <f t="shared" si="0"/>
        <v>3418552.46</v>
      </c>
    </row>
    <row r="43" spans="1:6">
      <c r="A43" s="157" t="s">
        <v>51</v>
      </c>
      <c r="B43" s="1" t="s">
        <v>18</v>
      </c>
      <c r="C43" s="1" t="s">
        <v>17</v>
      </c>
      <c r="D43" s="104">
        <f>ведомств!J650+ведомств!J916</f>
        <v>5351776.2299999995</v>
      </c>
      <c r="E43" s="104">
        <f>ведомств!K650+ведомств!K916</f>
        <v>0</v>
      </c>
      <c r="F43" s="228">
        <f t="shared" si="0"/>
        <v>5351776.2299999995</v>
      </c>
    </row>
    <row r="44" spans="1:6">
      <c r="A44" s="199" t="s">
        <v>79</v>
      </c>
      <c r="B44" s="1" t="s">
        <v>18</v>
      </c>
      <c r="C44" s="1" t="s">
        <v>13</v>
      </c>
      <c r="D44" s="104">
        <f>ведомств!J929+ведомств!J664</f>
        <v>4324129</v>
      </c>
      <c r="E44" s="104">
        <f>ведомств!K929+ведомств!K664</f>
        <v>-130000</v>
      </c>
      <c r="F44" s="228">
        <f t="shared" si="0"/>
        <v>4194129</v>
      </c>
    </row>
    <row r="45" spans="1:6" s="189" customFormat="1">
      <c r="A45" s="157" t="s">
        <v>370</v>
      </c>
      <c r="B45" s="182" t="s">
        <v>18</v>
      </c>
      <c r="C45" s="182" t="s">
        <v>18</v>
      </c>
      <c r="D45" s="104">
        <f>ведомств!J670</f>
        <v>5176691.3600000003</v>
      </c>
      <c r="E45" s="104">
        <f>ведомств!K670</f>
        <v>0</v>
      </c>
      <c r="F45" s="228">
        <f t="shared" si="0"/>
        <v>5176691.3600000003</v>
      </c>
    </row>
    <row r="46" spans="1:6">
      <c r="A46" s="68"/>
      <c r="B46" s="1"/>
      <c r="C46" s="1"/>
      <c r="D46" s="104"/>
      <c r="E46" s="104"/>
      <c r="F46" s="228"/>
    </row>
    <row r="47" spans="1:6">
      <c r="A47" s="4" t="s">
        <v>76</v>
      </c>
      <c r="B47" s="17" t="s">
        <v>3</v>
      </c>
      <c r="C47" s="1"/>
      <c r="D47" s="109">
        <f>D48+D49</f>
        <v>4695899</v>
      </c>
      <c r="E47" s="109">
        <f>E48+E49</f>
        <v>30000</v>
      </c>
      <c r="F47" s="109">
        <f t="shared" si="0"/>
        <v>4725899</v>
      </c>
    </row>
    <row r="48" spans="1:6" ht="12" hidden="1" customHeight="1">
      <c r="A48" s="2" t="s">
        <v>77</v>
      </c>
      <c r="B48" s="1" t="s">
        <v>3</v>
      </c>
      <c r="C48" s="1" t="s">
        <v>13</v>
      </c>
      <c r="D48" s="104">
        <v>0</v>
      </c>
      <c r="E48" s="104">
        <v>0</v>
      </c>
      <c r="F48" s="228">
        <f t="shared" si="0"/>
        <v>0</v>
      </c>
    </row>
    <row r="49" spans="1:6" ht="12" customHeight="1">
      <c r="A49" s="183" t="s">
        <v>295</v>
      </c>
      <c r="B49" s="1" t="s">
        <v>3</v>
      </c>
      <c r="C49" s="1" t="s">
        <v>18</v>
      </c>
      <c r="D49" s="104">
        <f>ведомств!J677</f>
        <v>4695899</v>
      </c>
      <c r="E49" s="104">
        <f>ведомств!K677</f>
        <v>30000</v>
      </c>
      <c r="F49" s="228">
        <f t="shared" si="0"/>
        <v>4725899</v>
      </c>
    </row>
    <row r="50" spans="1:6" ht="9.75" customHeight="1">
      <c r="A50" s="68"/>
      <c r="B50" s="1"/>
      <c r="C50" s="1"/>
      <c r="D50" s="104"/>
      <c r="E50" s="104"/>
      <c r="F50" s="228"/>
    </row>
    <row r="51" spans="1:6">
      <c r="A51" s="4" t="s">
        <v>24</v>
      </c>
      <c r="B51" s="18" t="s">
        <v>2</v>
      </c>
      <c r="C51" s="1"/>
      <c r="D51" s="109">
        <f>SUM(D52:D56)</f>
        <v>558619347.2700001</v>
      </c>
      <c r="E51" s="109">
        <f>SUM(E52:E56)</f>
        <v>103517685.17</v>
      </c>
      <c r="F51" s="109">
        <f t="shared" si="0"/>
        <v>662137032.44000006</v>
      </c>
    </row>
    <row r="52" spans="1:6">
      <c r="A52" s="70" t="s">
        <v>8</v>
      </c>
      <c r="B52" s="71" t="s">
        <v>2</v>
      </c>
      <c r="C52" s="71" t="s">
        <v>20</v>
      </c>
      <c r="D52" s="104">
        <f>ведомств!J171</f>
        <v>88624098.689999998</v>
      </c>
      <c r="E52" s="104">
        <f>ведомств!K171</f>
        <v>-2188343.85</v>
      </c>
      <c r="F52" s="228">
        <f t="shared" si="0"/>
        <v>86435754.840000004</v>
      </c>
    </row>
    <row r="53" spans="1:6">
      <c r="A53" s="183" t="s">
        <v>25</v>
      </c>
      <c r="B53" s="1" t="s">
        <v>2</v>
      </c>
      <c r="C53" s="1" t="s">
        <v>17</v>
      </c>
      <c r="D53" s="104">
        <f>ведомств!J190+ведомств!J693</f>
        <v>408308299.52000004</v>
      </c>
      <c r="E53" s="104">
        <f>ведомств!K190+ведомств!K693</f>
        <v>109342706.59999999</v>
      </c>
      <c r="F53" s="228">
        <f t="shared" si="0"/>
        <v>517651006.12</v>
      </c>
    </row>
    <row r="54" spans="1:6">
      <c r="A54" s="2" t="s">
        <v>273</v>
      </c>
      <c r="B54" s="1" t="s">
        <v>2</v>
      </c>
      <c r="C54" s="1" t="s">
        <v>13</v>
      </c>
      <c r="D54" s="104">
        <f>ведомств!J26+ведомств!J237</f>
        <v>44118650.200000003</v>
      </c>
      <c r="E54" s="104">
        <f>ведомств!K26+ведомств!K237</f>
        <v>-3756943.89</v>
      </c>
      <c r="F54" s="228">
        <f t="shared" si="0"/>
        <v>40361706.310000002</v>
      </c>
    </row>
    <row r="55" spans="1:6">
      <c r="A55" s="2" t="s">
        <v>270</v>
      </c>
      <c r="B55" s="1" t="s">
        <v>2</v>
      </c>
      <c r="C55" s="1" t="s">
        <v>2</v>
      </c>
      <c r="D55" s="104">
        <f>ведомств!J45+ведомств!J283</f>
        <v>4114906.14</v>
      </c>
      <c r="E55" s="104">
        <f>ведомств!K45+ведомств!K283</f>
        <v>120266.31</v>
      </c>
      <c r="F55" s="228">
        <f t="shared" si="0"/>
        <v>4235172.45</v>
      </c>
    </row>
    <row r="56" spans="1:6">
      <c r="A56" s="2" t="s">
        <v>35</v>
      </c>
      <c r="B56" s="1" t="s">
        <v>2</v>
      </c>
      <c r="C56" s="1" t="s">
        <v>14</v>
      </c>
      <c r="D56" s="104">
        <f>ведомств!J302</f>
        <v>13453392.720000001</v>
      </c>
      <c r="E56" s="104">
        <f>ведомств!K302</f>
        <v>3.637978807091713E-12</v>
      </c>
      <c r="F56" s="228">
        <f t="shared" si="0"/>
        <v>13453392.720000001</v>
      </c>
    </row>
    <row r="57" spans="1:6" ht="9" customHeight="1">
      <c r="A57" s="68"/>
      <c r="B57" s="45"/>
      <c r="C57" s="45"/>
      <c r="D57" s="104"/>
      <c r="E57" s="104"/>
      <c r="F57" s="228"/>
    </row>
    <row r="58" spans="1:6" ht="13.5" customHeight="1">
      <c r="A58" s="4" t="s">
        <v>271</v>
      </c>
      <c r="B58" s="18" t="s">
        <v>27</v>
      </c>
      <c r="C58" s="1"/>
      <c r="D58" s="109">
        <f>SUM(D59:D60)</f>
        <v>117062248.97999999</v>
      </c>
      <c r="E58" s="109">
        <f>SUM(E59:E60)</f>
        <v>1212136.1599999999</v>
      </c>
      <c r="F58" s="109">
        <f t="shared" si="0"/>
        <v>118274385.13999999</v>
      </c>
    </row>
    <row r="59" spans="1:6">
      <c r="A59" s="183" t="s">
        <v>28</v>
      </c>
      <c r="B59" s="1" t="s">
        <v>27</v>
      </c>
      <c r="C59" s="1" t="s">
        <v>20</v>
      </c>
      <c r="D59" s="104">
        <f>ведомств!J59</f>
        <v>108115290.97999999</v>
      </c>
      <c r="E59" s="104">
        <f>ведомств!K59</f>
        <v>1212136.1599999999</v>
      </c>
      <c r="F59" s="228">
        <f t="shared" si="0"/>
        <v>109327427.13999999</v>
      </c>
    </row>
    <row r="60" spans="1:6">
      <c r="A60" s="183" t="s">
        <v>272</v>
      </c>
      <c r="B60" s="1" t="s">
        <v>27</v>
      </c>
      <c r="C60" s="1" t="s">
        <v>16</v>
      </c>
      <c r="D60" s="104">
        <f>ведомств!J137</f>
        <v>8946958</v>
      </c>
      <c r="E60" s="104">
        <f>ведомств!K137</f>
        <v>0</v>
      </c>
      <c r="F60" s="228">
        <f t="shared" si="0"/>
        <v>8946958</v>
      </c>
    </row>
    <row r="61" spans="1:6" ht="10.5" customHeight="1">
      <c r="A61" s="68"/>
      <c r="B61" s="45"/>
      <c r="C61" s="45"/>
      <c r="D61" s="104"/>
      <c r="E61" s="104"/>
      <c r="F61" s="228"/>
    </row>
    <row r="62" spans="1:6">
      <c r="A62" s="22" t="s">
        <v>160</v>
      </c>
      <c r="B62" s="17" t="s">
        <v>14</v>
      </c>
      <c r="C62" s="45"/>
      <c r="D62" s="109">
        <f>D63</f>
        <v>954500</v>
      </c>
      <c r="E62" s="109">
        <f>E63</f>
        <v>0</v>
      </c>
      <c r="F62" s="109">
        <f t="shared" si="0"/>
        <v>954500</v>
      </c>
    </row>
    <row r="63" spans="1:6">
      <c r="A63" s="183" t="s">
        <v>161</v>
      </c>
      <c r="B63" s="107" t="s">
        <v>14</v>
      </c>
      <c r="C63" s="107" t="s">
        <v>14</v>
      </c>
      <c r="D63" s="104">
        <f>ведомств!J708</f>
        <v>954500</v>
      </c>
      <c r="E63" s="104">
        <f>ведомств!K708</f>
        <v>0</v>
      </c>
      <c r="F63" s="228">
        <f t="shared" si="0"/>
        <v>954500</v>
      </c>
    </row>
    <row r="64" spans="1:6" ht="15" customHeight="1">
      <c r="A64" s="68"/>
      <c r="B64" s="107"/>
      <c r="C64" s="45"/>
      <c r="D64" s="104"/>
      <c r="E64" s="104"/>
      <c r="F64" s="228"/>
    </row>
    <row r="65" spans="1:6">
      <c r="A65" s="4" t="s">
        <v>5</v>
      </c>
      <c r="B65" s="18" t="s">
        <v>30</v>
      </c>
      <c r="C65" s="1"/>
      <c r="D65" s="109">
        <f>SUM(D66:D69)</f>
        <v>56614319.120000005</v>
      </c>
      <c r="E65" s="109">
        <f>SUM(E66:E69)</f>
        <v>15211268.02</v>
      </c>
      <c r="F65" s="109">
        <f t="shared" si="0"/>
        <v>71825587.140000001</v>
      </c>
    </row>
    <row r="66" spans="1:6">
      <c r="A66" s="183" t="s">
        <v>6</v>
      </c>
      <c r="B66" s="1" t="s">
        <v>30</v>
      </c>
      <c r="C66" s="1" t="s">
        <v>20</v>
      </c>
      <c r="D66" s="104">
        <f>ведомств!J721</f>
        <v>3496238.88</v>
      </c>
      <c r="E66" s="104">
        <f>ведомств!K721</f>
        <v>0</v>
      </c>
      <c r="F66" s="228">
        <f t="shared" si="0"/>
        <v>3496238.88</v>
      </c>
    </row>
    <row r="67" spans="1:6">
      <c r="A67" s="2" t="s">
        <v>7</v>
      </c>
      <c r="B67" s="1" t="s">
        <v>30</v>
      </c>
      <c r="C67" s="1" t="s">
        <v>13</v>
      </c>
      <c r="D67" s="104">
        <f>+ведомств!J729</f>
        <v>41750755.210000001</v>
      </c>
      <c r="E67" s="104">
        <f>+ведомств!K729</f>
        <v>15000000</v>
      </c>
      <c r="F67" s="228">
        <f t="shared" si="0"/>
        <v>56750755.210000001</v>
      </c>
    </row>
    <row r="68" spans="1:6">
      <c r="A68" s="7" t="s">
        <v>21</v>
      </c>
      <c r="B68" s="1" t="s">
        <v>30</v>
      </c>
      <c r="C68" s="1" t="s">
        <v>16</v>
      </c>
      <c r="D68" s="104">
        <f>ведомств!J341+ведомств!J760</f>
        <v>8909026.8699999992</v>
      </c>
      <c r="E68" s="104">
        <f>ведомств!K341+ведомств!K760</f>
        <v>211268.02</v>
      </c>
      <c r="F68" s="228">
        <f t="shared" si="0"/>
        <v>9120294.8899999987</v>
      </c>
    </row>
    <row r="69" spans="1:6">
      <c r="A69" s="7" t="s">
        <v>66</v>
      </c>
      <c r="B69" s="1" t="s">
        <v>30</v>
      </c>
      <c r="C69" s="1" t="s">
        <v>3</v>
      </c>
      <c r="D69" s="104">
        <f>ведомств!J355</f>
        <v>2458298.16</v>
      </c>
      <c r="E69" s="104">
        <f>ведомств!K355</f>
        <v>0</v>
      </c>
      <c r="F69" s="228">
        <f t="shared" si="0"/>
        <v>2458298.16</v>
      </c>
    </row>
    <row r="70" spans="1:6" ht="10.5" customHeight="1">
      <c r="A70" s="68"/>
      <c r="B70" s="45"/>
      <c r="C70" s="45"/>
      <c r="D70" s="104"/>
      <c r="E70" s="104"/>
      <c r="F70" s="228"/>
    </row>
    <row r="71" spans="1:6" ht="12" customHeight="1">
      <c r="A71" s="4" t="s">
        <v>4</v>
      </c>
      <c r="B71" s="18" t="s">
        <v>19</v>
      </c>
      <c r="C71" s="1"/>
      <c r="D71" s="109">
        <f>SUM(D72:D74)</f>
        <v>429974.78</v>
      </c>
      <c r="E71" s="109">
        <f>SUM(E72:E74)</f>
        <v>0</v>
      </c>
      <c r="F71" s="109">
        <f t="shared" si="0"/>
        <v>429974.78</v>
      </c>
    </row>
    <row r="72" spans="1:6">
      <c r="A72" s="184" t="s">
        <v>55</v>
      </c>
      <c r="B72" s="1" t="s">
        <v>19</v>
      </c>
      <c r="C72" s="1" t="s">
        <v>20</v>
      </c>
      <c r="D72" s="104">
        <f>ведомств!J151</f>
        <v>429974.78</v>
      </c>
      <c r="E72" s="104">
        <f>ведомств!K151</f>
        <v>0</v>
      </c>
      <c r="F72" s="228">
        <f t="shared" si="0"/>
        <v>429974.78</v>
      </c>
    </row>
    <row r="73" spans="1:6" hidden="1">
      <c r="A73" s="73" t="s">
        <v>81</v>
      </c>
      <c r="B73" s="43" t="s">
        <v>19</v>
      </c>
      <c r="C73" s="43" t="s">
        <v>17</v>
      </c>
      <c r="D73" s="110"/>
      <c r="E73" s="110"/>
      <c r="F73" s="228">
        <f t="shared" si="0"/>
        <v>0</v>
      </c>
    </row>
    <row r="74" spans="1:6" hidden="1">
      <c r="A74" s="92" t="s">
        <v>158</v>
      </c>
      <c r="B74" s="43" t="s">
        <v>19</v>
      </c>
      <c r="C74" s="43" t="s">
        <v>13</v>
      </c>
      <c r="D74" s="102"/>
      <c r="E74" s="193"/>
      <c r="F74" s="228">
        <f t="shared" si="0"/>
        <v>0</v>
      </c>
    </row>
    <row r="75" spans="1:6" ht="8.25" customHeight="1">
      <c r="A75" s="73"/>
      <c r="B75" s="43"/>
      <c r="C75" s="43"/>
      <c r="D75" s="110"/>
      <c r="E75" s="110"/>
      <c r="F75" s="228"/>
    </row>
    <row r="76" spans="1:6" hidden="1">
      <c r="A76" s="4" t="s">
        <v>62</v>
      </c>
      <c r="B76" s="18" t="s">
        <v>31</v>
      </c>
      <c r="C76" s="1"/>
      <c r="D76" s="109">
        <f>SUM(D77)</f>
        <v>0</v>
      </c>
      <c r="E76" s="109">
        <f>SUM(E77)</f>
        <v>0</v>
      </c>
      <c r="F76" s="228">
        <f t="shared" si="0"/>
        <v>0</v>
      </c>
    </row>
    <row r="77" spans="1:6" hidden="1">
      <c r="A77" s="73" t="s">
        <v>63</v>
      </c>
      <c r="B77" s="43" t="s">
        <v>31</v>
      </c>
      <c r="C77" s="43" t="s">
        <v>20</v>
      </c>
      <c r="D77" s="110"/>
      <c r="E77" s="110"/>
      <c r="F77" s="228">
        <f t="shared" si="0"/>
        <v>0</v>
      </c>
    </row>
    <row r="78" spans="1:6" hidden="1">
      <c r="A78" s="73"/>
      <c r="B78" s="43"/>
      <c r="C78" s="43"/>
      <c r="D78" s="110"/>
      <c r="E78" s="110"/>
      <c r="F78" s="228">
        <f t="shared" si="0"/>
        <v>0</v>
      </c>
    </row>
    <row r="79" spans="1:6">
      <c r="A79" s="4" t="s">
        <v>136</v>
      </c>
      <c r="B79" s="18" t="s">
        <v>53</v>
      </c>
      <c r="C79" s="1"/>
      <c r="D79" s="109">
        <f>SUM(D80)</f>
        <v>470000</v>
      </c>
      <c r="E79" s="109">
        <f>SUM(E80)</f>
        <v>0</v>
      </c>
      <c r="F79" s="109">
        <f t="shared" si="0"/>
        <v>470000</v>
      </c>
    </row>
    <row r="80" spans="1:6" ht="12.75" customHeight="1">
      <c r="A80" s="73" t="s">
        <v>400</v>
      </c>
      <c r="B80" s="43" t="s">
        <v>53</v>
      </c>
      <c r="C80" s="43" t="s">
        <v>20</v>
      </c>
      <c r="D80" s="110">
        <f>ведомств!J774</f>
        <v>470000</v>
      </c>
      <c r="E80" s="110">
        <f>ведомств!K774</f>
        <v>0</v>
      </c>
      <c r="F80" s="228">
        <f t="shared" si="0"/>
        <v>470000</v>
      </c>
    </row>
    <row r="81" spans="1:7" ht="11.25" customHeight="1">
      <c r="A81" s="73"/>
      <c r="B81" s="43"/>
      <c r="C81" s="43"/>
      <c r="D81" s="110"/>
      <c r="E81" s="110"/>
      <c r="F81" s="228"/>
    </row>
    <row r="82" spans="1:7" ht="25.5" customHeight="1">
      <c r="A82" s="4" t="s">
        <v>268</v>
      </c>
      <c r="B82" s="18" t="s">
        <v>29</v>
      </c>
      <c r="C82" s="1"/>
      <c r="D82" s="109">
        <f>SUM(D83:D85)</f>
        <v>60220938.039999999</v>
      </c>
      <c r="E82" s="109">
        <f>SUM(E83:E85)</f>
        <v>1500000</v>
      </c>
      <c r="F82" s="109">
        <f t="shared" ref="F82:F87" si="1">D82+E82</f>
        <v>61720938.039999999</v>
      </c>
    </row>
    <row r="83" spans="1:7" ht="26.25" customHeight="1">
      <c r="A83" s="73" t="s">
        <v>56</v>
      </c>
      <c r="B83" s="43" t="s">
        <v>29</v>
      </c>
      <c r="C83" s="43" t="s">
        <v>20</v>
      </c>
      <c r="D83" s="110">
        <f>+ведомств!J958</f>
        <v>12785852.039999999</v>
      </c>
      <c r="E83" s="110">
        <f>+ведомств!K958</f>
        <v>0</v>
      </c>
      <c r="F83" s="228">
        <f t="shared" si="1"/>
        <v>12785852.039999999</v>
      </c>
    </row>
    <row r="84" spans="1:7" ht="16.5" customHeight="1">
      <c r="A84" s="73" t="s">
        <v>80</v>
      </c>
      <c r="B84" s="43" t="s">
        <v>29</v>
      </c>
      <c r="C84" s="43" t="s">
        <v>17</v>
      </c>
      <c r="D84" s="110">
        <f>ведомств!J968</f>
        <v>4205086</v>
      </c>
      <c r="E84" s="110">
        <f>ведомств!K968</f>
        <v>1500000</v>
      </c>
      <c r="F84" s="228">
        <f t="shared" si="1"/>
        <v>5705086</v>
      </c>
    </row>
    <row r="85" spans="1:7" ht="13.5" customHeight="1">
      <c r="A85" s="73" t="s">
        <v>69</v>
      </c>
      <c r="B85" s="43" t="s">
        <v>29</v>
      </c>
      <c r="C85" s="43" t="s">
        <v>13</v>
      </c>
      <c r="D85" s="110">
        <f>+ведомств!J975</f>
        <v>43230000</v>
      </c>
      <c r="E85" s="110">
        <f>+ведомств!K975</f>
        <v>0</v>
      </c>
      <c r="F85" s="228">
        <f t="shared" si="1"/>
        <v>43230000</v>
      </c>
    </row>
    <row r="86" spans="1:7" ht="9" customHeight="1">
      <c r="A86" s="42"/>
      <c r="B86" s="43"/>
      <c r="C86" s="43"/>
      <c r="D86" s="110"/>
      <c r="E86" s="110"/>
      <c r="F86" s="229"/>
    </row>
    <row r="87" spans="1:7" ht="15">
      <c r="A87" s="80" t="s">
        <v>49</v>
      </c>
      <c r="B87" s="81"/>
      <c r="C87" s="82"/>
      <c r="D87" s="108">
        <f>+D16+D26+D29+D35+D47+D41+D51+D58+D65+D71+D76+D79+D82+D62</f>
        <v>1006563636.5700001</v>
      </c>
      <c r="E87" s="108">
        <f>+E16+E26+E29+E35+E47+E41+E51+E58+E65+E71+E76+E79+E82+E62</f>
        <v>119702223.97999999</v>
      </c>
      <c r="F87" s="108">
        <f t="shared" si="1"/>
        <v>1126265860.55</v>
      </c>
      <c r="G87" s="27" t="s">
        <v>447</v>
      </c>
    </row>
  </sheetData>
  <mergeCells count="1">
    <mergeCell ref="A11:F11"/>
  </mergeCells>
  <phoneticPr fontId="0" type="noConversion"/>
  <pageMargins left="0.59055118110236227" right="0.19685039370078741" top="0.35433070866141736" bottom="0.39370078740157483" header="0.51181102362204722" footer="0.39370078740157483"/>
  <pageSetup paperSize="9" scale="67" fitToHeight="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6"/>
  <sheetViews>
    <sheetView zoomScaleNormal="100" workbookViewId="0">
      <selection activeCell="K4" sqref="K4"/>
    </sheetView>
  </sheetViews>
  <sheetFormatPr defaultRowHeight="12.75"/>
  <cols>
    <col min="1" max="1" width="69.7109375" style="27" customWidth="1"/>
    <col min="2" max="2" width="6.140625" style="27" customWidth="1"/>
    <col min="3" max="3" width="5.140625" style="27" customWidth="1"/>
    <col min="4" max="4" width="5.28515625" style="27" customWidth="1"/>
    <col min="5" max="5" width="3.5703125" style="134" customWidth="1"/>
    <col min="6" max="7" width="3.5703125" style="27" customWidth="1"/>
    <col min="8" max="8" width="7" style="27" customWidth="1"/>
    <col min="9" max="9" width="6.28515625" style="27" customWidth="1"/>
    <col min="10" max="10" width="20" style="103" customWidth="1"/>
    <col min="11" max="11" width="19.28515625" style="189" customWidth="1"/>
    <col min="12" max="12" width="20.7109375" customWidth="1"/>
    <col min="13" max="13" width="1.85546875" customWidth="1"/>
    <col min="14" max="14" width="12.85546875" bestFit="1" customWidth="1"/>
    <col min="15" max="15" width="14.5703125" customWidth="1"/>
  </cols>
  <sheetData>
    <row r="1" spans="1:12" s="181" customFormat="1">
      <c r="A1" s="189"/>
      <c r="B1" s="189"/>
      <c r="C1" s="189"/>
      <c r="D1" s="189"/>
      <c r="E1" s="134"/>
      <c r="F1" s="189"/>
      <c r="G1" s="189"/>
      <c r="H1" s="189"/>
      <c r="I1" s="189"/>
      <c r="J1" s="103"/>
      <c r="K1" s="189"/>
      <c r="L1" s="227" t="s">
        <v>437</v>
      </c>
    </row>
    <row r="2" spans="1:12" s="181" customFormat="1">
      <c r="A2" s="189"/>
      <c r="B2" s="189"/>
      <c r="C2" s="189"/>
      <c r="D2" s="189"/>
      <c r="E2" s="134"/>
      <c r="F2" s="189"/>
      <c r="G2" s="189"/>
      <c r="H2" s="189"/>
      <c r="I2" s="189"/>
      <c r="J2" s="103"/>
      <c r="K2" s="189"/>
      <c r="L2" s="227" t="s">
        <v>45</v>
      </c>
    </row>
    <row r="3" spans="1:12" s="181" customFormat="1">
      <c r="A3" s="189"/>
      <c r="B3" s="189"/>
      <c r="C3" s="189"/>
      <c r="D3" s="189"/>
      <c r="E3" s="134"/>
      <c r="F3" s="189"/>
      <c r="G3" s="189"/>
      <c r="H3" s="189"/>
      <c r="I3" s="189"/>
      <c r="J3" s="103"/>
      <c r="K3" s="189"/>
      <c r="L3" s="227" t="s">
        <v>523</v>
      </c>
    </row>
    <row r="4" spans="1:12" s="181" customFormat="1">
      <c r="A4" s="189"/>
      <c r="B4" s="189"/>
      <c r="C4" s="189"/>
      <c r="D4" s="189"/>
      <c r="E4" s="134"/>
      <c r="F4" s="189"/>
      <c r="G4" s="189"/>
      <c r="H4" s="189"/>
      <c r="I4" s="189"/>
      <c r="J4" s="103"/>
      <c r="K4" s="189"/>
      <c r="L4" s="227" t="s">
        <v>521</v>
      </c>
    </row>
    <row r="5" spans="1:12" s="181" customFormat="1">
      <c r="A5" s="189"/>
      <c r="B5" s="189"/>
      <c r="C5" s="189"/>
      <c r="D5" s="189"/>
      <c r="E5" s="134"/>
      <c r="F5" s="189"/>
      <c r="G5" s="189"/>
      <c r="H5" s="189"/>
      <c r="I5" s="189"/>
      <c r="J5" s="103"/>
      <c r="K5" s="189"/>
    </row>
    <row r="6" spans="1:12">
      <c r="L6" s="75" t="s">
        <v>448</v>
      </c>
    </row>
    <row r="7" spans="1:12">
      <c r="L7" s="72" t="s">
        <v>45</v>
      </c>
    </row>
    <row r="8" spans="1:12">
      <c r="L8" s="72" t="s">
        <v>46</v>
      </c>
    </row>
    <row r="9" spans="1:12">
      <c r="L9" s="75" t="s">
        <v>468</v>
      </c>
    </row>
    <row r="10" spans="1:12">
      <c r="J10" s="149"/>
    </row>
    <row r="11" spans="1:12" ht="16.5" customHeight="1">
      <c r="A11" s="251" t="s">
        <v>394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44"/>
      <c r="L11" s="244"/>
    </row>
    <row r="12" spans="1:12">
      <c r="L12" s="156" t="s">
        <v>267</v>
      </c>
    </row>
    <row r="13" spans="1:12" ht="55.5" customHeight="1">
      <c r="A13" s="8" t="s">
        <v>10</v>
      </c>
      <c r="B13" s="46" t="s">
        <v>42</v>
      </c>
      <c r="C13" s="9" t="s">
        <v>11</v>
      </c>
      <c r="D13" s="9" t="s">
        <v>12</v>
      </c>
      <c r="E13" s="245" t="s">
        <v>9</v>
      </c>
      <c r="F13" s="246"/>
      <c r="G13" s="246"/>
      <c r="H13" s="247"/>
      <c r="I13" s="10" t="s">
        <v>52</v>
      </c>
      <c r="J13" s="100" t="s">
        <v>155</v>
      </c>
      <c r="K13" s="91" t="s">
        <v>443</v>
      </c>
      <c r="L13" s="91" t="s">
        <v>444</v>
      </c>
    </row>
    <row r="14" spans="1:12">
      <c r="A14" s="11">
        <v>1</v>
      </c>
      <c r="B14" s="29">
        <v>2</v>
      </c>
      <c r="C14" s="29">
        <v>3</v>
      </c>
      <c r="D14" s="29">
        <v>4</v>
      </c>
      <c r="E14" s="248">
        <v>5</v>
      </c>
      <c r="F14" s="249"/>
      <c r="G14" s="249"/>
      <c r="H14" s="250"/>
      <c r="I14" s="98" t="s">
        <v>78</v>
      </c>
      <c r="J14" s="101" t="s">
        <v>40</v>
      </c>
      <c r="K14" s="230">
        <v>8</v>
      </c>
      <c r="L14" s="230">
        <v>9</v>
      </c>
    </row>
    <row r="15" spans="1:12">
      <c r="A15" s="23"/>
      <c r="B15" s="47"/>
      <c r="C15" s="24"/>
      <c r="D15" s="24"/>
      <c r="E15" s="131"/>
      <c r="F15" s="24"/>
      <c r="G15" s="24"/>
      <c r="H15" s="24"/>
      <c r="I15" s="24"/>
      <c r="J15" s="105"/>
      <c r="K15" s="105"/>
      <c r="L15" s="105"/>
    </row>
    <row r="16" spans="1:12" ht="25.5">
      <c r="A16" s="58" t="s">
        <v>74</v>
      </c>
      <c r="B16" s="55" t="s">
        <v>44</v>
      </c>
      <c r="C16" s="53"/>
      <c r="D16" s="53"/>
      <c r="E16" s="53"/>
      <c r="F16" s="53"/>
      <c r="G16" s="53"/>
      <c r="H16" s="53"/>
      <c r="I16" s="52"/>
      <c r="J16" s="139">
        <f>J17+J25+J58+J150</f>
        <v>134289775.38</v>
      </c>
      <c r="K16" s="239">
        <f>K17+K25+K58+K150</f>
        <v>1327900.1599999999</v>
      </c>
      <c r="L16" s="139">
        <f>J16+K16</f>
        <v>135617675.53999999</v>
      </c>
    </row>
    <row r="17" spans="1:12" ht="15.75">
      <c r="A17" s="31" t="s">
        <v>32</v>
      </c>
      <c r="B17" s="37" t="s">
        <v>44</v>
      </c>
      <c r="C17" s="37" t="s">
        <v>20</v>
      </c>
      <c r="D17" s="38"/>
      <c r="E17" s="38"/>
      <c r="F17" s="38"/>
      <c r="G17" s="38"/>
      <c r="H17" s="38"/>
      <c r="I17" s="39"/>
      <c r="J17" s="140">
        <f>+J18</f>
        <v>50000</v>
      </c>
      <c r="K17" s="140">
        <f>+K18</f>
        <v>0</v>
      </c>
      <c r="L17" s="140">
        <f>J17+K17</f>
        <v>50000</v>
      </c>
    </row>
    <row r="18" spans="1:12" ht="15" customHeight="1">
      <c r="A18" s="4" t="s">
        <v>1</v>
      </c>
      <c r="B18" s="17" t="s">
        <v>44</v>
      </c>
      <c r="C18" s="18" t="s">
        <v>20</v>
      </c>
      <c r="D18" s="18" t="s">
        <v>53</v>
      </c>
      <c r="E18" s="18"/>
      <c r="F18" s="18"/>
      <c r="G18" s="18"/>
      <c r="H18" s="1"/>
      <c r="I18" s="16"/>
      <c r="J18" s="141">
        <f>+J19</f>
        <v>50000</v>
      </c>
      <c r="K18" s="141">
        <f>+K19</f>
        <v>0</v>
      </c>
      <c r="L18" s="141">
        <f>J18+K18</f>
        <v>50000</v>
      </c>
    </row>
    <row r="19" spans="1:12" ht="25.5">
      <c r="A19" s="201" t="s">
        <v>401</v>
      </c>
      <c r="B19" s="79" t="s">
        <v>44</v>
      </c>
      <c r="C19" s="1" t="s">
        <v>20</v>
      </c>
      <c r="D19" s="1" t="s">
        <v>53</v>
      </c>
      <c r="E19" s="1" t="s">
        <v>16</v>
      </c>
      <c r="F19" s="1" t="s">
        <v>82</v>
      </c>
      <c r="G19" s="1" t="s">
        <v>190</v>
      </c>
      <c r="H19" s="1" t="s">
        <v>191</v>
      </c>
      <c r="I19" s="16"/>
      <c r="J19" s="145">
        <f t="shared" ref="J19:K22" si="0">J20</f>
        <v>50000</v>
      </c>
      <c r="K19" s="145">
        <f t="shared" si="0"/>
        <v>0</v>
      </c>
      <c r="L19" s="145">
        <f>J19+K19</f>
        <v>50000</v>
      </c>
    </row>
    <row r="20" spans="1:12">
      <c r="A20" s="158" t="s">
        <v>402</v>
      </c>
      <c r="B20" s="79" t="s">
        <v>44</v>
      </c>
      <c r="C20" s="1" t="s">
        <v>20</v>
      </c>
      <c r="D20" s="1" t="s">
        <v>53</v>
      </c>
      <c r="E20" s="1" t="s">
        <v>16</v>
      </c>
      <c r="F20" s="1" t="s">
        <v>159</v>
      </c>
      <c r="G20" s="1" t="s">
        <v>190</v>
      </c>
      <c r="H20" s="1" t="s">
        <v>191</v>
      </c>
      <c r="I20" s="16"/>
      <c r="J20" s="145">
        <f t="shared" si="0"/>
        <v>50000</v>
      </c>
      <c r="K20" s="145">
        <f t="shared" si="0"/>
        <v>0</v>
      </c>
      <c r="L20" s="145">
        <f t="shared" ref="L20:L23" si="1">J20+K20</f>
        <v>50000</v>
      </c>
    </row>
    <row r="21" spans="1:12" ht="25.5">
      <c r="A21" s="158" t="s">
        <v>253</v>
      </c>
      <c r="B21" s="79" t="s">
        <v>44</v>
      </c>
      <c r="C21" s="1" t="s">
        <v>20</v>
      </c>
      <c r="D21" s="1" t="s">
        <v>53</v>
      </c>
      <c r="E21" s="1" t="s">
        <v>16</v>
      </c>
      <c r="F21" s="1" t="s">
        <v>159</v>
      </c>
      <c r="G21" s="1" t="s">
        <v>190</v>
      </c>
      <c r="H21" s="1" t="s">
        <v>252</v>
      </c>
      <c r="I21" s="16"/>
      <c r="J21" s="145">
        <f t="shared" si="0"/>
        <v>50000</v>
      </c>
      <c r="K21" s="145">
        <f t="shared" si="0"/>
        <v>0</v>
      </c>
      <c r="L21" s="145">
        <f t="shared" si="1"/>
        <v>50000</v>
      </c>
    </row>
    <row r="22" spans="1:12" ht="25.5">
      <c r="A22" s="96" t="s">
        <v>399</v>
      </c>
      <c r="B22" s="79" t="s">
        <v>44</v>
      </c>
      <c r="C22" s="1" t="s">
        <v>20</v>
      </c>
      <c r="D22" s="1" t="s">
        <v>53</v>
      </c>
      <c r="E22" s="1" t="s">
        <v>16</v>
      </c>
      <c r="F22" s="1" t="s">
        <v>159</v>
      </c>
      <c r="G22" s="1" t="s">
        <v>190</v>
      </c>
      <c r="H22" s="1" t="s">
        <v>252</v>
      </c>
      <c r="I22" s="16" t="s">
        <v>114</v>
      </c>
      <c r="J22" s="145">
        <f t="shared" si="0"/>
        <v>50000</v>
      </c>
      <c r="K22" s="145">
        <f t="shared" si="0"/>
        <v>0</v>
      </c>
      <c r="L22" s="145">
        <f t="shared" si="1"/>
        <v>50000</v>
      </c>
    </row>
    <row r="23" spans="1:12" ht="25.5">
      <c r="A23" s="92" t="s">
        <v>118</v>
      </c>
      <c r="B23" s="79" t="s">
        <v>44</v>
      </c>
      <c r="C23" s="1" t="s">
        <v>20</v>
      </c>
      <c r="D23" s="1" t="s">
        <v>53</v>
      </c>
      <c r="E23" s="1" t="s">
        <v>16</v>
      </c>
      <c r="F23" s="1" t="s">
        <v>159</v>
      </c>
      <c r="G23" s="1" t="s">
        <v>190</v>
      </c>
      <c r="H23" s="1" t="s">
        <v>252</v>
      </c>
      <c r="I23" s="16" t="s">
        <v>115</v>
      </c>
      <c r="J23" s="145">
        <v>50000</v>
      </c>
      <c r="K23" s="145"/>
      <c r="L23" s="145">
        <f t="shared" si="1"/>
        <v>50000</v>
      </c>
    </row>
    <row r="24" spans="1:12">
      <c r="A24" s="14"/>
      <c r="B24" s="79"/>
      <c r="C24" s="1"/>
      <c r="D24" s="1"/>
      <c r="E24" s="1"/>
      <c r="F24" s="1"/>
      <c r="G24" s="1"/>
      <c r="H24" s="1"/>
      <c r="I24" s="16"/>
      <c r="J24" s="145"/>
      <c r="K24" s="145"/>
      <c r="L24" s="145"/>
    </row>
    <row r="25" spans="1:12" ht="15.75">
      <c r="A25" s="31" t="s">
        <v>24</v>
      </c>
      <c r="B25" s="37" t="s">
        <v>44</v>
      </c>
      <c r="C25" s="37" t="s">
        <v>2</v>
      </c>
      <c r="D25" s="38"/>
      <c r="E25" s="38"/>
      <c r="F25" s="38"/>
      <c r="G25" s="38"/>
      <c r="H25" s="38"/>
      <c r="I25" s="39"/>
      <c r="J25" s="140">
        <f>J26+J45</f>
        <v>16747551.619999999</v>
      </c>
      <c r="K25" s="140">
        <f>K26+K45</f>
        <v>115764</v>
      </c>
      <c r="L25" s="140">
        <f>J25+K25</f>
        <v>16863315.619999997</v>
      </c>
    </row>
    <row r="26" spans="1:12">
      <c r="A26" s="4" t="s">
        <v>273</v>
      </c>
      <c r="B26" s="17" t="s">
        <v>44</v>
      </c>
      <c r="C26" s="18" t="s">
        <v>2</v>
      </c>
      <c r="D26" s="18" t="s">
        <v>13</v>
      </c>
      <c r="E26" s="18"/>
      <c r="F26" s="18"/>
      <c r="G26" s="18"/>
      <c r="H26" s="1"/>
      <c r="I26" s="16"/>
      <c r="J26" s="141">
        <f>J27</f>
        <v>16337048</v>
      </c>
      <c r="K26" s="141">
        <f>K27</f>
        <v>115764</v>
      </c>
      <c r="L26" s="141">
        <f>J26+K26</f>
        <v>16452812</v>
      </c>
    </row>
    <row r="27" spans="1:12" ht="28.5" customHeight="1">
      <c r="A27" s="183" t="s">
        <v>344</v>
      </c>
      <c r="B27" s="79" t="s">
        <v>44</v>
      </c>
      <c r="C27" s="1" t="s">
        <v>2</v>
      </c>
      <c r="D27" s="1" t="s">
        <v>13</v>
      </c>
      <c r="E27" s="1" t="s">
        <v>17</v>
      </c>
      <c r="F27" s="1" t="s">
        <v>82</v>
      </c>
      <c r="G27" s="1" t="s">
        <v>190</v>
      </c>
      <c r="H27" s="1" t="s">
        <v>191</v>
      </c>
      <c r="I27" s="16"/>
      <c r="J27" s="145">
        <f>J28</f>
        <v>16337048</v>
      </c>
      <c r="K27" s="145">
        <f>K28</f>
        <v>115764</v>
      </c>
      <c r="L27" s="145">
        <f>J27+K27</f>
        <v>16452812</v>
      </c>
    </row>
    <row r="28" spans="1:12" ht="27.75" customHeight="1">
      <c r="A28" s="2" t="s">
        <v>170</v>
      </c>
      <c r="B28" s="79" t="s">
        <v>44</v>
      </c>
      <c r="C28" s="1" t="s">
        <v>2</v>
      </c>
      <c r="D28" s="1" t="s">
        <v>13</v>
      </c>
      <c r="E28" s="1" t="s">
        <v>17</v>
      </c>
      <c r="F28" s="1" t="s">
        <v>138</v>
      </c>
      <c r="G28" s="1" t="s">
        <v>190</v>
      </c>
      <c r="H28" s="1" t="s">
        <v>191</v>
      </c>
      <c r="I28" s="16"/>
      <c r="J28" s="145">
        <f>+J29+J32+J35+J38+J41</f>
        <v>16337048</v>
      </c>
      <c r="K28" s="145">
        <f>+K29+K32+K35+K38+K41</f>
        <v>115764</v>
      </c>
      <c r="L28" s="145">
        <f t="shared" ref="L28:L43" si="2">J28+K28</f>
        <v>16452812</v>
      </c>
    </row>
    <row r="29" spans="1:12">
      <c r="A29" s="2" t="s">
        <v>171</v>
      </c>
      <c r="B29" s="79" t="s">
        <v>44</v>
      </c>
      <c r="C29" s="1" t="s">
        <v>2</v>
      </c>
      <c r="D29" s="1" t="s">
        <v>13</v>
      </c>
      <c r="E29" s="1" t="s">
        <v>17</v>
      </c>
      <c r="F29" s="1" t="s">
        <v>138</v>
      </c>
      <c r="G29" s="1" t="s">
        <v>190</v>
      </c>
      <c r="H29" s="1" t="s">
        <v>192</v>
      </c>
      <c r="I29" s="16"/>
      <c r="J29" s="145">
        <f>J30</f>
        <v>42000</v>
      </c>
      <c r="K29" s="145">
        <f>K30</f>
        <v>0</v>
      </c>
      <c r="L29" s="145">
        <f t="shared" si="2"/>
        <v>42000</v>
      </c>
    </row>
    <row r="30" spans="1:12" ht="25.5">
      <c r="A30" s="7" t="s">
        <v>87</v>
      </c>
      <c r="B30" s="79" t="s">
        <v>44</v>
      </c>
      <c r="C30" s="1" t="s">
        <v>2</v>
      </c>
      <c r="D30" s="1" t="s">
        <v>13</v>
      </c>
      <c r="E30" s="1" t="s">
        <v>17</v>
      </c>
      <c r="F30" s="1" t="s">
        <v>138</v>
      </c>
      <c r="G30" s="1" t="s">
        <v>190</v>
      </c>
      <c r="H30" s="1" t="s">
        <v>192</v>
      </c>
      <c r="I30" s="16" t="s">
        <v>86</v>
      </c>
      <c r="J30" s="145">
        <f>J31</f>
        <v>42000</v>
      </c>
      <c r="K30" s="145">
        <f>K31</f>
        <v>0</v>
      </c>
      <c r="L30" s="145">
        <f t="shared" si="2"/>
        <v>42000</v>
      </c>
    </row>
    <row r="31" spans="1:12">
      <c r="A31" s="14" t="s">
        <v>90</v>
      </c>
      <c r="B31" s="79" t="s">
        <v>44</v>
      </c>
      <c r="C31" s="1" t="s">
        <v>2</v>
      </c>
      <c r="D31" s="1" t="s">
        <v>13</v>
      </c>
      <c r="E31" s="1" t="s">
        <v>17</v>
      </c>
      <c r="F31" s="1" t="s">
        <v>138</v>
      </c>
      <c r="G31" s="1" t="s">
        <v>190</v>
      </c>
      <c r="H31" s="1" t="s">
        <v>192</v>
      </c>
      <c r="I31" s="16" t="s">
        <v>89</v>
      </c>
      <c r="J31" s="145">
        <v>42000</v>
      </c>
      <c r="K31" s="145"/>
      <c r="L31" s="145">
        <f t="shared" si="2"/>
        <v>42000</v>
      </c>
    </row>
    <row r="32" spans="1:12">
      <c r="A32" s="2" t="s">
        <v>172</v>
      </c>
      <c r="B32" s="79" t="s">
        <v>44</v>
      </c>
      <c r="C32" s="1" t="s">
        <v>2</v>
      </c>
      <c r="D32" s="1" t="s">
        <v>13</v>
      </c>
      <c r="E32" s="1" t="s">
        <v>17</v>
      </c>
      <c r="F32" s="1" t="s">
        <v>138</v>
      </c>
      <c r="G32" s="1" t="s">
        <v>190</v>
      </c>
      <c r="H32" s="1" t="s">
        <v>193</v>
      </c>
      <c r="I32" s="16"/>
      <c r="J32" s="145">
        <f>J33</f>
        <v>15055048</v>
      </c>
      <c r="K32" s="145">
        <f>K33</f>
        <v>0</v>
      </c>
      <c r="L32" s="145">
        <f t="shared" si="2"/>
        <v>15055048</v>
      </c>
    </row>
    <row r="33" spans="1:12" ht="25.5">
      <c r="A33" s="7" t="s">
        <v>87</v>
      </c>
      <c r="B33" s="79" t="s">
        <v>44</v>
      </c>
      <c r="C33" s="1" t="s">
        <v>2</v>
      </c>
      <c r="D33" s="1" t="s">
        <v>13</v>
      </c>
      <c r="E33" s="1" t="s">
        <v>17</v>
      </c>
      <c r="F33" s="1" t="s">
        <v>138</v>
      </c>
      <c r="G33" s="1" t="s">
        <v>190</v>
      </c>
      <c r="H33" s="1" t="s">
        <v>193</v>
      </c>
      <c r="I33" s="16" t="s">
        <v>86</v>
      </c>
      <c r="J33" s="145">
        <f>J34</f>
        <v>15055048</v>
      </c>
      <c r="K33" s="145">
        <f>K34</f>
        <v>0</v>
      </c>
      <c r="L33" s="145">
        <f t="shared" si="2"/>
        <v>15055048</v>
      </c>
    </row>
    <row r="34" spans="1:12">
      <c r="A34" s="14" t="s">
        <v>90</v>
      </c>
      <c r="B34" s="79" t="s">
        <v>44</v>
      </c>
      <c r="C34" s="1" t="s">
        <v>2</v>
      </c>
      <c r="D34" s="1" t="s">
        <v>13</v>
      </c>
      <c r="E34" s="1" t="s">
        <v>17</v>
      </c>
      <c r="F34" s="1" t="s">
        <v>138</v>
      </c>
      <c r="G34" s="1" t="s">
        <v>190</v>
      </c>
      <c r="H34" s="1" t="s">
        <v>193</v>
      </c>
      <c r="I34" s="16" t="s">
        <v>89</v>
      </c>
      <c r="J34" s="145">
        <v>15055048</v>
      </c>
      <c r="K34" s="145"/>
      <c r="L34" s="145">
        <f t="shared" si="2"/>
        <v>15055048</v>
      </c>
    </row>
    <row r="35" spans="1:12" ht="63.75">
      <c r="A35" s="186" t="s">
        <v>337</v>
      </c>
      <c r="B35" s="79" t="s">
        <v>44</v>
      </c>
      <c r="C35" s="1" t="s">
        <v>2</v>
      </c>
      <c r="D35" s="1" t="s">
        <v>13</v>
      </c>
      <c r="E35" s="1" t="s">
        <v>17</v>
      </c>
      <c r="F35" s="1" t="s">
        <v>138</v>
      </c>
      <c r="G35" s="1" t="s">
        <v>190</v>
      </c>
      <c r="H35" s="1" t="s">
        <v>276</v>
      </c>
      <c r="I35" s="16"/>
      <c r="J35" s="145">
        <f>J36</f>
        <v>140000</v>
      </c>
      <c r="K35" s="145">
        <f>K36</f>
        <v>0</v>
      </c>
      <c r="L35" s="145">
        <f t="shared" si="2"/>
        <v>140000</v>
      </c>
    </row>
    <row r="36" spans="1:12" ht="25.5">
      <c r="A36" s="7" t="s">
        <v>87</v>
      </c>
      <c r="B36" s="79" t="s">
        <v>44</v>
      </c>
      <c r="C36" s="1" t="s">
        <v>2</v>
      </c>
      <c r="D36" s="1" t="s">
        <v>13</v>
      </c>
      <c r="E36" s="1" t="s">
        <v>17</v>
      </c>
      <c r="F36" s="1" t="s">
        <v>138</v>
      </c>
      <c r="G36" s="1" t="s">
        <v>190</v>
      </c>
      <c r="H36" s="1" t="s">
        <v>276</v>
      </c>
      <c r="I36" s="16" t="s">
        <v>86</v>
      </c>
      <c r="J36" s="145">
        <f>J37</f>
        <v>140000</v>
      </c>
      <c r="K36" s="145">
        <f>K37</f>
        <v>0</v>
      </c>
      <c r="L36" s="145">
        <f t="shared" si="2"/>
        <v>140000</v>
      </c>
    </row>
    <row r="37" spans="1:12">
      <c r="A37" s="14" t="s">
        <v>90</v>
      </c>
      <c r="B37" s="79" t="s">
        <v>44</v>
      </c>
      <c r="C37" s="1" t="s">
        <v>2</v>
      </c>
      <c r="D37" s="1" t="s">
        <v>13</v>
      </c>
      <c r="E37" s="1" t="s">
        <v>17</v>
      </c>
      <c r="F37" s="1" t="s">
        <v>138</v>
      </c>
      <c r="G37" s="1" t="s">
        <v>190</v>
      </c>
      <c r="H37" s="1" t="s">
        <v>276</v>
      </c>
      <c r="I37" s="16" t="s">
        <v>89</v>
      </c>
      <c r="J37" s="145">
        <v>140000</v>
      </c>
      <c r="K37" s="145"/>
      <c r="L37" s="145">
        <f t="shared" si="2"/>
        <v>140000</v>
      </c>
    </row>
    <row r="38" spans="1:12" s="181" customFormat="1" ht="27.75" customHeight="1">
      <c r="A38" s="186" t="s">
        <v>498</v>
      </c>
      <c r="B38" s="79" t="s">
        <v>44</v>
      </c>
      <c r="C38" s="182" t="s">
        <v>2</v>
      </c>
      <c r="D38" s="182" t="s">
        <v>13</v>
      </c>
      <c r="E38" s="182" t="s">
        <v>17</v>
      </c>
      <c r="F38" s="182" t="s">
        <v>138</v>
      </c>
      <c r="G38" s="182" t="s">
        <v>190</v>
      </c>
      <c r="H38" s="182" t="s">
        <v>497</v>
      </c>
      <c r="I38" s="180"/>
      <c r="J38" s="145">
        <f>J39</f>
        <v>1100000</v>
      </c>
      <c r="K38" s="145">
        <f>K39</f>
        <v>0</v>
      </c>
      <c r="L38" s="145">
        <f t="shared" si="2"/>
        <v>1100000</v>
      </c>
    </row>
    <row r="39" spans="1:12" s="181" customFormat="1" ht="25.5">
      <c r="A39" s="184" t="s">
        <v>87</v>
      </c>
      <c r="B39" s="79" t="s">
        <v>44</v>
      </c>
      <c r="C39" s="182" t="s">
        <v>2</v>
      </c>
      <c r="D39" s="182" t="s">
        <v>13</v>
      </c>
      <c r="E39" s="182" t="s">
        <v>17</v>
      </c>
      <c r="F39" s="182" t="s">
        <v>138</v>
      </c>
      <c r="G39" s="182" t="s">
        <v>190</v>
      </c>
      <c r="H39" s="182" t="s">
        <v>497</v>
      </c>
      <c r="I39" s="180" t="s">
        <v>86</v>
      </c>
      <c r="J39" s="145">
        <f>J40</f>
        <v>1100000</v>
      </c>
      <c r="K39" s="145">
        <f>K40</f>
        <v>0</v>
      </c>
      <c r="L39" s="145">
        <f t="shared" si="2"/>
        <v>1100000</v>
      </c>
    </row>
    <row r="40" spans="1:12" s="181" customFormat="1">
      <c r="A40" s="186" t="s">
        <v>90</v>
      </c>
      <c r="B40" s="79" t="s">
        <v>44</v>
      </c>
      <c r="C40" s="182" t="s">
        <v>2</v>
      </c>
      <c r="D40" s="182" t="s">
        <v>13</v>
      </c>
      <c r="E40" s="182" t="s">
        <v>17</v>
      </c>
      <c r="F40" s="182" t="s">
        <v>138</v>
      </c>
      <c r="G40" s="182" t="s">
        <v>190</v>
      </c>
      <c r="H40" s="182" t="s">
        <v>497</v>
      </c>
      <c r="I40" s="180" t="s">
        <v>89</v>
      </c>
      <c r="J40" s="145">
        <f>600000+500000</f>
        <v>1100000</v>
      </c>
      <c r="K40" s="145"/>
      <c r="L40" s="145">
        <f t="shared" si="2"/>
        <v>1100000</v>
      </c>
    </row>
    <row r="41" spans="1:12" s="181" customFormat="1" ht="53.25" customHeight="1">
      <c r="A41" s="186" t="s">
        <v>518</v>
      </c>
      <c r="B41" s="185" t="s">
        <v>44</v>
      </c>
      <c r="C41" s="182" t="s">
        <v>2</v>
      </c>
      <c r="D41" s="182" t="s">
        <v>13</v>
      </c>
      <c r="E41" s="182" t="s">
        <v>17</v>
      </c>
      <c r="F41" s="182" t="s">
        <v>138</v>
      </c>
      <c r="G41" s="182" t="s">
        <v>190</v>
      </c>
      <c r="H41" s="182" t="s">
        <v>519</v>
      </c>
      <c r="I41" s="180"/>
      <c r="J41" s="195">
        <f>J42</f>
        <v>0</v>
      </c>
      <c r="K41" s="195">
        <f>K42</f>
        <v>115764</v>
      </c>
      <c r="L41" s="195">
        <f t="shared" si="2"/>
        <v>115764</v>
      </c>
    </row>
    <row r="42" spans="1:12" s="181" customFormat="1" ht="25.5">
      <c r="A42" s="184" t="s">
        <v>87</v>
      </c>
      <c r="B42" s="185" t="s">
        <v>44</v>
      </c>
      <c r="C42" s="182" t="s">
        <v>2</v>
      </c>
      <c r="D42" s="182" t="s">
        <v>13</v>
      </c>
      <c r="E42" s="182" t="s">
        <v>17</v>
      </c>
      <c r="F42" s="182" t="s">
        <v>138</v>
      </c>
      <c r="G42" s="182" t="s">
        <v>190</v>
      </c>
      <c r="H42" s="182" t="s">
        <v>519</v>
      </c>
      <c r="I42" s="180" t="s">
        <v>86</v>
      </c>
      <c r="J42" s="195">
        <f>J43</f>
        <v>0</v>
      </c>
      <c r="K42" s="195">
        <f>K43</f>
        <v>115764</v>
      </c>
      <c r="L42" s="195">
        <f t="shared" si="2"/>
        <v>115764</v>
      </c>
    </row>
    <row r="43" spans="1:12" s="181" customFormat="1">
      <c r="A43" s="186" t="s">
        <v>90</v>
      </c>
      <c r="B43" s="185" t="s">
        <v>44</v>
      </c>
      <c r="C43" s="182" t="s">
        <v>2</v>
      </c>
      <c r="D43" s="182" t="s">
        <v>13</v>
      </c>
      <c r="E43" s="182" t="s">
        <v>17</v>
      </c>
      <c r="F43" s="182" t="s">
        <v>138</v>
      </c>
      <c r="G43" s="182" t="s">
        <v>190</v>
      </c>
      <c r="H43" s="182" t="s">
        <v>519</v>
      </c>
      <c r="I43" s="180" t="s">
        <v>89</v>
      </c>
      <c r="J43" s="195"/>
      <c r="K43" s="195">
        <v>115764</v>
      </c>
      <c r="L43" s="195">
        <f t="shared" si="2"/>
        <v>115764</v>
      </c>
    </row>
    <row r="44" spans="1:12">
      <c r="A44" s="14"/>
      <c r="B44" s="79"/>
      <c r="C44" s="1"/>
      <c r="D44" s="1"/>
      <c r="E44" s="1"/>
      <c r="F44" s="1"/>
      <c r="G44" s="1"/>
      <c r="H44" s="1"/>
      <c r="I44" s="16"/>
      <c r="J44" s="145"/>
      <c r="K44" s="145"/>
      <c r="L44" s="145"/>
    </row>
    <row r="45" spans="1:12">
      <c r="A45" s="4" t="s">
        <v>269</v>
      </c>
      <c r="B45" s="17" t="s">
        <v>44</v>
      </c>
      <c r="C45" s="17" t="s">
        <v>2</v>
      </c>
      <c r="D45" s="17" t="s">
        <v>2</v>
      </c>
      <c r="E45" s="17"/>
      <c r="F45" s="17"/>
      <c r="G45" s="17"/>
      <c r="H45" s="17"/>
      <c r="I45" s="16"/>
      <c r="J45" s="141">
        <f t="shared" ref="J45:K48" si="3">J46</f>
        <v>410503.62</v>
      </c>
      <c r="K45" s="141">
        <f t="shared" si="3"/>
        <v>0</v>
      </c>
      <c r="L45" s="141">
        <f>J45+K45</f>
        <v>410503.62</v>
      </c>
    </row>
    <row r="46" spans="1:12" ht="15.75" customHeight="1">
      <c r="A46" s="201" t="s">
        <v>345</v>
      </c>
      <c r="B46" s="1" t="s">
        <v>44</v>
      </c>
      <c r="C46" s="1" t="s">
        <v>2</v>
      </c>
      <c r="D46" s="1" t="s">
        <v>2</v>
      </c>
      <c r="E46" s="1" t="s">
        <v>105</v>
      </c>
      <c r="F46" s="1" t="s">
        <v>82</v>
      </c>
      <c r="G46" s="1" t="s">
        <v>190</v>
      </c>
      <c r="H46" s="1" t="s">
        <v>191</v>
      </c>
      <c r="I46" s="16"/>
      <c r="J46" s="102">
        <f>J47+J50</f>
        <v>410503.62</v>
      </c>
      <c r="K46" s="193">
        <f>K47+K50</f>
        <v>0</v>
      </c>
      <c r="L46" s="193">
        <f>J46+K46</f>
        <v>410503.62</v>
      </c>
    </row>
    <row r="47" spans="1:12">
      <c r="A47" s="2" t="s">
        <v>151</v>
      </c>
      <c r="B47" s="1" t="s">
        <v>44</v>
      </c>
      <c r="C47" s="1" t="s">
        <v>2</v>
      </c>
      <c r="D47" s="1" t="s">
        <v>2</v>
      </c>
      <c r="E47" s="1" t="s">
        <v>105</v>
      </c>
      <c r="F47" s="1" t="s">
        <v>82</v>
      </c>
      <c r="G47" s="1" t="s">
        <v>190</v>
      </c>
      <c r="H47" s="1" t="s">
        <v>194</v>
      </c>
      <c r="I47" s="16"/>
      <c r="J47" s="102">
        <f t="shared" si="3"/>
        <v>84000</v>
      </c>
      <c r="K47" s="193">
        <f t="shared" si="3"/>
        <v>0</v>
      </c>
      <c r="L47" s="193">
        <f t="shared" ref="L47:L56" si="4">J47+K47</f>
        <v>84000</v>
      </c>
    </row>
    <row r="48" spans="1:12" ht="25.5">
      <c r="A48" s="191" t="s">
        <v>399</v>
      </c>
      <c r="B48" s="1" t="s">
        <v>44</v>
      </c>
      <c r="C48" s="1" t="s">
        <v>2</v>
      </c>
      <c r="D48" s="1" t="s">
        <v>2</v>
      </c>
      <c r="E48" s="1" t="s">
        <v>105</v>
      </c>
      <c r="F48" s="1" t="s">
        <v>82</v>
      </c>
      <c r="G48" s="1" t="s">
        <v>190</v>
      </c>
      <c r="H48" s="1" t="s">
        <v>194</v>
      </c>
      <c r="I48" s="16" t="s">
        <v>114</v>
      </c>
      <c r="J48" s="102">
        <f t="shared" si="3"/>
        <v>84000</v>
      </c>
      <c r="K48" s="193">
        <f t="shared" si="3"/>
        <v>0</v>
      </c>
      <c r="L48" s="193">
        <f t="shared" si="4"/>
        <v>84000</v>
      </c>
    </row>
    <row r="49" spans="1:12" ht="25.5">
      <c r="A49" s="92" t="s">
        <v>118</v>
      </c>
      <c r="B49" s="1" t="s">
        <v>44</v>
      </c>
      <c r="C49" s="1" t="s">
        <v>2</v>
      </c>
      <c r="D49" s="1" t="s">
        <v>2</v>
      </c>
      <c r="E49" s="1" t="s">
        <v>105</v>
      </c>
      <c r="F49" s="1" t="s">
        <v>82</v>
      </c>
      <c r="G49" s="1" t="s">
        <v>190</v>
      </c>
      <c r="H49" s="1" t="s">
        <v>194</v>
      </c>
      <c r="I49" s="16" t="s">
        <v>115</v>
      </c>
      <c r="J49" s="102">
        <v>84000</v>
      </c>
      <c r="K49" s="193"/>
      <c r="L49" s="193">
        <f t="shared" si="4"/>
        <v>84000</v>
      </c>
    </row>
    <row r="50" spans="1:12" s="181" customFormat="1" ht="25.5">
      <c r="A50" s="190" t="s">
        <v>488</v>
      </c>
      <c r="B50" s="182" t="s">
        <v>44</v>
      </c>
      <c r="C50" s="182" t="s">
        <v>2</v>
      </c>
      <c r="D50" s="182" t="s">
        <v>2</v>
      </c>
      <c r="E50" s="182" t="s">
        <v>105</v>
      </c>
      <c r="F50" s="182" t="s">
        <v>82</v>
      </c>
      <c r="G50" s="182" t="s">
        <v>190</v>
      </c>
      <c r="H50" s="182" t="s">
        <v>487</v>
      </c>
      <c r="I50" s="180"/>
      <c r="J50" s="193">
        <f>J51+J53+J55</f>
        <v>326503.62</v>
      </c>
      <c r="K50" s="193">
        <f>K51+K53+K55</f>
        <v>0</v>
      </c>
      <c r="L50" s="193">
        <f t="shared" si="4"/>
        <v>326503.62</v>
      </c>
    </row>
    <row r="51" spans="1:12" s="181" customFormat="1" ht="25.5">
      <c r="A51" s="191" t="s">
        <v>399</v>
      </c>
      <c r="B51" s="182" t="s">
        <v>44</v>
      </c>
      <c r="C51" s="182" t="s">
        <v>2</v>
      </c>
      <c r="D51" s="182" t="s">
        <v>2</v>
      </c>
      <c r="E51" s="182" t="s">
        <v>105</v>
      </c>
      <c r="F51" s="182" t="s">
        <v>82</v>
      </c>
      <c r="G51" s="182" t="s">
        <v>190</v>
      </c>
      <c r="H51" s="182" t="s">
        <v>487</v>
      </c>
      <c r="I51" s="180" t="s">
        <v>114</v>
      </c>
      <c r="J51" s="193">
        <f>J52</f>
        <v>16000</v>
      </c>
      <c r="K51" s="193">
        <f>K52</f>
        <v>0</v>
      </c>
      <c r="L51" s="193">
        <f t="shared" si="4"/>
        <v>16000</v>
      </c>
    </row>
    <row r="52" spans="1:12" s="181" customFormat="1" ht="25.5">
      <c r="A52" s="190" t="s">
        <v>118</v>
      </c>
      <c r="B52" s="182" t="s">
        <v>44</v>
      </c>
      <c r="C52" s="182" t="s">
        <v>2</v>
      </c>
      <c r="D52" s="182" t="s">
        <v>2</v>
      </c>
      <c r="E52" s="182" t="s">
        <v>105</v>
      </c>
      <c r="F52" s="182" t="s">
        <v>82</v>
      </c>
      <c r="G52" s="182" t="s">
        <v>190</v>
      </c>
      <c r="H52" s="182" t="s">
        <v>487</v>
      </c>
      <c r="I52" s="180" t="s">
        <v>115</v>
      </c>
      <c r="J52" s="193">
        <v>16000</v>
      </c>
      <c r="K52" s="193"/>
      <c r="L52" s="193">
        <f t="shared" si="4"/>
        <v>16000</v>
      </c>
    </row>
    <row r="53" spans="1:12" s="181" customFormat="1" ht="25.5">
      <c r="A53" s="184" t="s">
        <v>87</v>
      </c>
      <c r="B53" s="182" t="s">
        <v>44</v>
      </c>
      <c r="C53" s="182" t="s">
        <v>2</v>
      </c>
      <c r="D53" s="182" t="s">
        <v>2</v>
      </c>
      <c r="E53" s="182" t="s">
        <v>105</v>
      </c>
      <c r="F53" s="182" t="s">
        <v>82</v>
      </c>
      <c r="G53" s="182" t="s">
        <v>190</v>
      </c>
      <c r="H53" s="182" t="s">
        <v>487</v>
      </c>
      <c r="I53" s="180" t="s">
        <v>86</v>
      </c>
      <c r="J53" s="193">
        <f>J54</f>
        <v>240000</v>
      </c>
      <c r="K53" s="193">
        <f>K54</f>
        <v>0</v>
      </c>
      <c r="L53" s="193">
        <f t="shared" si="4"/>
        <v>240000</v>
      </c>
    </row>
    <row r="54" spans="1:12" s="181" customFormat="1">
      <c r="A54" s="186" t="s">
        <v>90</v>
      </c>
      <c r="B54" s="182" t="s">
        <v>44</v>
      </c>
      <c r="C54" s="182" t="s">
        <v>2</v>
      </c>
      <c r="D54" s="182" t="s">
        <v>2</v>
      </c>
      <c r="E54" s="182" t="s">
        <v>105</v>
      </c>
      <c r="F54" s="182" t="s">
        <v>82</v>
      </c>
      <c r="G54" s="182" t="s">
        <v>190</v>
      </c>
      <c r="H54" s="182" t="s">
        <v>487</v>
      </c>
      <c r="I54" s="180" t="s">
        <v>89</v>
      </c>
      <c r="J54" s="193">
        <v>240000</v>
      </c>
      <c r="K54" s="193"/>
      <c r="L54" s="193">
        <f t="shared" si="4"/>
        <v>240000</v>
      </c>
    </row>
    <row r="55" spans="1:12" s="181" customFormat="1">
      <c r="A55" s="183" t="s">
        <v>97</v>
      </c>
      <c r="B55" s="182" t="s">
        <v>44</v>
      </c>
      <c r="C55" s="182" t="s">
        <v>2</v>
      </c>
      <c r="D55" s="182" t="s">
        <v>2</v>
      </c>
      <c r="E55" s="182" t="s">
        <v>105</v>
      </c>
      <c r="F55" s="182" t="s">
        <v>82</v>
      </c>
      <c r="G55" s="182" t="s">
        <v>190</v>
      </c>
      <c r="H55" s="182" t="s">
        <v>487</v>
      </c>
      <c r="I55" s="180" t="s">
        <v>94</v>
      </c>
      <c r="J55" s="193">
        <f>J56</f>
        <v>70503.62</v>
      </c>
      <c r="K55" s="193">
        <f>K56</f>
        <v>0</v>
      </c>
      <c r="L55" s="193">
        <f t="shared" si="4"/>
        <v>70503.62</v>
      </c>
    </row>
    <row r="56" spans="1:12" s="181" customFormat="1" ht="38.25">
      <c r="A56" s="183" t="s">
        <v>384</v>
      </c>
      <c r="B56" s="182" t="s">
        <v>44</v>
      </c>
      <c r="C56" s="182" t="s">
        <v>2</v>
      </c>
      <c r="D56" s="182" t="s">
        <v>2</v>
      </c>
      <c r="E56" s="182" t="s">
        <v>105</v>
      </c>
      <c r="F56" s="182" t="s">
        <v>82</v>
      </c>
      <c r="G56" s="182" t="s">
        <v>190</v>
      </c>
      <c r="H56" s="182" t="s">
        <v>487</v>
      </c>
      <c r="I56" s="180" t="s">
        <v>95</v>
      </c>
      <c r="J56" s="193">
        <v>70503.62</v>
      </c>
      <c r="K56" s="193"/>
      <c r="L56" s="193">
        <f t="shared" si="4"/>
        <v>70503.62</v>
      </c>
    </row>
    <row r="57" spans="1:12">
      <c r="A57" s="92"/>
      <c r="B57" s="57"/>
      <c r="C57" s="1"/>
      <c r="D57" s="1"/>
      <c r="E57" s="1"/>
      <c r="F57" s="1"/>
      <c r="G57" s="1"/>
      <c r="H57" s="1"/>
      <c r="I57" s="16"/>
      <c r="J57" s="102"/>
      <c r="K57" s="193"/>
      <c r="L57" s="193"/>
    </row>
    <row r="58" spans="1:12" ht="15.75">
      <c r="A58" s="31" t="s">
        <v>58</v>
      </c>
      <c r="B58" s="32" t="s">
        <v>44</v>
      </c>
      <c r="C58" s="37" t="s">
        <v>27</v>
      </c>
      <c r="D58" s="37"/>
      <c r="E58" s="37"/>
      <c r="F58" s="37"/>
      <c r="G58" s="37"/>
      <c r="H58" s="37"/>
      <c r="I58" s="40"/>
      <c r="J58" s="140">
        <f>J59+J137</f>
        <v>117062248.97999999</v>
      </c>
      <c r="K58" s="140">
        <f>K59+K137</f>
        <v>1212136.1599999999</v>
      </c>
      <c r="L58" s="140">
        <f>J58+K58</f>
        <v>118274385.13999999</v>
      </c>
    </row>
    <row r="59" spans="1:12">
      <c r="A59" s="4" t="s">
        <v>28</v>
      </c>
      <c r="B59" s="17" t="s">
        <v>44</v>
      </c>
      <c r="C59" s="18" t="s">
        <v>27</v>
      </c>
      <c r="D59" s="18" t="s">
        <v>20</v>
      </c>
      <c r="E59" s="18"/>
      <c r="F59" s="18"/>
      <c r="G59" s="18"/>
      <c r="H59" s="18"/>
      <c r="I59" s="34"/>
      <c r="J59" s="141">
        <f>J60+J122</f>
        <v>108115290.97999999</v>
      </c>
      <c r="K59" s="141">
        <f>K60+K122</f>
        <v>1212136.1599999999</v>
      </c>
      <c r="L59" s="141">
        <f>J59+K59</f>
        <v>109327427.13999999</v>
      </c>
    </row>
    <row r="60" spans="1:12" s="27" customFormat="1" ht="28.5" customHeight="1">
      <c r="A60" s="183" t="s">
        <v>344</v>
      </c>
      <c r="B60" s="13" t="s">
        <v>44</v>
      </c>
      <c r="C60" s="13" t="s">
        <v>27</v>
      </c>
      <c r="D60" s="13" t="s">
        <v>20</v>
      </c>
      <c r="E60" s="79" t="s">
        <v>17</v>
      </c>
      <c r="F60" s="13" t="s">
        <v>82</v>
      </c>
      <c r="G60" s="13" t="s">
        <v>190</v>
      </c>
      <c r="H60" s="13" t="s">
        <v>191</v>
      </c>
      <c r="I60" s="20"/>
      <c r="J60" s="142">
        <f>J61+J94</f>
        <v>103846633.66999999</v>
      </c>
      <c r="K60" s="195">
        <f>K61+K94</f>
        <v>1170529.93</v>
      </c>
      <c r="L60" s="195">
        <f>J60+K60</f>
        <v>105017163.59999999</v>
      </c>
    </row>
    <row r="61" spans="1:12" s="27" customFormat="1" ht="38.25">
      <c r="A61" s="2" t="s">
        <v>175</v>
      </c>
      <c r="B61" s="13" t="s">
        <v>44</v>
      </c>
      <c r="C61" s="13" t="s">
        <v>27</v>
      </c>
      <c r="D61" s="13" t="s">
        <v>20</v>
      </c>
      <c r="E61" s="79" t="s">
        <v>17</v>
      </c>
      <c r="F61" s="13" t="s">
        <v>159</v>
      </c>
      <c r="G61" s="13" t="s">
        <v>190</v>
      </c>
      <c r="H61" s="13" t="s">
        <v>191</v>
      </c>
      <c r="I61" s="20"/>
      <c r="J61" s="142">
        <f>J67+J70+J73+J76+J79+J91+J62+J88+J82+J85</f>
        <v>68494582.75999999</v>
      </c>
      <c r="K61" s="195">
        <f>K67+K70+K73+K76+K79+K91+K62+K88+K82+K85</f>
        <v>679200.77</v>
      </c>
      <c r="L61" s="195">
        <f t="shared" ref="L61:L132" si="5">J61+K61</f>
        <v>69173783.529999986</v>
      </c>
    </row>
    <row r="62" spans="1:12" s="189" customFormat="1" ht="25.5">
      <c r="A62" s="5" t="s">
        <v>164</v>
      </c>
      <c r="B62" s="185" t="s">
        <v>44</v>
      </c>
      <c r="C62" s="185" t="s">
        <v>27</v>
      </c>
      <c r="D62" s="185" t="s">
        <v>20</v>
      </c>
      <c r="E62" s="185" t="s">
        <v>17</v>
      </c>
      <c r="F62" s="185" t="s">
        <v>159</v>
      </c>
      <c r="G62" s="185" t="s">
        <v>190</v>
      </c>
      <c r="H62" s="163" t="s">
        <v>230</v>
      </c>
      <c r="I62" s="187"/>
      <c r="J62" s="195">
        <f>J63+J65</f>
        <v>2089650</v>
      </c>
      <c r="K62" s="195">
        <f>K63+K65</f>
        <v>150000</v>
      </c>
      <c r="L62" s="195">
        <f t="shared" si="5"/>
        <v>2239650</v>
      </c>
    </row>
    <row r="63" spans="1:12" s="189" customFormat="1" ht="25.5">
      <c r="A63" s="191" t="s">
        <v>399</v>
      </c>
      <c r="B63" s="185" t="s">
        <v>44</v>
      </c>
      <c r="C63" s="185" t="s">
        <v>27</v>
      </c>
      <c r="D63" s="185" t="s">
        <v>20</v>
      </c>
      <c r="E63" s="185" t="s">
        <v>17</v>
      </c>
      <c r="F63" s="185" t="s">
        <v>159</v>
      </c>
      <c r="G63" s="185" t="s">
        <v>190</v>
      </c>
      <c r="H63" s="163" t="s">
        <v>230</v>
      </c>
      <c r="I63" s="164" t="s">
        <v>114</v>
      </c>
      <c r="J63" s="195">
        <f>J64</f>
        <v>246112</v>
      </c>
      <c r="K63" s="195">
        <f>K64</f>
        <v>0</v>
      </c>
      <c r="L63" s="195">
        <f t="shared" si="5"/>
        <v>246112</v>
      </c>
    </row>
    <row r="64" spans="1:12" s="189" customFormat="1" ht="25.5">
      <c r="A64" s="190" t="s">
        <v>118</v>
      </c>
      <c r="B64" s="185" t="s">
        <v>44</v>
      </c>
      <c r="C64" s="185" t="s">
        <v>27</v>
      </c>
      <c r="D64" s="185" t="s">
        <v>20</v>
      </c>
      <c r="E64" s="185" t="s">
        <v>17</v>
      </c>
      <c r="F64" s="185" t="s">
        <v>159</v>
      </c>
      <c r="G64" s="185" t="s">
        <v>190</v>
      </c>
      <c r="H64" s="163" t="s">
        <v>230</v>
      </c>
      <c r="I64" s="164" t="s">
        <v>115</v>
      </c>
      <c r="J64" s="195">
        <v>246112</v>
      </c>
      <c r="K64" s="195"/>
      <c r="L64" s="195">
        <f t="shared" si="5"/>
        <v>246112</v>
      </c>
    </row>
    <row r="65" spans="1:12" s="189" customFormat="1" ht="25.5">
      <c r="A65" s="184" t="s">
        <v>87</v>
      </c>
      <c r="B65" s="185" t="s">
        <v>44</v>
      </c>
      <c r="C65" s="185" t="s">
        <v>27</v>
      </c>
      <c r="D65" s="185" t="s">
        <v>20</v>
      </c>
      <c r="E65" s="185" t="s">
        <v>17</v>
      </c>
      <c r="F65" s="185" t="s">
        <v>159</v>
      </c>
      <c r="G65" s="185" t="s">
        <v>190</v>
      </c>
      <c r="H65" s="163" t="s">
        <v>230</v>
      </c>
      <c r="I65" s="164" t="s">
        <v>86</v>
      </c>
      <c r="J65" s="195">
        <f>J66</f>
        <v>1843538</v>
      </c>
      <c r="K65" s="195">
        <f>K66</f>
        <v>150000</v>
      </c>
      <c r="L65" s="195">
        <f t="shared" si="5"/>
        <v>1993538</v>
      </c>
    </row>
    <row r="66" spans="1:12" s="189" customFormat="1">
      <c r="A66" s="186" t="s">
        <v>90</v>
      </c>
      <c r="B66" s="185" t="s">
        <v>44</v>
      </c>
      <c r="C66" s="185" t="s">
        <v>27</v>
      </c>
      <c r="D66" s="185" t="s">
        <v>20</v>
      </c>
      <c r="E66" s="185" t="s">
        <v>17</v>
      </c>
      <c r="F66" s="185" t="s">
        <v>159</v>
      </c>
      <c r="G66" s="185" t="s">
        <v>190</v>
      </c>
      <c r="H66" s="163" t="s">
        <v>230</v>
      </c>
      <c r="I66" s="164" t="s">
        <v>89</v>
      </c>
      <c r="J66" s="195">
        <v>1843538</v>
      </c>
      <c r="K66" s="195">
        <v>150000</v>
      </c>
      <c r="L66" s="195">
        <f t="shared" si="5"/>
        <v>1993538</v>
      </c>
    </row>
    <row r="67" spans="1:12" s="27" customFormat="1" ht="25.5">
      <c r="A67" s="2" t="s">
        <v>176</v>
      </c>
      <c r="B67" s="13" t="s">
        <v>44</v>
      </c>
      <c r="C67" s="13" t="s">
        <v>27</v>
      </c>
      <c r="D67" s="13" t="s">
        <v>20</v>
      </c>
      <c r="E67" s="79" t="s">
        <v>17</v>
      </c>
      <c r="F67" s="13" t="s">
        <v>159</v>
      </c>
      <c r="G67" s="13" t="s">
        <v>190</v>
      </c>
      <c r="H67" s="13" t="s">
        <v>195</v>
      </c>
      <c r="I67" s="20"/>
      <c r="J67" s="142">
        <f>+J68</f>
        <v>386232.48</v>
      </c>
      <c r="K67" s="195">
        <f>+K68</f>
        <v>55000</v>
      </c>
      <c r="L67" s="195">
        <f t="shared" si="5"/>
        <v>441232.48</v>
      </c>
    </row>
    <row r="68" spans="1:12" s="27" customFormat="1" ht="25.5">
      <c r="A68" s="7" t="s">
        <v>87</v>
      </c>
      <c r="B68" s="13" t="s">
        <v>44</v>
      </c>
      <c r="C68" s="13" t="s">
        <v>27</v>
      </c>
      <c r="D68" s="13" t="s">
        <v>20</v>
      </c>
      <c r="E68" s="79" t="s">
        <v>17</v>
      </c>
      <c r="F68" s="13" t="s">
        <v>159</v>
      </c>
      <c r="G68" s="13" t="s">
        <v>190</v>
      </c>
      <c r="H68" s="13" t="s">
        <v>195</v>
      </c>
      <c r="I68" s="20" t="s">
        <v>86</v>
      </c>
      <c r="J68" s="142">
        <f>J69</f>
        <v>386232.48</v>
      </c>
      <c r="K68" s="195">
        <f>K69</f>
        <v>55000</v>
      </c>
      <c r="L68" s="195">
        <f t="shared" si="5"/>
        <v>441232.48</v>
      </c>
    </row>
    <row r="69" spans="1:12" s="27" customFormat="1">
      <c r="A69" s="14" t="s">
        <v>90</v>
      </c>
      <c r="B69" s="13" t="s">
        <v>44</v>
      </c>
      <c r="C69" s="13" t="s">
        <v>27</v>
      </c>
      <c r="D69" s="13" t="s">
        <v>20</v>
      </c>
      <c r="E69" s="79" t="s">
        <v>17</v>
      </c>
      <c r="F69" s="13" t="s">
        <v>159</v>
      </c>
      <c r="G69" s="13" t="s">
        <v>190</v>
      </c>
      <c r="H69" s="13" t="s">
        <v>195</v>
      </c>
      <c r="I69" s="20" t="s">
        <v>89</v>
      </c>
      <c r="J69" s="142">
        <v>386232.48</v>
      </c>
      <c r="K69" s="195">
        <v>55000</v>
      </c>
      <c r="L69" s="195">
        <f t="shared" si="5"/>
        <v>441232.48</v>
      </c>
    </row>
    <row r="70" spans="1:12" s="27" customFormat="1">
      <c r="A70" s="183" t="s">
        <v>150</v>
      </c>
      <c r="B70" s="13" t="s">
        <v>44</v>
      </c>
      <c r="C70" s="13" t="s">
        <v>27</v>
      </c>
      <c r="D70" s="13" t="s">
        <v>20</v>
      </c>
      <c r="E70" s="79" t="s">
        <v>17</v>
      </c>
      <c r="F70" s="13" t="s">
        <v>159</v>
      </c>
      <c r="G70" s="13" t="s">
        <v>190</v>
      </c>
      <c r="H70" s="13" t="s">
        <v>196</v>
      </c>
      <c r="I70" s="20"/>
      <c r="J70" s="142">
        <f>J71</f>
        <v>62530947.689999998</v>
      </c>
      <c r="K70" s="195">
        <f>K71</f>
        <v>-79851.23</v>
      </c>
      <c r="L70" s="195">
        <f t="shared" si="5"/>
        <v>62451096.460000001</v>
      </c>
    </row>
    <row r="71" spans="1:12" s="27" customFormat="1" ht="25.5">
      <c r="A71" s="7" t="s">
        <v>87</v>
      </c>
      <c r="B71" s="13" t="s">
        <v>44</v>
      </c>
      <c r="C71" s="13" t="s">
        <v>27</v>
      </c>
      <c r="D71" s="13" t="s">
        <v>20</v>
      </c>
      <c r="E71" s="79" t="s">
        <v>17</v>
      </c>
      <c r="F71" s="13" t="s">
        <v>159</v>
      </c>
      <c r="G71" s="13" t="s">
        <v>190</v>
      </c>
      <c r="H71" s="13" t="s">
        <v>196</v>
      </c>
      <c r="I71" s="20" t="s">
        <v>86</v>
      </c>
      <c r="J71" s="142">
        <f>J72</f>
        <v>62530947.689999998</v>
      </c>
      <c r="K71" s="195">
        <f>K72</f>
        <v>-79851.23</v>
      </c>
      <c r="L71" s="195">
        <f t="shared" si="5"/>
        <v>62451096.460000001</v>
      </c>
    </row>
    <row r="72" spans="1:12" s="27" customFormat="1">
      <c r="A72" s="14" t="s">
        <v>90</v>
      </c>
      <c r="B72" s="13" t="s">
        <v>44</v>
      </c>
      <c r="C72" s="13" t="s">
        <v>27</v>
      </c>
      <c r="D72" s="13" t="s">
        <v>20</v>
      </c>
      <c r="E72" s="79" t="s">
        <v>17</v>
      </c>
      <c r="F72" s="13" t="s">
        <v>159</v>
      </c>
      <c r="G72" s="13" t="s">
        <v>190</v>
      </c>
      <c r="H72" s="13" t="s">
        <v>196</v>
      </c>
      <c r="I72" s="20" t="s">
        <v>89</v>
      </c>
      <c r="J72" s="142">
        <v>62530947.689999998</v>
      </c>
      <c r="K72" s="195">
        <f>-12851.23-67000</f>
        <v>-79851.23</v>
      </c>
      <c r="L72" s="195">
        <f t="shared" si="5"/>
        <v>62451096.460000001</v>
      </c>
    </row>
    <row r="73" spans="1:12" ht="25.5">
      <c r="A73" s="14" t="s">
        <v>265</v>
      </c>
      <c r="B73" s="13" t="s">
        <v>44</v>
      </c>
      <c r="C73" s="13" t="s">
        <v>27</v>
      </c>
      <c r="D73" s="13" t="s">
        <v>20</v>
      </c>
      <c r="E73" s="79" t="s">
        <v>17</v>
      </c>
      <c r="F73" s="13" t="s">
        <v>159</v>
      </c>
      <c r="G73" s="13" t="s">
        <v>190</v>
      </c>
      <c r="H73" s="13" t="s">
        <v>197</v>
      </c>
      <c r="I73" s="20"/>
      <c r="J73" s="142">
        <f>J74</f>
        <v>500000</v>
      </c>
      <c r="K73" s="195">
        <f>K74</f>
        <v>0</v>
      </c>
      <c r="L73" s="195">
        <f t="shared" si="5"/>
        <v>500000</v>
      </c>
    </row>
    <row r="74" spans="1:12" ht="25.5">
      <c r="A74" s="191" t="s">
        <v>399</v>
      </c>
      <c r="B74" s="13" t="s">
        <v>44</v>
      </c>
      <c r="C74" s="13" t="s">
        <v>27</v>
      </c>
      <c r="D74" s="13" t="s">
        <v>20</v>
      </c>
      <c r="E74" s="79" t="s">
        <v>17</v>
      </c>
      <c r="F74" s="13" t="s">
        <v>159</v>
      </c>
      <c r="G74" s="13" t="s">
        <v>190</v>
      </c>
      <c r="H74" s="13" t="s">
        <v>197</v>
      </c>
      <c r="I74" s="20" t="s">
        <v>114</v>
      </c>
      <c r="J74" s="142">
        <f>J75</f>
        <v>500000</v>
      </c>
      <c r="K74" s="195">
        <f>K75</f>
        <v>0</v>
      </c>
      <c r="L74" s="195">
        <f t="shared" si="5"/>
        <v>500000</v>
      </c>
    </row>
    <row r="75" spans="1:12" ht="25.5">
      <c r="A75" s="92" t="s">
        <v>118</v>
      </c>
      <c r="B75" s="13" t="s">
        <v>44</v>
      </c>
      <c r="C75" s="13" t="s">
        <v>27</v>
      </c>
      <c r="D75" s="13" t="s">
        <v>20</v>
      </c>
      <c r="E75" s="79" t="s">
        <v>17</v>
      </c>
      <c r="F75" s="13" t="s">
        <v>159</v>
      </c>
      <c r="G75" s="13" t="s">
        <v>190</v>
      </c>
      <c r="H75" s="13" t="s">
        <v>197</v>
      </c>
      <c r="I75" s="20" t="s">
        <v>115</v>
      </c>
      <c r="J75" s="142">
        <v>500000</v>
      </c>
      <c r="K75" s="195"/>
      <c r="L75" s="195">
        <f t="shared" si="5"/>
        <v>500000</v>
      </c>
    </row>
    <row r="76" spans="1:12">
      <c r="A76" s="183" t="s">
        <v>325</v>
      </c>
      <c r="B76" s="13" t="s">
        <v>44</v>
      </c>
      <c r="C76" s="13" t="s">
        <v>27</v>
      </c>
      <c r="D76" s="13" t="s">
        <v>20</v>
      </c>
      <c r="E76" s="79" t="s">
        <v>17</v>
      </c>
      <c r="F76" s="13" t="s">
        <v>159</v>
      </c>
      <c r="G76" s="13" t="s">
        <v>190</v>
      </c>
      <c r="H76" s="107" t="s">
        <v>286</v>
      </c>
      <c r="I76" s="20"/>
      <c r="J76" s="142">
        <f>J77</f>
        <v>1455000</v>
      </c>
      <c r="K76" s="195">
        <f>K77</f>
        <v>0</v>
      </c>
      <c r="L76" s="195">
        <f t="shared" si="5"/>
        <v>1455000</v>
      </c>
    </row>
    <row r="77" spans="1:12" s="181" customFormat="1" ht="25.5">
      <c r="A77" s="184" t="s">
        <v>87</v>
      </c>
      <c r="B77" s="185" t="s">
        <v>44</v>
      </c>
      <c r="C77" s="185" t="s">
        <v>27</v>
      </c>
      <c r="D77" s="185" t="s">
        <v>20</v>
      </c>
      <c r="E77" s="79" t="s">
        <v>17</v>
      </c>
      <c r="F77" s="185" t="s">
        <v>159</v>
      </c>
      <c r="G77" s="185" t="s">
        <v>190</v>
      </c>
      <c r="H77" s="194" t="s">
        <v>286</v>
      </c>
      <c r="I77" s="196" t="s">
        <v>86</v>
      </c>
      <c r="J77" s="195">
        <f>J78</f>
        <v>1455000</v>
      </c>
      <c r="K77" s="195">
        <f>K78</f>
        <v>0</v>
      </c>
      <c r="L77" s="195">
        <f t="shared" si="5"/>
        <v>1455000</v>
      </c>
    </row>
    <row r="78" spans="1:12" s="181" customFormat="1">
      <c r="A78" s="186" t="s">
        <v>90</v>
      </c>
      <c r="B78" s="185" t="s">
        <v>44</v>
      </c>
      <c r="C78" s="185" t="s">
        <v>27</v>
      </c>
      <c r="D78" s="185" t="s">
        <v>20</v>
      </c>
      <c r="E78" s="79" t="s">
        <v>17</v>
      </c>
      <c r="F78" s="185" t="s">
        <v>159</v>
      </c>
      <c r="G78" s="185" t="s">
        <v>190</v>
      </c>
      <c r="H78" s="194" t="s">
        <v>286</v>
      </c>
      <c r="I78" s="196" t="s">
        <v>89</v>
      </c>
      <c r="J78" s="195">
        <v>1455000</v>
      </c>
      <c r="K78" s="195"/>
      <c r="L78" s="195">
        <f t="shared" si="5"/>
        <v>1455000</v>
      </c>
    </row>
    <row r="79" spans="1:12" s="27" customFormat="1" ht="51">
      <c r="A79" s="2" t="s">
        <v>152</v>
      </c>
      <c r="B79" s="13" t="s">
        <v>44</v>
      </c>
      <c r="C79" s="13" t="s">
        <v>27</v>
      </c>
      <c r="D79" s="13" t="s">
        <v>20</v>
      </c>
      <c r="E79" s="79" t="s">
        <v>17</v>
      </c>
      <c r="F79" s="13" t="s">
        <v>159</v>
      </c>
      <c r="G79" s="13" t="s">
        <v>190</v>
      </c>
      <c r="H79" s="13" t="s">
        <v>198</v>
      </c>
      <c r="I79" s="20"/>
      <c r="J79" s="142">
        <f>J80</f>
        <v>681726</v>
      </c>
      <c r="K79" s="195">
        <f>K80</f>
        <v>0</v>
      </c>
      <c r="L79" s="195">
        <f t="shared" si="5"/>
        <v>681726</v>
      </c>
    </row>
    <row r="80" spans="1:12" s="27" customFormat="1" ht="25.5">
      <c r="A80" s="7" t="s">
        <v>87</v>
      </c>
      <c r="B80" s="13" t="s">
        <v>44</v>
      </c>
      <c r="C80" s="13" t="s">
        <v>27</v>
      </c>
      <c r="D80" s="13" t="s">
        <v>20</v>
      </c>
      <c r="E80" s="79" t="s">
        <v>17</v>
      </c>
      <c r="F80" s="13" t="s">
        <v>159</v>
      </c>
      <c r="G80" s="13" t="s">
        <v>190</v>
      </c>
      <c r="H80" s="13" t="s">
        <v>198</v>
      </c>
      <c r="I80" s="20" t="s">
        <v>86</v>
      </c>
      <c r="J80" s="142">
        <f>J81</f>
        <v>681726</v>
      </c>
      <c r="K80" s="195">
        <f>K81</f>
        <v>0</v>
      </c>
      <c r="L80" s="195">
        <f t="shared" si="5"/>
        <v>681726</v>
      </c>
    </row>
    <row r="81" spans="1:12" s="27" customFormat="1">
      <c r="A81" s="14" t="s">
        <v>90</v>
      </c>
      <c r="B81" s="13" t="s">
        <v>44</v>
      </c>
      <c r="C81" s="13" t="s">
        <v>27</v>
      </c>
      <c r="D81" s="13" t="s">
        <v>20</v>
      </c>
      <c r="E81" s="79" t="s">
        <v>17</v>
      </c>
      <c r="F81" s="13" t="s">
        <v>159</v>
      </c>
      <c r="G81" s="13" t="s">
        <v>190</v>
      </c>
      <c r="H81" s="13" t="s">
        <v>198</v>
      </c>
      <c r="I81" s="20" t="s">
        <v>89</v>
      </c>
      <c r="J81" s="142">
        <v>681726</v>
      </c>
      <c r="K81" s="195"/>
      <c r="L81" s="195">
        <f t="shared" si="5"/>
        <v>681726</v>
      </c>
    </row>
    <row r="82" spans="1:12" s="189" customFormat="1">
      <c r="A82" s="186" t="s">
        <v>371</v>
      </c>
      <c r="B82" s="185" t="s">
        <v>44</v>
      </c>
      <c r="C82" s="185" t="s">
        <v>27</v>
      </c>
      <c r="D82" s="185" t="s">
        <v>20</v>
      </c>
      <c r="E82" s="79" t="s">
        <v>17</v>
      </c>
      <c r="F82" s="185" t="s">
        <v>159</v>
      </c>
      <c r="G82" s="185" t="s">
        <v>190</v>
      </c>
      <c r="H82" s="163" t="s">
        <v>372</v>
      </c>
      <c r="I82" s="187"/>
      <c r="J82" s="195">
        <f>J83</f>
        <v>220025.22</v>
      </c>
      <c r="K82" s="195">
        <f>K83</f>
        <v>0</v>
      </c>
      <c r="L82" s="195">
        <f t="shared" si="5"/>
        <v>220025.22</v>
      </c>
    </row>
    <row r="83" spans="1:12" s="189" customFormat="1" ht="25.5">
      <c r="A83" s="184" t="s">
        <v>87</v>
      </c>
      <c r="B83" s="185" t="s">
        <v>44</v>
      </c>
      <c r="C83" s="185" t="s">
        <v>27</v>
      </c>
      <c r="D83" s="185" t="s">
        <v>20</v>
      </c>
      <c r="E83" s="79" t="s">
        <v>17</v>
      </c>
      <c r="F83" s="185" t="s">
        <v>159</v>
      </c>
      <c r="G83" s="185" t="s">
        <v>190</v>
      </c>
      <c r="H83" s="163" t="s">
        <v>372</v>
      </c>
      <c r="I83" s="164" t="s">
        <v>86</v>
      </c>
      <c r="J83" s="195">
        <f>J84</f>
        <v>220025.22</v>
      </c>
      <c r="K83" s="195">
        <f>K84</f>
        <v>0</v>
      </c>
      <c r="L83" s="195">
        <f t="shared" si="5"/>
        <v>220025.22</v>
      </c>
    </row>
    <row r="84" spans="1:12" s="189" customFormat="1">
      <c r="A84" s="186" t="s">
        <v>90</v>
      </c>
      <c r="B84" s="185" t="s">
        <v>44</v>
      </c>
      <c r="C84" s="185" t="s">
        <v>27</v>
      </c>
      <c r="D84" s="185" t="s">
        <v>20</v>
      </c>
      <c r="E84" s="79" t="s">
        <v>17</v>
      </c>
      <c r="F84" s="185" t="s">
        <v>159</v>
      </c>
      <c r="G84" s="185" t="s">
        <v>190</v>
      </c>
      <c r="H84" s="163" t="s">
        <v>372</v>
      </c>
      <c r="I84" s="164" t="s">
        <v>89</v>
      </c>
      <c r="J84" s="195">
        <v>220025.22</v>
      </c>
      <c r="K84" s="195"/>
      <c r="L84" s="195">
        <f t="shared" si="5"/>
        <v>220025.22</v>
      </c>
    </row>
    <row r="85" spans="1:12" s="189" customFormat="1" ht="51">
      <c r="A85" s="186" t="s">
        <v>516</v>
      </c>
      <c r="B85" s="185" t="s">
        <v>44</v>
      </c>
      <c r="C85" s="185" t="s">
        <v>27</v>
      </c>
      <c r="D85" s="185" t="s">
        <v>20</v>
      </c>
      <c r="E85" s="185" t="s">
        <v>17</v>
      </c>
      <c r="F85" s="185" t="s">
        <v>159</v>
      </c>
      <c r="G85" s="185" t="s">
        <v>190</v>
      </c>
      <c r="H85" s="182" t="s">
        <v>517</v>
      </c>
      <c r="I85" s="187"/>
      <c r="J85" s="195">
        <f>J86</f>
        <v>0</v>
      </c>
      <c r="K85" s="195">
        <f>K86</f>
        <v>554052</v>
      </c>
      <c r="L85" s="195">
        <f>J85+K85</f>
        <v>554052</v>
      </c>
    </row>
    <row r="86" spans="1:12" s="189" customFormat="1" ht="25.5">
      <c r="A86" s="184" t="s">
        <v>87</v>
      </c>
      <c r="B86" s="185" t="s">
        <v>44</v>
      </c>
      <c r="C86" s="185" t="s">
        <v>27</v>
      </c>
      <c r="D86" s="185" t="s">
        <v>20</v>
      </c>
      <c r="E86" s="185" t="s">
        <v>17</v>
      </c>
      <c r="F86" s="185" t="s">
        <v>159</v>
      </c>
      <c r="G86" s="185" t="s">
        <v>190</v>
      </c>
      <c r="H86" s="182" t="s">
        <v>517</v>
      </c>
      <c r="I86" s="196" t="s">
        <v>86</v>
      </c>
      <c r="J86" s="195">
        <f>J87</f>
        <v>0</v>
      </c>
      <c r="K86" s="195">
        <f>K87</f>
        <v>554052</v>
      </c>
      <c r="L86" s="195">
        <f>J86+K86</f>
        <v>554052</v>
      </c>
    </row>
    <row r="87" spans="1:12" s="189" customFormat="1">
      <c r="A87" s="186" t="s">
        <v>90</v>
      </c>
      <c r="B87" s="185" t="s">
        <v>44</v>
      </c>
      <c r="C87" s="185" t="s">
        <v>27</v>
      </c>
      <c r="D87" s="185" t="s">
        <v>20</v>
      </c>
      <c r="E87" s="185" t="s">
        <v>17</v>
      </c>
      <c r="F87" s="185" t="s">
        <v>159</v>
      </c>
      <c r="G87" s="185" t="s">
        <v>190</v>
      </c>
      <c r="H87" s="182" t="s">
        <v>517</v>
      </c>
      <c r="I87" s="196" t="s">
        <v>89</v>
      </c>
      <c r="J87" s="195"/>
      <c r="K87" s="195">
        <v>554052</v>
      </c>
      <c r="L87" s="195">
        <f>J87+K87</f>
        <v>554052</v>
      </c>
    </row>
    <row r="88" spans="1:12" s="189" customFormat="1" ht="25.5">
      <c r="A88" s="186" t="s">
        <v>482</v>
      </c>
      <c r="B88" s="185" t="s">
        <v>44</v>
      </c>
      <c r="C88" s="185" t="s">
        <v>27</v>
      </c>
      <c r="D88" s="185" t="s">
        <v>20</v>
      </c>
      <c r="E88" s="79" t="s">
        <v>17</v>
      </c>
      <c r="F88" s="185" t="s">
        <v>159</v>
      </c>
      <c r="G88" s="185" t="s">
        <v>190</v>
      </c>
      <c r="H88" s="163" t="s">
        <v>481</v>
      </c>
      <c r="I88" s="187"/>
      <c r="J88" s="195">
        <f>J89</f>
        <v>493827.16000000003</v>
      </c>
      <c r="K88" s="195">
        <f>K89</f>
        <v>0</v>
      </c>
      <c r="L88" s="195">
        <f t="shared" si="5"/>
        <v>493827.16000000003</v>
      </c>
    </row>
    <row r="89" spans="1:12" s="189" customFormat="1" ht="25.5">
      <c r="A89" s="184" t="s">
        <v>87</v>
      </c>
      <c r="B89" s="185" t="s">
        <v>44</v>
      </c>
      <c r="C89" s="185" t="s">
        <v>27</v>
      </c>
      <c r="D89" s="185" t="s">
        <v>20</v>
      </c>
      <c r="E89" s="79" t="s">
        <v>17</v>
      </c>
      <c r="F89" s="185" t="s">
        <v>159</v>
      </c>
      <c r="G89" s="185" t="s">
        <v>190</v>
      </c>
      <c r="H89" s="163" t="s">
        <v>481</v>
      </c>
      <c r="I89" s="164" t="s">
        <v>86</v>
      </c>
      <c r="J89" s="195">
        <f>J90</f>
        <v>493827.16000000003</v>
      </c>
      <c r="K89" s="195">
        <f>K90</f>
        <v>0</v>
      </c>
      <c r="L89" s="195">
        <f t="shared" si="5"/>
        <v>493827.16000000003</v>
      </c>
    </row>
    <row r="90" spans="1:12" s="189" customFormat="1">
      <c r="A90" s="186" t="s">
        <v>90</v>
      </c>
      <c r="B90" s="185" t="s">
        <v>44</v>
      </c>
      <c r="C90" s="185" t="s">
        <v>27</v>
      </c>
      <c r="D90" s="185" t="s">
        <v>20</v>
      </c>
      <c r="E90" s="79" t="s">
        <v>17</v>
      </c>
      <c r="F90" s="185" t="s">
        <v>159</v>
      </c>
      <c r="G90" s="185" t="s">
        <v>190</v>
      </c>
      <c r="H90" s="163" t="s">
        <v>481</v>
      </c>
      <c r="I90" s="164" t="s">
        <v>89</v>
      </c>
      <c r="J90" s="195">
        <v>493827.16000000003</v>
      </c>
      <c r="K90" s="195"/>
      <c r="L90" s="195">
        <f t="shared" si="5"/>
        <v>493827.16000000003</v>
      </c>
    </row>
    <row r="91" spans="1:12" s="189" customFormat="1">
      <c r="A91" s="186" t="s">
        <v>466</v>
      </c>
      <c r="B91" s="185" t="s">
        <v>44</v>
      </c>
      <c r="C91" s="185" t="s">
        <v>27</v>
      </c>
      <c r="D91" s="185" t="s">
        <v>20</v>
      </c>
      <c r="E91" s="185" t="s">
        <v>17</v>
      </c>
      <c r="F91" s="185" t="s">
        <v>159</v>
      </c>
      <c r="G91" s="194" t="s">
        <v>455</v>
      </c>
      <c r="H91" s="194" t="s">
        <v>454</v>
      </c>
      <c r="I91" s="196"/>
      <c r="J91" s="195">
        <f>J92</f>
        <v>137174.21</v>
      </c>
      <c r="K91" s="195">
        <f>K92</f>
        <v>0</v>
      </c>
      <c r="L91" s="195">
        <f t="shared" si="5"/>
        <v>137174.21</v>
      </c>
    </row>
    <row r="92" spans="1:12" s="189" customFormat="1" ht="25.5">
      <c r="A92" s="184" t="s">
        <v>87</v>
      </c>
      <c r="B92" s="185" t="s">
        <v>44</v>
      </c>
      <c r="C92" s="185" t="s">
        <v>27</v>
      </c>
      <c r="D92" s="185" t="s">
        <v>20</v>
      </c>
      <c r="E92" s="185" t="s">
        <v>17</v>
      </c>
      <c r="F92" s="185" t="s">
        <v>159</v>
      </c>
      <c r="G92" s="194" t="s">
        <v>455</v>
      </c>
      <c r="H92" s="194" t="s">
        <v>454</v>
      </c>
      <c r="I92" s="196" t="s">
        <v>86</v>
      </c>
      <c r="J92" s="195">
        <f>J93</f>
        <v>137174.21</v>
      </c>
      <c r="K92" s="195">
        <f>K93</f>
        <v>0</v>
      </c>
      <c r="L92" s="195">
        <f t="shared" si="5"/>
        <v>137174.21</v>
      </c>
    </row>
    <row r="93" spans="1:12" s="189" customFormat="1">
      <c r="A93" s="186" t="s">
        <v>90</v>
      </c>
      <c r="B93" s="185" t="s">
        <v>44</v>
      </c>
      <c r="C93" s="185" t="s">
        <v>27</v>
      </c>
      <c r="D93" s="185" t="s">
        <v>20</v>
      </c>
      <c r="E93" s="185" t="s">
        <v>17</v>
      </c>
      <c r="F93" s="185" t="s">
        <v>159</v>
      </c>
      <c r="G93" s="194" t="s">
        <v>455</v>
      </c>
      <c r="H93" s="194" t="s">
        <v>454</v>
      </c>
      <c r="I93" s="196" t="s">
        <v>89</v>
      </c>
      <c r="J93" s="195">
        <f>111111.11+26063.1</f>
        <v>137174.21</v>
      </c>
      <c r="K93" s="195"/>
      <c r="L93" s="195">
        <f t="shared" si="5"/>
        <v>137174.21</v>
      </c>
    </row>
    <row r="94" spans="1:12" s="27" customFormat="1" ht="25.5">
      <c r="A94" s="2" t="s">
        <v>174</v>
      </c>
      <c r="B94" s="13" t="s">
        <v>44</v>
      </c>
      <c r="C94" s="13" t="s">
        <v>27</v>
      </c>
      <c r="D94" s="13" t="s">
        <v>20</v>
      </c>
      <c r="E94" s="79" t="s">
        <v>17</v>
      </c>
      <c r="F94" s="13" t="s">
        <v>173</v>
      </c>
      <c r="G94" s="13" t="s">
        <v>190</v>
      </c>
      <c r="H94" s="13" t="s">
        <v>191</v>
      </c>
      <c r="I94" s="20"/>
      <c r="J94" s="142">
        <f>J95+J98+J101+J104+J116+J119+J110+J107+J113</f>
        <v>35352050.909999996</v>
      </c>
      <c r="K94" s="195">
        <f>K95+K98+K101+K104+K116+K119+K110+K107+K113</f>
        <v>491329.16</v>
      </c>
      <c r="L94" s="195">
        <f t="shared" si="5"/>
        <v>35843380.069999993</v>
      </c>
    </row>
    <row r="95" spans="1:12" s="27" customFormat="1">
      <c r="A95" s="2" t="s">
        <v>177</v>
      </c>
      <c r="B95" s="13" t="s">
        <v>44</v>
      </c>
      <c r="C95" s="13" t="s">
        <v>27</v>
      </c>
      <c r="D95" s="13" t="s">
        <v>20</v>
      </c>
      <c r="E95" s="79" t="s">
        <v>17</v>
      </c>
      <c r="F95" s="13" t="s">
        <v>173</v>
      </c>
      <c r="G95" s="13" t="s">
        <v>190</v>
      </c>
      <c r="H95" s="13" t="s">
        <v>199</v>
      </c>
      <c r="I95" s="20"/>
      <c r="J95" s="142">
        <f>J96</f>
        <v>35000</v>
      </c>
      <c r="K95" s="195">
        <f>K96</f>
        <v>0</v>
      </c>
      <c r="L95" s="195">
        <f t="shared" si="5"/>
        <v>35000</v>
      </c>
    </row>
    <row r="96" spans="1:12" s="27" customFormat="1" ht="25.5">
      <c r="A96" s="7" t="s">
        <v>87</v>
      </c>
      <c r="B96" s="13" t="s">
        <v>44</v>
      </c>
      <c r="C96" s="13" t="s">
        <v>27</v>
      </c>
      <c r="D96" s="13" t="s">
        <v>20</v>
      </c>
      <c r="E96" s="79" t="s">
        <v>17</v>
      </c>
      <c r="F96" s="13" t="s">
        <v>173</v>
      </c>
      <c r="G96" s="13" t="s">
        <v>190</v>
      </c>
      <c r="H96" s="13" t="s">
        <v>199</v>
      </c>
      <c r="I96" s="20" t="s">
        <v>86</v>
      </c>
      <c r="J96" s="142">
        <f>J97</f>
        <v>35000</v>
      </c>
      <c r="K96" s="195">
        <f>K97</f>
        <v>0</v>
      </c>
      <c r="L96" s="195">
        <f t="shared" si="5"/>
        <v>35000</v>
      </c>
    </row>
    <row r="97" spans="1:12" s="27" customFormat="1">
      <c r="A97" s="14" t="s">
        <v>90</v>
      </c>
      <c r="B97" s="13" t="s">
        <v>44</v>
      </c>
      <c r="C97" s="13" t="s">
        <v>27</v>
      </c>
      <c r="D97" s="13" t="s">
        <v>20</v>
      </c>
      <c r="E97" s="79" t="s">
        <v>17</v>
      </c>
      <c r="F97" s="13" t="s">
        <v>173</v>
      </c>
      <c r="G97" s="13" t="s">
        <v>190</v>
      </c>
      <c r="H97" s="13" t="s">
        <v>199</v>
      </c>
      <c r="I97" s="20" t="s">
        <v>89</v>
      </c>
      <c r="J97" s="142">
        <v>35000</v>
      </c>
      <c r="K97" s="195"/>
      <c r="L97" s="195">
        <f t="shared" si="5"/>
        <v>35000</v>
      </c>
    </row>
    <row r="98" spans="1:12" s="27" customFormat="1">
      <c r="A98" s="2" t="s">
        <v>106</v>
      </c>
      <c r="B98" s="13" t="s">
        <v>44</v>
      </c>
      <c r="C98" s="13" t="s">
        <v>27</v>
      </c>
      <c r="D98" s="13" t="s">
        <v>20</v>
      </c>
      <c r="E98" s="79" t="s">
        <v>17</v>
      </c>
      <c r="F98" s="13" t="s">
        <v>173</v>
      </c>
      <c r="G98" s="13" t="s">
        <v>190</v>
      </c>
      <c r="H98" s="13" t="s">
        <v>200</v>
      </c>
      <c r="I98" s="20"/>
      <c r="J98" s="142">
        <f>J99</f>
        <v>26521526</v>
      </c>
      <c r="K98" s="195">
        <f>K99</f>
        <v>0</v>
      </c>
      <c r="L98" s="195">
        <f t="shared" si="5"/>
        <v>26521526</v>
      </c>
    </row>
    <row r="99" spans="1:12" s="27" customFormat="1" ht="25.5">
      <c r="A99" s="7" t="s">
        <v>87</v>
      </c>
      <c r="B99" s="13" t="s">
        <v>44</v>
      </c>
      <c r="C99" s="13" t="s">
        <v>27</v>
      </c>
      <c r="D99" s="13" t="s">
        <v>20</v>
      </c>
      <c r="E99" s="79" t="s">
        <v>17</v>
      </c>
      <c r="F99" s="13" t="s">
        <v>173</v>
      </c>
      <c r="G99" s="13" t="s">
        <v>190</v>
      </c>
      <c r="H99" s="13" t="s">
        <v>200</v>
      </c>
      <c r="I99" s="20" t="s">
        <v>86</v>
      </c>
      <c r="J99" s="142">
        <f>J100</f>
        <v>26521526</v>
      </c>
      <c r="K99" s="195">
        <f>K100</f>
        <v>0</v>
      </c>
      <c r="L99" s="195">
        <f t="shared" si="5"/>
        <v>26521526</v>
      </c>
    </row>
    <row r="100" spans="1:12" s="27" customFormat="1">
      <c r="A100" s="14" t="s">
        <v>90</v>
      </c>
      <c r="B100" s="13" t="s">
        <v>44</v>
      </c>
      <c r="C100" s="13" t="s">
        <v>27</v>
      </c>
      <c r="D100" s="13" t="s">
        <v>20</v>
      </c>
      <c r="E100" s="79" t="s">
        <v>17</v>
      </c>
      <c r="F100" s="13" t="s">
        <v>173</v>
      </c>
      <c r="G100" s="13" t="s">
        <v>190</v>
      </c>
      <c r="H100" s="13" t="s">
        <v>200</v>
      </c>
      <c r="I100" s="20" t="s">
        <v>89</v>
      </c>
      <c r="J100" s="142">
        <v>26521526</v>
      </c>
      <c r="K100" s="195"/>
      <c r="L100" s="195">
        <f t="shared" si="5"/>
        <v>26521526</v>
      </c>
    </row>
    <row r="101" spans="1:12" s="27" customFormat="1">
      <c r="A101" s="183" t="s">
        <v>325</v>
      </c>
      <c r="B101" s="13" t="s">
        <v>44</v>
      </c>
      <c r="C101" s="13" t="s">
        <v>27</v>
      </c>
      <c r="D101" s="13" t="s">
        <v>20</v>
      </c>
      <c r="E101" s="79" t="s">
        <v>17</v>
      </c>
      <c r="F101" s="13" t="s">
        <v>173</v>
      </c>
      <c r="G101" s="13" t="s">
        <v>190</v>
      </c>
      <c r="H101" s="107" t="s">
        <v>286</v>
      </c>
      <c r="I101" s="20"/>
      <c r="J101" s="142">
        <f>J102</f>
        <v>4.3200000000651926</v>
      </c>
      <c r="K101" s="195">
        <f>K102</f>
        <v>0</v>
      </c>
      <c r="L101" s="195">
        <f t="shared" si="5"/>
        <v>4.3200000000651926</v>
      </c>
    </row>
    <row r="102" spans="1:12" s="27" customFormat="1" ht="25.5">
      <c r="A102" s="7" t="s">
        <v>87</v>
      </c>
      <c r="B102" s="13" t="s">
        <v>44</v>
      </c>
      <c r="C102" s="13" t="s">
        <v>27</v>
      </c>
      <c r="D102" s="13" t="s">
        <v>20</v>
      </c>
      <c r="E102" s="79" t="s">
        <v>17</v>
      </c>
      <c r="F102" s="13" t="s">
        <v>173</v>
      </c>
      <c r="G102" s="13" t="s">
        <v>190</v>
      </c>
      <c r="H102" s="107" t="s">
        <v>286</v>
      </c>
      <c r="I102" s="160" t="s">
        <v>86</v>
      </c>
      <c r="J102" s="142">
        <f>J103</f>
        <v>4.3200000000651926</v>
      </c>
      <c r="K102" s="195">
        <f>K103</f>
        <v>0</v>
      </c>
      <c r="L102" s="195">
        <f t="shared" si="5"/>
        <v>4.3200000000651926</v>
      </c>
    </row>
    <row r="103" spans="1:12" s="27" customFormat="1">
      <c r="A103" s="14" t="s">
        <v>90</v>
      </c>
      <c r="B103" s="13" t="s">
        <v>44</v>
      </c>
      <c r="C103" s="13" t="s">
        <v>27</v>
      </c>
      <c r="D103" s="13" t="s">
        <v>20</v>
      </c>
      <c r="E103" s="79" t="s">
        <v>17</v>
      </c>
      <c r="F103" s="13" t="s">
        <v>173</v>
      </c>
      <c r="G103" s="13" t="s">
        <v>190</v>
      </c>
      <c r="H103" s="107" t="s">
        <v>286</v>
      </c>
      <c r="I103" s="160" t="s">
        <v>89</v>
      </c>
      <c r="J103" s="142">
        <v>4.3200000000651926</v>
      </c>
      <c r="K103" s="195"/>
      <c r="L103" s="195">
        <f t="shared" si="5"/>
        <v>4.3200000000651926</v>
      </c>
    </row>
    <row r="104" spans="1:12" s="27" customFormat="1" ht="51">
      <c r="A104" s="2" t="s">
        <v>152</v>
      </c>
      <c r="B104" s="13" t="s">
        <v>44</v>
      </c>
      <c r="C104" s="13" t="s">
        <v>27</v>
      </c>
      <c r="D104" s="13" t="s">
        <v>20</v>
      </c>
      <c r="E104" s="79" t="s">
        <v>17</v>
      </c>
      <c r="F104" s="13" t="s">
        <v>173</v>
      </c>
      <c r="G104" s="13" t="s">
        <v>190</v>
      </c>
      <c r="H104" s="13" t="s">
        <v>198</v>
      </c>
      <c r="I104" s="20"/>
      <c r="J104" s="142">
        <f>J105</f>
        <v>484259</v>
      </c>
      <c r="K104" s="195">
        <f>K105</f>
        <v>0</v>
      </c>
      <c r="L104" s="195">
        <f t="shared" si="5"/>
        <v>484259</v>
      </c>
    </row>
    <row r="105" spans="1:12" s="27" customFormat="1" ht="25.5">
      <c r="A105" s="7" t="s">
        <v>87</v>
      </c>
      <c r="B105" s="13" t="s">
        <v>44</v>
      </c>
      <c r="C105" s="13" t="s">
        <v>27</v>
      </c>
      <c r="D105" s="13" t="s">
        <v>20</v>
      </c>
      <c r="E105" s="79" t="s">
        <v>17</v>
      </c>
      <c r="F105" s="13" t="s">
        <v>173</v>
      </c>
      <c r="G105" s="13" t="s">
        <v>190</v>
      </c>
      <c r="H105" s="13" t="s">
        <v>198</v>
      </c>
      <c r="I105" s="20" t="s">
        <v>86</v>
      </c>
      <c r="J105" s="142">
        <f>J106</f>
        <v>484259</v>
      </c>
      <c r="K105" s="195">
        <f>K106</f>
        <v>0</v>
      </c>
      <c r="L105" s="195">
        <f t="shared" si="5"/>
        <v>484259</v>
      </c>
    </row>
    <row r="106" spans="1:12" s="27" customFormat="1">
      <c r="A106" s="14" t="s">
        <v>90</v>
      </c>
      <c r="B106" s="13" t="s">
        <v>44</v>
      </c>
      <c r="C106" s="13" t="s">
        <v>27</v>
      </c>
      <c r="D106" s="13" t="s">
        <v>20</v>
      </c>
      <c r="E106" s="79" t="s">
        <v>17</v>
      </c>
      <c r="F106" s="13" t="s">
        <v>173</v>
      </c>
      <c r="G106" s="13" t="s">
        <v>190</v>
      </c>
      <c r="H106" s="13" t="s">
        <v>198</v>
      </c>
      <c r="I106" s="20" t="s">
        <v>89</v>
      </c>
      <c r="J106" s="142">
        <v>484259</v>
      </c>
      <c r="K106" s="195"/>
      <c r="L106" s="195">
        <f t="shared" si="5"/>
        <v>484259</v>
      </c>
    </row>
    <row r="107" spans="1:12" s="189" customFormat="1">
      <c r="A107" s="211" t="s">
        <v>459</v>
      </c>
      <c r="B107" s="185" t="s">
        <v>44</v>
      </c>
      <c r="C107" s="185" t="s">
        <v>27</v>
      </c>
      <c r="D107" s="185" t="s">
        <v>20</v>
      </c>
      <c r="E107" s="185" t="s">
        <v>17</v>
      </c>
      <c r="F107" s="185" t="s">
        <v>173</v>
      </c>
      <c r="G107" s="185" t="s">
        <v>190</v>
      </c>
      <c r="H107" s="194" t="s">
        <v>501</v>
      </c>
      <c r="I107" s="187"/>
      <c r="J107" s="195">
        <f>J108</f>
        <v>2000000</v>
      </c>
      <c r="K107" s="195">
        <f>K108</f>
        <v>0</v>
      </c>
      <c r="L107" s="195">
        <f t="shared" ref="L107:L109" si="6">J107+K107</f>
        <v>2000000</v>
      </c>
    </row>
    <row r="108" spans="1:12" s="189" customFormat="1" ht="25.5">
      <c r="A108" s="184" t="s">
        <v>87</v>
      </c>
      <c r="B108" s="185" t="s">
        <v>44</v>
      </c>
      <c r="C108" s="185" t="s">
        <v>27</v>
      </c>
      <c r="D108" s="185" t="s">
        <v>20</v>
      </c>
      <c r="E108" s="185" t="s">
        <v>17</v>
      </c>
      <c r="F108" s="185" t="s">
        <v>173</v>
      </c>
      <c r="G108" s="185" t="s">
        <v>190</v>
      </c>
      <c r="H108" s="194" t="s">
        <v>501</v>
      </c>
      <c r="I108" s="164" t="s">
        <v>86</v>
      </c>
      <c r="J108" s="195">
        <f>J109</f>
        <v>2000000</v>
      </c>
      <c r="K108" s="195">
        <f>K109</f>
        <v>0</v>
      </c>
      <c r="L108" s="195">
        <f t="shared" si="6"/>
        <v>2000000</v>
      </c>
    </row>
    <row r="109" spans="1:12" s="189" customFormat="1">
      <c r="A109" s="186" t="s">
        <v>90</v>
      </c>
      <c r="B109" s="185" t="s">
        <v>44</v>
      </c>
      <c r="C109" s="185" t="s">
        <v>27</v>
      </c>
      <c r="D109" s="185" t="s">
        <v>20</v>
      </c>
      <c r="E109" s="185" t="s">
        <v>17</v>
      </c>
      <c r="F109" s="185" t="s">
        <v>173</v>
      </c>
      <c r="G109" s="185" t="s">
        <v>190</v>
      </c>
      <c r="H109" s="194" t="s">
        <v>501</v>
      </c>
      <c r="I109" s="164" t="s">
        <v>89</v>
      </c>
      <c r="J109" s="195">
        <v>2000000</v>
      </c>
      <c r="K109" s="195"/>
      <c r="L109" s="195">
        <f t="shared" si="6"/>
        <v>2000000</v>
      </c>
    </row>
    <row r="110" spans="1:12" s="189" customFormat="1" ht="25.5">
      <c r="A110" s="211" t="s">
        <v>452</v>
      </c>
      <c r="B110" s="185" t="s">
        <v>44</v>
      </c>
      <c r="C110" s="185" t="s">
        <v>27</v>
      </c>
      <c r="D110" s="185" t="s">
        <v>20</v>
      </c>
      <c r="E110" s="185" t="s">
        <v>17</v>
      </c>
      <c r="F110" s="185" t="s">
        <v>173</v>
      </c>
      <c r="G110" s="185" t="s">
        <v>190</v>
      </c>
      <c r="H110" s="194" t="s">
        <v>453</v>
      </c>
      <c r="I110" s="187"/>
      <c r="J110" s="195">
        <f>J111</f>
        <v>88183.41</v>
      </c>
      <c r="K110" s="195">
        <f>K111</f>
        <v>0</v>
      </c>
      <c r="L110" s="195">
        <f t="shared" si="5"/>
        <v>88183.41</v>
      </c>
    </row>
    <row r="111" spans="1:12" s="189" customFormat="1" ht="25.5">
      <c r="A111" s="184" t="s">
        <v>87</v>
      </c>
      <c r="B111" s="185" t="s">
        <v>44</v>
      </c>
      <c r="C111" s="185" t="s">
        <v>27</v>
      </c>
      <c r="D111" s="185" t="s">
        <v>20</v>
      </c>
      <c r="E111" s="185" t="s">
        <v>17</v>
      </c>
      <c r="F111" s="185" t="s">
        <v>173</v>
      </c>
      <c r="G111" s="185" t="s">
        <v>190</v>
      </c>
      <c r="H111" s="194" t="s">
        <v>453</v>
      </c>
      <c r="I111" s="196" t="s">
        <v>86</v>
      </c>
      <c r="J111" s="195">
        <f>J112</f>
        <v>88183.41</v>
      </c>
      <c r="K111" s="195">
        <f>K112</f>
        <v>0</v>
      </c>
      <c r="L111" s="195">
        <f t="shared" si="5"/>
        <v>88183.41</v>
      </c>
    </row>
    <row r="112" spans="1:12" s="189" customFormat="1">
      <c r="A112" s="186" t="s">
        <v>90</v>
      </c>
      <c r="B112" s="185" t="s">
        <v>44</v>
      </c>
      <c r="C112" s="185" t="s">
        <v>27</v>
      </c>
      <c r="D112" s="185" t="s">
        <v>20</v>
      </c>
      <c r="E112" s="185" t="s">
        <v>17</v>
      </c>
      <c r="F112" s="185" t="s">
        <v>173</v>
      </c>
      <c r="G112" s="185" t="s">
        <v>190</v>
      </c>
      <c r="H112" s="194" t="s">
        <v>453</v>
      </c>
      <c r="I112" s="196" t="s">
        <v>89</v>
      </c>
      <c r="J112" s="195">
        <v>88183.41</v>
      </c>
      <c r="K112" s="195"/>
      <c r="L112" s="195">
        <f t="shared" si="5"/>
        <v>88183.41</v>
      </c>
    </row>
    <row r="113" spans="1:12" s="189" customFormat="1" ht="51">
      <c r="A113" s="186" t="s">
        <v>516</v>
      </c>
      <c r="B113" s="185" t="s">
        <v>44</v>
      </c>
      <c r="C113" s="185" t="s">
        <v>27</v>
      </c>
      <c r="D113" s="185" t="s">
        <v>20</v>
      </c>
      <c r="E113" s="185" t="s">
        <v>17</v>
      </c>
      <c r="F113" s="185" t="s">
        <v>173</v>
      </c>
      <c r="G113" s="185" t="s">
        <v>190</v>
      </c>
      <c r="H113" s="182" t="s">
        <v>517</v>
      </c>
      <c r="I113" s="187"/>
      <c r="J113" s="195">
        <f>J114</f>
        <v>0</v>
      </c>
      <c r="K113" s="195">
        <f>K114</f>
        <v>491329.16</v>
      </c>
      <c r="L113" s="195">
        <f t="shared" si="5"/>
        <v>491329.16</v>
      </c>
    </row>
    <row r="114" spans="1:12" s="189" customFormat="1" ht="25.5">
      <c r="A114" s="184" t="s">
        <v>87</v>
      </c>
      <c r="B114" s="185" t="s">
        <v>44</v>
      </c>
      <c r="C114" s="185" t="s">
        <v>27</v>
      </c>
      <c r="D114" s="185" t="s">
        <v>20</v>
      </c>
      <c r="E114" s="185" t="s">
        <v>17</v>
      </c>
      <c r="F114" s="185" t="s">
        <v>173</v>
      </c>
      <c r="G114" s="185" t="s">
        <v>190</v>
      </c>
      <c r="H114" s="182" t="s">
        <v>517</v>
      </c>
      <c r="I114" s="196" t="s">
        <v>86</v>
      </c>
      <c r="J114" s="195">
        <f>J115</f>
        <v>0</v>
      </c>
      <c r="K114" s="195">
        <f>K115</f>
        <v>491329.16</v>
      </c>
      <c r="L114" s="195">
        <f t="shared" si="5"/>
        <v>491329.16</v>
      </c>
    </row>
    <row r="115" spans="1:12" s="189" customFormat="1">
      <c r="A115" s="186" t="s">
        <v>90</v>
      </c>
      <c r="B115" s="185" t="s">
        <v>44</v>
      </c>
      <c r="C115" s="185" t="s">
        <v>27</v>
      </c>
      <c r="D115" s="185" t="s">
        <v>20</v>
      </c>
      <c r="E115" s="185" t="s">
        <v>17</v>
      </c>
      <c r="F115" s="185" t="s">
        <v>173</v>
      </c>
      <c r="G115" s="185" t="s">
        <v>190</v>
      </c>
      <c r="H115" s="182" t="s">
        <v>517</v>
      </c>
      <c r="I115" s="196" t="s">
        <v>89</v>
      </c>
      <c r="J115" s="195"/>
      <c r="K115" s="195">
        <v>491329.16</v>
      </c>
      <c r="L115" s="195">
        <f t="shared" si="5"/>
        <v>491329.16</v>
      </c>
    </row>
    <row r="116" spans="1:12" s="189" customFormat="1" ht="38.25">
      <c r="A116" s="211" t="s">
        <v>415</v>
      </c>
      <c r="B116" s="182" t="s">
        <v>44</v>
      </c>
      <c r="C116" s="182" t="s">
        <v>27</v>
      </c>
      <c r="D116" s="182" t="s">
        <v>20</v>
      </c>
      <c r="E116" s="182" t="s">
        <v>17</v>
      </c>
      <c r="F116" s="182" t="s">
        <v>173</v>
      </c>
      <c r="G116" s="182" t="s">
        <v>190</v>
      </c>
      <c r="H116" s="182" t="s">
        <v>416</v>
      </c>
      <c r="I116" s="180"/>
      <c r="J116" s="195">
        <f>J117</f>
        <v>375206.18000000005</v>
      </c>
      <c r="K116" s="195">
        <f>K117</f>
        <v>0</v>
      </c>
      <c r="L116" s="195">
        <f t="shared" si="5"/>
        <v>375206.18000000005</v>
      </c>
    </row>
    <row r="117" spans="1:12" s="189" customFormat="1" ht="25.5">
      <c r="A117" s="184" t="s">
        <v>87</v>
      </c>
      <c r="B117" s="185" t="s">
        <v>44</v>
      </c>
      <c r="C117" s="185" t="s">
        <v>27</v>
      </c>
      <c r="D117" s="185" t="s">
        <v>20</v>
      </c>
      <c r="E117" s="185" t="s">
        <v>17</v>
      </c>
      <c r="F117" s="185" t="s">
        <v>173</v>
      </c>
      <c r="G117" s="185" t="s">
        <v>190</v>
      </c>
      <c r="H117" s="194" t="s">
        <v>416</v>
      </c>
      <c r="I117" s="196" t="s">
        <v>86</v>
      </c>
      <c r="J117" s="195">
        <f>J118</f>
        <v>375206.18000000005</v>
      </c>
      <c r="K117" s="195">
        <f>K118</f>
        <v>0</v>
      </c>
      <c r="L117" s="195">
        <f t="shared" si="5"/>
        <v>375206.18000000005</v>
      </c>
    </row>
    <row r="118" spans="1:12" s="189" customFormat="1">
      <c r="A118" s="186" t="s">
        <v>90</v>
      </c>
      <c r="B118" s="185" t="s">
        <v>44</v>
      </c>
      <c r="C118" s="185" t="s">
        <v>27</v>
      </c>
      <c r="D118" s="185" t="s">
        <v>20</v>
      </c>
      <c r="E118" s="185" t="s">
        <v>17</v>
      </c>
      <c r="F118" s="185" t="s">
        <v>173</v>
      </c>
      <c r="G118" s="185" t="s">
        <v>190</v>
      </c>
      <c r="H118" s="194" t="s">
        <v>416</v>
      </c>
      <c r="I118" s="196" t="s">
        <v>89</v>
      </c>
      <c r="J118" s="195">
        <v>375206.18000000005</v>
      </c>
      <c r="K118" s="195"/>
      <c r="L118" s="195">
        <f t="shared" si="5"/>
        <v>375206.18000000005</v>
      </c>
    </row>
    <row r="119" spans="1:12" s="189" customFormat="1">
      <c r="A119" s="186" t="s">
        <v>414</v>
      </c>
      <c r="B119" s="163" t="s">
        <v>44</v>
      </c>
      <c r="C119" s="163" t="s">
        <v>27</v>
      </c>
      <c r="D119" s="163" t="s">
        <v>20</v>
      </c>
      <c r="E119" s="163" t="s">
        <v>17</v>
      </c>
      <c r="F119" s="163" t="s">
        <v>173</v>
      </c>
      <c r="G119" s="163" t="s">
        <v>460</v>
      </c>
      <c r="H119" s="163" t="s">
        <v>413</v>
      </c>
      <c r="I119" s="164"/>
      <c r="J119" s="165">
        <f>J120</f>
        <v>5847872</v>
      </c>
      <c r="K119" s="165">
        <f>K120</f>
        <v>0</v>
      </c>
      <c r="L119" s="195">
        <f t="shared" ref="L119:L121" si="7">J119+K119</f>
        <v>5847872</v>
      </c>
    </row>
    <row r="120" spans="1:12" s="189" customFormat="1" ht="25.5">
      <c r="A120" s="183" t="s">
        <v>87</v>
      </c>
      <c r="B120" s="163" t="s">
        <v>44</v>
      </c>
      <c r="C120" s="163" t="s">
        <v>27</v>
      </c>
      <c r="D120" s="163" t="s">
        <v>20</v>
      </c>
      <c r="E120" s="163" t="s">
        <v>17</v>
      </c>
      <c r="F120" s="163" t="s">
        <v>173</v>
      </c>
      <c r="G120" s="163" t="s">
        <v>460</v>
      </c>
      <c r="H120" s="163" t="s">
        <v>413</v>
      </c>
      <c r="I120" s="164" t="s">
        <v>86</v>
      </c>
      <c r="J120" s="165">
        <f>J121</f>
        <v>5847872</v>
      </c>
      <c r="K120" s="165">
        <f>K121</f>
        <v>0</v>
      </c>
      <c r="L120" s="195">
        <f t="shared" si="7"/>
        <v>5847872</v>
      </c>
    </row>
    <row r="121" spans="1:12" s="189" customFormat="1">
      <c r="A121" s="186" t="s">
        <v>90</v>
      </c>
      <c r="B121" s="163" t="s">
        <v>44</v>
      </c>
      <c r="C121" s="163" t="s">
        <v>27</v>
      </c>
      <c r="D121" s="163" t="s">
        <v>20</v>
      </c>
      <c r="E121" s="163" t="s">
        <v>17</v>
      </c>
      <c r="F121" s="163" t="s">
        <v>173</v>
      </c>
      <c r="G121" s="163" t="s">
        <v>460</v>
      </c>
      <c r="H121" s="163" t="s">
        <v>413</v>
      </c>
      <c r="I121" s="164" t="s">
        <v>89</v>
      </c>
      <c r="J121" s="165">
        <v>5847872</v>
      </c>
      <c r="K121" s="165"/>
      <c r="L121" s="195">
        <f t="shared" si="7"/>
        <v>5847872</v>
      </c>
    </row>
    <row r="122" spans="1:12" ht="27.75" customHeight="1">
      <c r="A122" s="201" t="s">
        <v>401</v>
      </c>
      <c r="B122" s="79" t="s">
        <v>44</v>
      </c>
      <c r="C122" s="13" t="s">
        <v>27</v>
      </c>
      <c r="D122" s="13" t="s">
        <v>20</v>
      </c>
      <c r="E122" s="1" t="s">
        <v>16</v>
      </c>
      <c r="F122" s="1" t="s">
        <v>82</v>
      </c>
      <c r="G122" s="1" t="s">
        <v>190</v>
      </c>
      <c r="H122" s="1" t="s">
        <v>191</v>
      </c>
      <c r="I122" s="16"/>
      <c r="J122" s="145">
        <f>J123</f>
        <v>4268657.3100000005</v>
      </c>
      <c r="K122" s="145">
        <f>K123</f>
        <v>41606.229999999996</v>
      </c>
      <c r="L122" s="195">
        <f t="shared" si="5"/>
        <v>4310263.540000001</v>
      </c>
    </row>
    <row r="123" spans="1:12" ht="16.5" customHeight="1">
      <c r="A123" s="183" t="s">
        <v>313</v>
      </c>
      <c r="B123" s="79" t="s">
        <v>44</v>
      </c>
      <c r="C123" s="13" t="s">
        <v>27</v>
      </c>
      <c r="D123" s="13" t="s">
        <v>20</v>
      </c>
      <c r="E123" s="1" t="s">
        <v>16</v>
      </c>
      <c r="F123" s="1" t="s">
        <v>173</v>
      </c>
      <c r="G123" s="1" t="s">
        <v>190</v>
      </c>
      <c r="H123" s="1" t="s">
        <v>191</v>
      </c>
      <c r="I123" s="16"/>
      <c r="J123" s="145">
        <f>J127+J130+J124+J133</f>
        <v>4268657.3100000005</v>
      </c>
      <c r="K123" s="145">
        <f>K127+K130+K124+K133</f>
        <v>41606.229999999996</v>
      </c>
      <c r="L123" s="195">
        <f t="shared" si="5"/>
        <v>4310263.540000001</v>
      </c>
    </row>
    <row r="124" spans="1:12" s="181" customFormat="1" ht="25.5">
      <c r="A124" s="158" t="s">
        <v>253</v>
      </c>
      <c r="B124" s="79" t="s">
        <v>44</v>
      </c>
      <c r="C124" s="185" t="s">
        <v>27</v>
      </c>
      <c r="D124" s="185" t="s">
        <v>20</v>
      </c>
      <c r="E124" s="182" t="s">
        <v>16</v>
      </c>
      <c r="F124" s="182" t="s">
        <v>173</v>
      </c>
      <c r="G124" s="182" t="s">
        <v>190</v>
      </c>
      <c r="H124" s="182" t="s">
        <v>252</v>
      </c>
      <c r="I124" s="180"/>
      <c r="J124" s="145">
        <f>J125</f>
        <v>5000</v>
      </c>
      <c r="K124" s="145">
        <f>K125</f>
        <v>0</v>
      </c>
      <c r="L124" s="195">
        <f t="shared" si="5"/>
        <v>5000</v>
      </c>
    </row>
    <row r="125" spans="1:12" s="181" customFormat="1" ht="24.75" customHeight="1">
      <c r="A125" s="184" t="s">
        <v>87</v>
      </c>
      <c r="B125" s="79" t="s">
        <v>44</v>
      </c>
      <c r="C125" s="185" t="s">
        <v>27</v>
      </c>
      <c r="D125" s="185" t="s">
        <v>20</v>
      </c>
      <c r="E125" s="182" t="s">
        <v>16</v>
      </c>
      <c r="F125" s="182" t="s">
        <v>173</v>
      </c>
      <c r="G125" s="182" t="s">
        <v>190</v>
      </c>
      <c r="H125" s="182" t="s">
        <v>252</v>
      </c>
      <c r="I125" s="180" t="s">
        <v>86</v>
      </c>
      <c r="J125" s="145">
        <f>J126</f>
        <v>5000</v>
      </c>
      <c r="K125" s="145">
        <f>K126</f>
        <v>0</v>
      </c>
      <c r="L125" s="195">
        <f t="shared" si="5"/>
        <v>5000</v>
      </c>
    </row>
    <row r="126" spans="1:12" s="181" customFormat="1" ht="16.5" customHeight="1">
      <c r="A126" s="186" t="s">
        <v>90</v>
      </c>
      <c r="B126" s="79" t="s">
        <v>44</v>
      </c>
      <c r="C126" s="185" t="s">
        <v>27</v>
      </c>
      <c r="D126" s="185" t="s">
        <v>20</v>
      </c>
      <c r="E126" s="182" t="s">
        <v>16</v>
      </c>
      <c r="F126" s="182" t="s">
        <v>173</v>
      </c>
      <c r="G126" s="182" t="s">
        <v>190</v>
      </c>
      <c r="H126" s="182" t="s">
        <v>252</v>
      </c>
      <c r="I126" s="180" t="s">
        <v>89</v>
      </c>
      <c r="J126" s="145">
        <v>5000</v>
      </c>
      <c r="K126" s="145"/>
      <c r="L126" s="195">
        <f t="shared" si="5"/>
        <v>5000</v>
      </c>
    </row>
    <row r="127" spans="1:12" ht="15" customHeight="1">
      <c r="A127" s="2" t="s">
        <v>251</v>
      </c>
      <c r="B127" s="79" t="s">
        <v>44</v>
      </c>
      <c r="C127" s="13" t="s">
        <v>27</v>
      </c>
      <c r="D127" s="13" t="s">
        <v>20</v>
      </c>
      <c r="E127" s="1" t="s">
        <v>16</v>
      </c>
      <c r="F127" s="1" t="s">
        <v>173</v>
      </c>
      <c r="G127" s="1" t="s">
        <v>190</v>
      </c>
      <c r="H127" s="1" t="s">
        <v>250</v>
      </c>
      <c r="I127" s="16"/>
      <c r="J127" s="145">
        <f>J128</f>
        <v>4158969.31</v>
      </c>
      <c r="K127" s="145">
        <f>K128</f>
        <v>12851.23</v>
      </c>
      <c r="L127" s="195">
        <f t="shared" si="5"/>
        <v>4171820.54</v>
      </c>
    </row>
    <row r="128" spans="1:12" ht="25.5">
      <c r="A128" s="7" t="s">
        <v>87</v>
      </c>
      <c r="B128" s="79" t="s">
        <v>44</v>
      </c>
      <c r="C128" s="13" t="s">
        <v>27</v>
      </c>
      <c r="D128" s="13" t="s">
        <v>20</v>
      </c>
      <c r="E128" s="1" t="s">
        <v>16</v>
      </c>
      <c r="F128" s="1" t="s">
        <v>173</v>
      </c>
      <c r="G128" s="1" t="s">
        <v>190</v>
      </c>
      <c r="H128" s="1" t="s">
        <v>250</v>
      </c>
      <c r="I128" s="16" t="s">
        <v>86</v>
      </c>
      <c r="J128" s="145">
        <f>J129</f>
        <v>4158969.31</v>
      </c>
      <c r="K128" s="145">
        <f>K129</f>
        <v>12851.23</v>
      </c>
      <c r="L128" s="195">
        <f t="shared" si="5"/>
        <v>4171820.54</v>
      </c>
    </row>
    <row r="129" spans="1:12">
      <c r="A129" s="14" t="s">
        <v>90</v>
      </c>
      <c r="B129" s="79" t="s">
        <v>44</v>
      </c>
      <c r="C129" s="13" t="s">
        <v>27</v>
      </c>
      <c r="D129" s="13" t="s">
        <v>20</v>
      </c>
      <c r="E129" s="1" t="s">
        <v>16</v>
      </c>
      <c r="F129" s="1" t="s">
        <v>173</v>
      </c>
      <c r="G129" s="1" t="s">
        <v>190</v>
      </c>
      <c r="H129" s="1" t="s">
        <v>250</v>
      </c>
      <c r="I129" s="16" t="s">
        <v>89</v>
      </c>
      <c r="J129" s="145">
        <v>4158969.31</v>
      </c>
      <c r="K129" s="145">
        <v>12851.23</v>
      </c>
      <c r="L129" s="195">
        <f t="shared" si="5"/>
        <v>4171820.54</v>
      </c>
    </row>
    <row r="130" spans="1:12" ht="51">
      <c r="A130" s="2" t="s">
        <v>152</v>
      </c>
      <c r="B130" s="79" t="s">
        <v>44</v>
      </c>
      <c r="C130" s="13" t="s">
        <v>27</v>
      </c>
      <c r="D130" s="13" t="s">
        <v>20</v>
      </c>
      <c r="E130" s="1" t="s">
        <v>16</v>
      </c>
      <c r="F130" s="1" t="s">
        <v>173</v>
      </c>
      <c r="G130" s="1" t="s">
        <v>190</v>
      </c>
      <c r="H130" s="1" t="s">
        <v>198</v>
      </c>
      <c r="I130" s="16"/>
      <c r="J130" s="145">
        <f>J131</f>
        <v>104688</v>
      </c>
      <c r="K130" s="145">
        <f>K131</f>
        <v>12000</v>
      </c>
      <c r="L130" s="195">
        <f t="shared" si="5"/>
        <v>116688</v>
      </c>
    </row>
    <row r="131" spans="1:12" ht="25.5">
      <c r="A131" s="7" t="s">
        <v>87</v>
      </c>
      <c r="B131" s="79" t="s">
        <v>44</v>
      </c>
      <c r="C131" s="13" t="s">
        <v>27</v>
      </c>
      <c r="D131" s="13" t="s">
        <v>20</v>
      </c>
      <c r="E131" s="1" t="s">
        <v>16</v>
      </c>
      <c r="F131" s="1" t="s">
        <v>173</v>
      </c>
      <c r="G131" s="1" t="s">
        <v>190</v>
      </c>
      <c r="H131" s="1" t="s">
        <v>198</v>
      </c>
      <c r="I131" s="16" t="s">
        <v>86</v>
      </c>
      <c r="J131" s="145">
        <f>J132</f>
        <v>104688</v>
      </c>
      <c r="K131" s="145">
        <f>K132</f>
        <v>12000</v>
      </c>
      <c r="L131" s="195">
        <f t="shared" si="5"/>
        <v>116688</v>
      </c>
    </row>
    <row r="132" spans="1:12">
      <c r="A132" s="14" t="s">
        <v>90</v>
      </c>
      <c r="B132" s="79" t="s">
        <v>44</v>
      </c>
      <c r="C132" s="13" t="s">
        <v>27</v>
      </c>
      <c r="D132" s="13" t="s">
        <v>20</v>
      </c>
      <c r="E132" s="1" t="s">
        <v>16</v>
      </c>
      <c r="F132" s="1" t="s">
        <v>173</v>
      </c>
      <c r="G132" s="1" t="s">
        <v>190</v>
      </c>
      <c r="H132" s="1" t="s">
        <v>198</v>
      </c>
      <c r="I132" s="16" t="s">
        <v>89</v>
      </c>
      <c r="J132" s="145">
        <v>104688</v>
      </c>
      <c r="K132" s="145">
        <v>12000</v>
      </c>
      <c r="L132" s="195">
        <f t="shared" si="5"/>
        <v>116688</v>
      </c>
    </row>
    <row r="133" spans="1:12" s="189" customFormat="1" ht="51">
      <c r="A133" s="186" t="s">
        <v>516</v>
      </c>
      <c r="B133" s="185" t="s">
        <v>44</v>
      </c>
      <c r="C133" s="185" t="s">
        <v>27</v>
      </c>
      <c r="D133" s="185" t="s">
        <v>20</v>
      </c>
      <c r="E133" s="182" t="s">
        <v>16</v>
      </c>
      <c r="F133" s="182" t="s">
        <v>173</v>
      </c>
      <c r="G133" s="185" t="s">
        <v>190</v>
      </c>
      <c r="H133" s="182" t="s">
        <v>517</v>
      </c>
      <c r="I133" s="187"/>
      <c r="J133" s="195">
        <f>J134</f>
        <v>0</v>
      </c>
      <c r="K133" s="195">
        <f>K134</f>
        <v>16755</v>
      </c>
      <c r="L133" s="195">
        <f t="shared" ref="L133:L135" si="8">J133+K133</f>
        <v>16755</v>
      </c>
    </row>
    <row r="134" spans="1:12" s="189" customFormat="1" ht="25.5">
      <c r="A134" s="184" t="s">
        <v>87</v>
      </c>
      <c r="B134" s="185" t="s">
        <v>44</v>
      </c>
      <c r="C134" s="185" t="s">
        <v>27</v>
      </c>
      <c r="D134" s="185" t="s">
        <v>20</v>
      </c>
      <c r="E134" s="182" t="s">
        <v>16</v>
      </c>
      <c r="F134" s="182" t="s">
        <v>173</v>
      </c>
      <c r="G134" s="185" t="s">
        <v>190</v>
      </c>
      <c r="H134" s="182" t="s">
        <v>517</v>
      </c>
      <c r="I134" s="196" t="s">
        <v>86</v>
      </c>
      <c r="J134" s="195">
        <f>J135</f>
        <v>0</v>
      </c>
      <c r="K134" s="195">
        <f>K135</f>
        <v>16755</v>
      </c>
      <c r="L134" s="195">
        <f t="shared" si="8"/>
        <v>16755</v>
      </c>
    </row>
    <row r="135" spans="1:12" s="189" customFormat="1">
      <c r="A135" s="186" t="s">
        <v>90</v>
      </c>
      <c r="B135" s="185" t="s">
        <v>44</v>
      </c>
      <c r="C135" s="185" t="s">
        <v>27</v>
      </c>
      <c r="D135" s="185" t="s">
        <v>20</v>
      </c>
      <c r="E135" s="182" t="s">
        <v>16</v>
      </c>
      <c r="F135" s="182" t="s">
        <v>173</v>
      </c>
      <c r="G135" s="185" t="s">
        <v>190</v>
      </c>
      <c r="H135" s="182" t="s">
        <v>517</v>
      </c>
      <c r="I135" s="196" t="s">
        <v>89</v>
      </c>
      <c r="J135" s="195"/>
      <c r="K135" s="195">
        <v>16755</v>
      </c>
      <c r="L135" s="195">
        <f t="shared" si="8"/>
        <v>16755</v>
      </c>
    </row>
    <row r="136" spans="1:12">
      <c r="A136" s="7"/>
      <c r="B136" s="48"/>
      <c r="C136" s="1"/>
      <c r="D136" s="1"/>
      <c r="E136" s="1"/>
      <c r="F136" s="1"/>
      <c r="G136" s="1"/>
      <c r="H136" s="1"/>
      <c r="I136" s="16"/>
      <c r="J136" s="102"/>
      <c r="K136" s="193"/>
      <c r="L136" s="193"/>
    </row>
    <row r="137" spans="1:12">
      <c r="A137" s="4" t="s">
        <v>54</v>
      </c>
      <c r="B137" s="17" t="s">
        <v>44</v>
      </c>
      <c r="C137" s="18" t="s">
        <v>27</v>
      </c>
      <c r="D137" s="18" t="s">
        <v>16</v>
      </c>
      <c r="E137" s="18"/>
      <c r="F137" s="18"/>
      <c r="G137" s="18"/>
      <c r="H137" s="18"/>
      <c r="I137" s="34"/>
      <c r="J137" s="141">
        <f>J138</f>
        <v>8946958</v>
      </c>
      <c r="K137" s="141">
        <f>K138</f>
        <v>0</v>
      </c>
      <c r="L137" s="141">
        <f>J137+K137</f>
        <v>8946958</v>
      </c>
    </row>
    <row r="138" spans="1:12">
      <c r="A138" s="7" t="s">
        <v>103</v>
      </c>
      <c r="B138" s="1" t="s">
        <v>44</v>
      </c>
      <c r="C138" s="1" t="s">
        <v>27</v>
      </c>
      <c r="D138" s="1" t="s">
        <v>16</v>
      </c>
      <c r="E138" s="1" t="s">
        <v>102</v>
      </c>
      <c r="F138" s="1" t="s">
        <v>82</v>
      </c>
      <c r="G138" s="1" t="s">
        <v>190</v>
      </c>
      <c r="H138" s="1" t="s">
        <v>191</v>
      </c>
      <c r="I138" s="16"/>
      <c r="J138" s="142">
        <f>J139+J146</f>
        <v>8946958</v>
      </c>
      <c r="K138" s="195">
        <f>K139+K146</f>
        <v>0</v>
      </c>
      <c r="L138" s="195">
        <f>J138+K138</f>
        <v>8946958</v>
      </c>
    </row>
    <row r="139" spans="1:12" ht="25.5">
      <c r="A139" s="2" t="s">
        <v>107</v>
      </c>
      <c r="B139" s="1" t="s">
        <v>44</v>
      </c>
      <c r="C139" s="1" t="s">
        <v>27</v>
      </c>
      <c r="D139" s="1" t="s">
        <v>16</v>
      </c>
      <c r="E139" s="1" t="s">
        <v>102</v>
      </c>
      <c r="F139" s="1" t="s">
        <v>82</v>
      </c>
      <c r="G139" s="1" t="s">
        <v>190</v>
      </c>
      <c r="H139" s="1" t="s">
        <v>201</v>
      </c>
      <c r="I139" s="16"/>
      <c r="J139" s="102">
        <f>J140+J142+J144</f>
        <v>8812200</v>
      </c>
      <c r="K139" s="193">
        <f>K140+K142+K144</f>
        <v>0</v>
      </c>
      <c r="L139" s="195">
        <f t="shared" ref="L139:L148" si="9">J139+K139</f>
        <v>8812200</v>
      </c>
    </row>
    <row r="140" spans="1:12" ht="38.25">
      <c r="A140" s="92" t="s">
        <v>116</v>
      </c>
      <c r="B140" s="1" t="s">
        <v>44</v>
      </c>
      <c r="C140" s="1" t="s">
        <v>27</v>
      </c>
      <c r="D140" s="1" t="s">
        <v>16</v>
      </c>
      <c r="E140" s="1" t="s">
        <v>102</v>
      </c>
      <c r="F140" s="1" t="s">
        <v>82</v>
      </c>
      <c r="G140" s="1" t="s">
        <v>190</v>
      </c>
      <c r="H140" s="1" t="s">
        <v>201</v>
      </c>
      <c r="I140" s="16" t="s">
        <v>112</v>
      </c>
      <c r="J140" s="102">
        <f>J141</f>
        <v>8620200</v>
      </c>
      <c r="K140" s="193">
        <f>K141</f>
        <v>-10000</v>
      </c>
      <c r="L140" s="195">
        <f t="shared" si="9"/>
        <v>8610200</v>
      </c>
    </row>
    <row r="141" spans="1:12">
      <c r="A141" s="92" t="s">
        <v>127</v>
      </c>
      <c r="B141" s="1" t="s">
        <v>44</v>
      </c>
      <c r="C141" s="1" t="s">
        <v>27</v>
      </c>
      <c r="D141" s="1" t="s">
        <v>16</v>
      </c>
      <c r="E141" s="1" t="s">
        <v>102</v>
      </c>
      <c r="F141" s="1" t="s">
        <v>82</v>
      </c>
      <c r="G141" s="1" t="s">
        <v>190</v>
      </c>
      <c r="H141" s="1" t="s">
        <v>201</v>
      </c>
      <c r="I141" s="16" t="s">
        <v>126</v>
      </c>
      <c r="J141" s="102">
        <v>8620200</v>
      </c>
      <c r="K141" s="193">
        <v>-10000</v>
      </c>
      <c r="L141" s="195">
        <f t="shared" si="9"/>
        <v>8610200</v>
      </c>
    </row>
    <row r="142" spans="1:12" ht="25.5">
      <c r="A142" s="191" t="s">
        <v>399</v>
      </c>
      <c r="B142" s="1" t="s">
        <v>44</v>
      </c>
      <c r="C142" s="1" t="s">
        <v>27</v>
      </c>
      <c r="D142" s="1" t="s">
        <v>16</v>
      </c>
      <c r="E142" s="1" t="s">
        <v>102</v>
      </c>
      <c r="F142" s="1" t="s">
        <v>82</v>
      </c>
      <c r="G142" s="1" t="s">
        <v>190</v>
      </c>
      <c r="H142" s="1" t="s">
        <v>201</v>
      </c>
      <c r="I142" s="16" t="s">
        <v>114</v>
      </c>
      <c r="J142" s="102">
        <f>J143</f>
        <v>187000</v>
      </c>
      <c r="K142" s="193">
        <f>K143</f>
        <v>10000</v>
      </c>
      <c r="L142" s="195">
        <f t="shared" si="9"/>
        <v>197000</v>
      </c>
    </row>
    <row r="143" spans="1:12" ht="25.5">
      <c r="A143" s="92" t="s">
        <v>118</v>
      </c>
      <c r="B143" s="1" t="s">
        <v>44</v>
      </c>
      <c r="C143" s="1" t="s">
        <v>27</v>
      </c>
      <c r="D143" s="1" t="s">
        <v>16</v>
      </c>
      <c r="E143" s="1" t="s">
        <v>102</v>
      </c>
      <c r="F143" s="1" t="s">
        <v>82</v>
      </c>
      <c r="G143" s="1" t="s">
        <v>190</v>
      </c>
      <c r="H143" s="1" t="s">
        <v>201</v>
      </c>
      <c r="I143" s="16" t="s">
        <v>115</v>
      </c>
      <c r="J143" s="102">
        <v>187000</v>
      </c>
      <c r="K143" s="193">
        <v>10000</v>
      </c>
      <c r="L143" s="195">
        <f t="shared" si="9"/>
        <v>197000</v>
      </c>
    </row>
    <row r="144" spans="1:12" s="181" customFormat="1">
      <c r="A144" s="190" t="s">
        <v>97</v>
      </c>
      <c r="B144" s="182" t="s">
        <v>44</v>
      </c>
      <c r="C144" s="182" t="s">
        <v>27</v>
      </c>
      <c r="D144" s="182" t="s">
        <v>16</v>
      </c>
      <c r="E144" s="182" t="s">
        <v>102</v>
      </c>
      <c r="F144" s="182" t="s">
        <v>82</v>
      </c>
      <c r="G144" s="182" t="s">
        <v>190</v>
      </c>
      <c r="H144" s="182" t="s">
        <v>201</v>
      </c>
      <c r="I144" s="180" t="s">
        <v>94</v>
      </c>
      <c r="J144" s="193">
        <f>J145</f>
        <v>5000</v>
      </c>
      <c r="K144" s="193">
        <f>K145</f>
        <v>0</v>
      </c>
      <c r="L144" s="195">
        <f t="shared" si="9"/>
        <v>5000</v>
      </c>
    </row>
    <row r="145" spans="1:12" s="181" customFormat="1">
      <c r="A145" s="192" t="s">
        <v>157</v>
      </c>
      <c r="B145" s="182" t="s">
        <v>44</v>
      </c>
      <c r="C145" s="182" t="s">
        <v>27</v>
      </c>
      <c r="D145" s="182" t="s">
        <v>16</v>
      </c>
      <c r="E145" s="182" t="s">
        <v>102</v>
      </c>
      <c r="F145" s="182" t="s">
        <v>82</v>
      </c>
      <c r="G145" s="182" t="s">
        <v>190</v>
      </c>
      <c r="H145" s="182" t="s">
        <v>201</v>
      </c>
      <c r="I145" s="180" t="s">
        <v>156</v>
      </c>
      <c r="J145" s="193">
        <v>5000</v>
      </c>
      <c r="K145" s="193"/>
      <c r="L145" s="195">
        <f t="shared" si="9"/>
        <v>5000</v>
      </c>
    </row>
    <row r="146" spans="1:12" s="181" customFormat="1" ht="52.5" customHeight="1">
      <c r="A146" s="192" t="s">
        <v>509</v>
      </c>
      <c r="B146" s="182" t="s">
        <v>44</v>
      </c>
      <c r="C146" s="182" t="s">
        <v>27</v>
      </c>
      <c r="D146" s="182" t="s">
        <v>16</v>
      </c>
      <c r="E146" s="182" t="s">
        <v>102</v>
      </c>
      <c r="F146" s="182" t="s">
        <v>82</v>
      </c>
      <c r="G146" s="182" t="s">
        <v>190</v>
      </c>
      <c r="H146" s="182" t="s">
        <v>508</v>
      </c>
      <c r="I146" s="180"/>
      <c r="J146" s="193">
        <f>J147</f>
        <v>134758</v>
      </c>
      <c r="K146" s="193">
        <f>K147</f>
        <v>0</v>
      </c>
      <c r="L146" s="195">
        <f t="shared" si="9"/>
        <v>134758</v>
      </c>
    </row>
    <row r="147" spans="1:12" s="181" customFormat="1" ht="38.25">
      <c r="A147" s="190" t="s">
        <v>116</v>
      </c>
      <c r="B147" s="182" t="s">
        <v>44</v>
      </c>
      <c r="C147" s="182" t="s">
        <v>27</v>
      </c>
      <c r="D147" s="182" t="s">
        <v>16</v>
      </c>
      <c r="E147" s="182" t="s">
        <v>102</v>
      </c>
      <c r="F147" s="182" t="s">
        <v>82</v>
      </c>
      <c r="G147" s="182" t="s">
        <v>190</v>
      </c>
      <c r="H147" s="182" t="s">
        <v>508</v>
      </c>
      <c r="I147" s="180" t="s">
        <v>112</v>
      </c>
      <c r="J147" s="193">
        <f>J148</f>
        <v>134758</v>
      </c>
      <c r="K147" s="193">
        <f>K148</f>
        <v>0</v>
      </c>
      <c r="L147" s="195">
        <f t="shared" si="9"/>
        <v>134758</v>
      </c>
    </row>
    <row r="148" spans="1:12" s="181" customFormat="1">
      <c r="A148" s="190" t="s">
        <v>127</v>
      </c>
      <c r="B148" s="182" t="s">
        <v>44</v>
      </c>
      <c r="C148" s="182" t="s">
        <v>27</v>
      </c>
      <c r="D148" s="182" t="s">
        <v>16</v>
      </c>
      <c r="E148" s="182" t="s">
        <v>102</v>
      </c>
      <c r="F148" s="182" t="s">
        <v>82</v>
      </c>
      <c r="G148" s="182" t="s">
        <v>190</v>
      </c>
      <c r="H148" s="182" t="s">
        <v>508</v>
      </c>
      <c r="I148" s="180" t="s">
        <v>126</v>
      </c>
      <c r="J148" s="193">
        <v>134758</v>
      </c>
      <c r="K148" s="193"/>
      <c r="L148" s="195">
        <f t="shared" si="9"/>
        <v>134758</v>
      </c>
    </row>
    <row r="149" spans="1:12">
      <c r="A149" s="14"/>
      <c r="B149" s="57"/>
      <c r="C149" s="1"/>
      <c r="D149" s="1"/>
      <c r="E149" s="1"/>
      <c r="F149" s="1"/>
      <c r="G149" s="1"/>
      <c r="H149" s="1"/>
      <c r="I149" s="16"/>
      <c r="J149" s="102"/>
      <c r="K149" s="193"/>
      <c r="L149" s="193"/>
    </row>
    <row r="150" spans="1:12" ht="15.75">
      <c r="A150" s="41" t="s">
        <v>4</v>
      </c>
      <c r="B150" s="37" t="s">
        <v>44</v>
      </c>
      <c r="C150" s="37" t="s">
        <v>19</v>
      </c>
      <c r="D150" s="1"/>
      <c r="E150" s="1"/>
      <c r="F150" s="1"/>
      <c r="G150" s="1"/>
      <c r="H150" s="1"/>
      <c r="I150" s="16"/>
      <c r="J150" s="140">
        <f>J151</f>
        <v>429974.78</v>
      </c>
      <c r="K150" s="140">
        <f>K151</f>
        <v>0</v>
      </c>
      <c r="L150" s="140">
        <f>J150+K150</f>
        <v>429974.78</v>
      </c>
    </row>
    <row r="151" spans="1:12">
      <c r="A151" s="30" t="s">
        <v>55</v>
      </c>
      <c r="B151" s="17" t="s">
        <v>44</v>
      </c>
      <c r="C151" s="17" t="s">
        <v>19</v>
      </c>
      <c r="D151" s="17" t="s">
        <v>20</v>
      </c>
      <c r="E151" s="17"/>
      <c r="F151" s="17"/>
      <c r="G151" s="17"/>
      <c r="H151" s="17"/>
      <c r="I151" s="36"/>
      <c r="J151" s="141">
        <f>J152</f>
        <v>429974.78</v>
      </c>
      <c r="K151" s="141">
        <f>K152</f>
        <v>0</v>
      </c>
      <c r="L151" s="141">
        <f>J151+K151</f>
        <v>429974.78</v>
      </c>
    </row>
    <row r="152" spans="1:12" ht="38.25">
      <c r="A152" s="183" t="s">
        <v>346</v>
      </c>
      <c r="B152" s="1" t="s">
        <v>44</v>
      </c>
      <c r="C152" s="1" t="s">
        <v>19</v>
      </c>
      <c r="D152" s="1" t="s">
        <v>20</v>
      </c>
      <c r="E152" s="1" t="s">
        <v>2</v>
      </c>
      <c r="F152" s="1" t="s">
        <v>82</v>
      </c>
      <c r="G152" s="1" t="s">
        <v>190</v>
      </c>
      <c r="H152" s="1" t="s">
        <v>191</v>
      </c>
      <c r="I152" s="16"/>
      <c r="J152" s="102">
        <f>J153+J158+J163</f>
        <v>429974.78</v>
      </c>
      <c r="K152" s="193">
        <f>K153+K158+K163</f>
        <v>0</v>
      </c>
      <c r="L152" s="193">
        <f>J152+K152</f>
        <v>429974.78</v>
      </c>
    </row>
    <row r="153" spans="1:12" ht="15.75" customHeight="1">
      <c r="A153" s="2" t="s">
        <v>178</v>
      </c>
      <c r="B153" s="1" t="s">
        <v>44</v>
      </c>
      <c r="C153" s="1" t="s">
        <v>19</v>
      </c>
      <c r="D153" s="1" t="s">
        <v>20</v>
      </c>
      <c r="E153" s="1" t="s">
        <v>2</v>
      </c>
      <c r="F153" s="1" t="s">
        <v>82</v>
      </c>
      <c r="G153" s="1" t="s">
        <v>190</v>
      </c>
      <c r="H153" s="1" t="s">
        <v>202</v>
      </c>
      <c r="I153" s="16"/>
      <c r="J153" s="102">
        <f>J154+J156</f>
        <v>105000</v>
      </c>
      <c r="K153" s="193">
        <f>K154+K156</f>
        <v>-10000</v>
      </c>
      <c r="L153" s="193">
        <f t="shared" ref="L153:L167" si="10">J153+K153</f>
        <v>95000</v>
      </c>
    </row>
    <row r="154" spans="1:12" ht="25.5">
      <c r="A154" s="191" t="s">
        <v>399</v>
      </c>
      <c r="B154" s="1" t="s">
        <v>44</v>
      </c>
      <c r="C154" s="1" t="s">
        <v>19</v>
      </c>
      <c r="D154" s="1" t="s">
        <v>20</v>
      </c>
      <c r="E154" s="1" t="s">
        <v>2</v>
      </c>
      <c r="F154" s="1" t="s">
        <v>82</v>
      </c>
      <c r="G154" s="1" t="s">
        <v>190</v>
      </c>
      <c r="H154" s="1" t="s">
        <v>202</v>
      </c>
      <c r="I154" s="16" t="s">
        <v>114</v>
      </c>
      <c r="J154" s="102">
        <f>J155</f>
        <v>45000</v>
      </c>
      <c r="K154" s="193">
        <f>K155</f>
        <v>-10000</v>
      </c>
      <c r="L154" s="193">
        <f t="shared" si="10"/>
        <v>35000</v>
      </c>
    </row>
    <row r="155" spans="1:12" ht="25.5">
      <c r="A155" s="92" t="s">
        <v>118</v>
      </c>
      <c r="B155" s="1" t="s">
        <v>44</v>
      </c>
      <c r="C155" s="1" t="s">
        <v>19</v>
      </c>
      <c r="D155" s="1" t="s">
        <v>20</v>
      </c>
      <c r="E155" s="1" t="s">
        <v>2</v>
      </c>
      <c r="F155" s="1" t="s">
        <v>82</v>
      </c>
      <c r="G155" s="1" t="s">
        <v>190</v>
      </c>
      <c r="H155" s="1" t="s">
        <v>202</v>
      </c>
      <c r="I155" s="16" t="s">
        <v>115</v>
      </c>
      <c r="J155" s="102">
        <v>45000</v>
      </c>
      <c r="K155" s="193">
        <v>-10000</v>
      </c>
      <c r="L155" s="193">
        <f t="shared" si="10"/>
        <v>35000</v>
      </c>
    </row>
    <row r="156" spans="1:12" s="181" customFormat="1">
      <c r="A156" s="12" t="s">
        <v>124</v>
      </c>
      <c r="B156" s="182" t="s">
        <v>44</v>
      </c>
      <c r="C156" s="182" t="s">
        <v>19</v>
      </c>
      <c r="D156" s="182" t="s">
        <v>20</v>
      </c>
      <c r="E156" s="182" t="s">
        <v>2</v>
      </c>
      <c r="F156" s="182" t="s">
        <v>82</v>
      </c>
      <c r="G156" s="182" t="s">
        <v>190</v>
      </c>
      <c r="H156" s="182" t="s">
        <v>202</v>
      </c>
      <c r="I156" s="180" t="s">
        <v>123</v>
      </c>
      <c r="J156" s="193">
        <f>J157</f>
        <v>60000</v>
      </c>
      <c r="K156" s="193">
        <f>K157</f>
        <v>0</v>
      </c>
      <c r="L156" s="193">
        <f t="shared" si="10"/>
        <v>60000</v>
      </c>
    </row>
    <row r="157" spans="1:12" s="181" customFormat="1">
      <c r="A157" s="170" t="s">
        <v>312</v>
      </c>
      <c r="B157" s="182" t="s">
        <v>44</v>
      </c>
      <c r="C157" s="182" t="s">
        <v>19</v>
      </c>
      <c r="D157" s="182" t="s">
        <v>20</v>
      </c>
      <c r="E157" s="182" t="s">
        <v>2</v>
      </c>
      <c r="F157" s="182" t="s">
        <v>82</v>
      </c>
      <c r="G157" s="182" t="s">
        <v>190</v>
      </c>
      <c r="H157" s="182" t="s">
        <v>202</v>
      </c>
      <c r="I157" s="180" t="s">
        <v>311</v>
      </c>
      <c r="J157" s="193">
        <v>60000</v>
      </c>
      <c r="K157" s="193"/>
      <c r="L157" s="193">
        <f t="shared" si="10"/>
        <v>60000</v>
      </c>
    </row>
    <row r="158" spans="1:12" ht="14.25" customHeight="1">
      <c r="A158" s="2" t="s">
        <v>179</v>
      </c>
      <c r="B158" s="1" t="s">
        <v>44</v>
      </c>
      <c r="C158" s="1" t="s">
        <v>19</v>
      </c>
      <c r="D158" s="1" t="s">
        <v>20</v>
      </c>
      <c r="E158" s="1" t="s">
        <v>2</v>
      </c>
      <c r="F158" s="1" t="s">
        <v>82</v>
      </c>
      <c r="G158" s="1" t="s">
        <v>190</v>
      </c>
      <c r="H158" s="1" t="s">
        <v>203</v>
      </c>
      <c r="I158" s="16"/>
      <c r="J158" s="102">
        <f>J159+J161</f>
        <v>195000</v>
      </c>
      <c r="K158" s="193">
        <f>K159+K161</f>
        <v>10000</v>
      </c>
      <c r="L158" s="193">
        <f t="shared" si="10"/>
        <v>205000</v>
      </c>
    </row>
    <row r="159" spans="1:12" ht="25.5">
      <c r="A159" s="191" t="s">
        <v>399</v>
      </c>
      <c r="B159" s="1" t="s">
        <v>44</v>
      </c>
      <c r="C159" s="1" t="s">
        <v>19</v>
      </c>
      <c r="D159" s="1" t="s">
        <v>20</v>
      </c>
      <c r="E159" s="1" t="s">
        <v>2</v>
      </c>
      <c r="F159" s="1" t="s">
        <v>82</v>
      </c>
      <c r="G159" s="1" t="s">
        <v>190</v>
      </c>
      <c r="H159" s="1" t="s">
        <v>203</v>
      </c>
      <c r="I159" s="16" t="s">
        <v>114</v>
      </c>
      <c r="J159" s="102">
        <f>J160</f>
        <v>155000</v>
      </c>
      <c r="K159" s="193">
        <f>K160</f>
        <v>0</v>
      </c>
      <c r="L159" s="193">
        <f t="shared" si="10"/>
        <v>155000</v>
      </c>
    </row>
    <row r="160" spans="1:12" ht="25.5">
      <c r="A160" s="92" t="s">
        <v>118</v>
      </c>
      <c r="B160" s="1" t="s">
        <v>44</v>
      </c>
      <c r="C160" s="1" t="s">
        <v>19</v>
      </c>
      <c r="D160" s="1" t="s">
        <v>20</v>
      </c>
      <c r="E160" s="1" t="s">
        <v>2</v>
      </c>
      <c r="F160" s="1" t="s">
        <v>82</v>
      </c>
      <c r="G160" s="1" t="s">
        <v>190</v>
      </c>
      <c r="H160" s="1" t="s">
        <v>203</v>
      </c>
      <c r="I160" s="16" t="s">
        <v>115</v>
      </c>
      <c r="J160" s="102">
        <v>155000</v>
      </c>
      <c r="K160" s="193"/>
      <c r="L160" s="193">
        <f t="shared" si="10"/>
        <v>155000</v>
      </c>
    </row>
    <row r="161" spans="1:12" s="181" customFormat="1">
      <c r="A161" s="12" t="s">
        <v>124</v>
      </c>
      <c r="B161" s="182" t="s">
        <v>44</v>
      </c>
      <c r="C161" s="182" t="s">
        <v>19</v>
      </c>
      <c r="D161" s="182" t="s">
        <v>20</v>
      </c>
      <c r="E161" s="182" t="s">
        <v>2</v>
      </c>
      <c r="F161" s="182" t="s">
        <v>82</v>
      </c>
      <c r="G161" s="182" t="s">
        <v>190</v>
      </c>
      <c r="H161" s="182" t="s">
        <v>203</v>
      </c>
      <c r="I161" s="180" t="s">
        <v>123</v>
      </c>
      <c r="J161" s="193">
        <f>J162</f>
        <v>40000</v>
      </c>
      <c r="K161" s="193">
        <f>K162</f>
        <v>10000</v>
      </c>
      <c r="L161" s="193">
        <f t="shared" si="10"/>
        <v>50000</v>
      </c>
    </row>
    <row r="162" spans="1:12" s="181" customFormat="1">
      <c r="A162" s="170" t="s">
        <v>312</v>
      </c>
      <c r="B162" s="182" t="s">
        <v>44</v>
      </c>
      <c r="C162" s="182" t="s">
        <v>19</v>
      </c>
      <c r="D162" s="182" t="s">
        <v>20</v>
      </c>
      <c r="E162" s="182" t="s">
        <v>2</v>
      </c>
      <c r="F162" s="182" t="s">
        <v>82</v>
      </c>
      <c r="G162" s="182" t="s">
        <v>190</v>
      </c>
      <c r="H162" s="182" t="s">
        <v>203</v>
      </c>
      <c r="I162" s="180" t="s">
        <v>311</v>
      </c>
      <c r="J162" s="193">
        <v>40000</v>
      </c>
      <c r="K162" s="193">
        <v>10000</v>
      </c>
      <c r="L162" s="193">
        <f t="shared" si="10"/>
        <v>50000</v>
      </c>
    </row>
    <row r="163" spans="1:12" s="181" customFormat="1">
      <c r="A163" s="170" t="s">
        <v>371</v>
      </c>
      <c r="B163" s="182" t="s">
        <v>44</v>
      </c>
      <c r="C163" s="182" t="s">
        <v>19</v>
      </c>
      <c r="D163" s="182" t="s">
        <v>20</v>
      </c>
      <c r="E163" s="182" t="s">
        <v>2</v>
      </c>
      <c r="F163" s="182" t="s">
        <v>82</v>
      </c>
      <c r="G163" s="182" t="s">
        <v>190</v>
      </c>
      <c r="H163" s="182" t="s">
        <v>372</v>
      </c>
      <c r="I163" s="180"/>
      <c r="J163" s="193">
        <f>J164+J166</f>
        <v>129974.78</v>
      </c>
      <c r="K163" s="193">
        <f>K164+K166</f>
        <v>0</v>
      </c>
      <c r="L163" s="193">
        <f t="shared" si="10"/>
        <v>129974.78</v>
      </c>
    </row>
    <row r="164" spans="1:12" s="181" customFormat="1" ht="25.5">
      <c r="A164" s="191" t="s">
        <v>399</v>
      </c>
      <c r="B164" s="182" t="s">
        <v>44</v>
      </c>
      <c r="C164" s="182" t="s">
        <v>19</v>
      </c>
      <c r="D164" s="182" t="s">
        <v>20</v>
      </c>
      <c r="E164" s="182" t="s">
        <v>2</v>
      </c>
      <c r="F164" s="182" t="s">
        <v>82</v>
      </c>
      <c r="G164" s="182" t="s">
        <v>190</v>
      </c>
      <c r="H164" s="182" t="s">
        <v>372</v>
      </c>
      <c r="I164" s="180" t="s">
        <v>114</v>
      </c>
      <c r="J164" s="193">
        <f>J165</f>
        <v>32274.78</v>
      </c>
      <c r="K164" s="193">
        <f>K165</f>
        <v>0</v>
      </c>
      <c r="L164" s="193">
        <f t="shared" si="10"/>
        <v>32274.78</v>
      </c>
    </row>
    <row r="165" spans="1:12" s="181" customFormat="1" ht="25.5">
      <c r="A165" s="190" t="s">
        <v>118</v>
      </c>
      <c r="B165" s="182" t="s">
        <v>44</v>
      </c>
      <c r="C165" s="182" t="s">
        <v>19</v>
      </c>
      <c r="D165" s="182" t="s">
        <v>20</v>
      </c>
      <c r="E165" s="182" t="s">
        <v>2</v>
      </c>
      <c r="F165" s="182" t="s">
        <v>82</v>
      </c>
      <c r="G165" s="182" t="s">
        <v>190</v>
      </c>
      <c r="H165" s="182" t="s">
        <v>372</v>
      </c>
      <c r="I165" s="180" t="s">
        <v>115</v>
      </c>
      <c r="J165" s="193">
        <v>32274.78</v>
      </c>
      <c r="K165" s="193"/>
      <c r="L165" s="193">
        <f t="shared" si="10"/>
        <v>32274.78</v>
      </c>
    </row>
    <row r="166" spans="1:12" s="181" customFormat="1">
      <c r="A166" s="12" t="s">
        <v>124</v>
      </c>
      <c r="B166" s="182" t="s">
        <v>44</v>
      </c>
      <c r="C166" s="182" t="s">
        <v>19</v>
      </c>
      <c r="D166" s="182" t="s">
        <v>20</v>
      </c>
      <c r="E166" s="182" t="s">
        <v>2</v>
      </c>
      <c r="F166" s="182" t="s">
        <v>82</v>
      </c>
      <c r="G166" s="182" t="s">
        <v>190</v>
      </c>
      <c r="H166" s="182" t="s">
        <v>372</v>
      </c>
      <c r="I166" s="180" t="s">
        <v>123</v>
      </c>
      <c r="J166" s="193">
        <f>J167</f>
        <v>97700</v>
      </c>
      <c r="K166" s="193">
        <f>K167</f>
        <v>0</v>
      </c>
      <c r="L166" s="193">
        <f t="shared" si="10"/>
        <v>97700</v>
      </c>
    </row>
    <row r="167" spans="1:12" s="181" customFormat="1">
      <c r="A167" s="170" t="s">
        <v>312</v>
      </c>
      <c r="B167" s="182" t="s">
        <v>44</v>
      </c>
      <c r="C167" s="182" t="s">
        <v>19</v>
      </c>
      <c r="D167" s="182" t="s">
        <v>20</v>
      </c>
      <c r="E167" s="182" t="s">
        <v>2</v>
      </c>
      <c r="F167" s="182" t="s">
        <v>82</v>
      </c>
      <c r="G167" s="182" t="s">
        <v>190</v>
      </c>
      <c r="H167" s="182" t="s">
        <v>372</v>
      </c>
      <c r="I167" s="180" t="s">
        <v>311</v>
      </c>
      <c r="J167" s="193">
        <v>97700</v>
      </c>
      <c r="K167" s="193"/>
      <c r="L167" s="193">
        <f t="shared" si="10"/>
        <v>97700</v>
      </c>
    </row>
    <row r="168" spans="1:12">
      <c r="A168" s="92"/>
      <c r="B168" s="1"/>
      <c r="C168" s="1"/>
      <c r="D168" s="1"/>
      <c r="E168" s="1"/>
      <c r="F168" s="1"/>
      <c r="G168" s="1"/>
      <c r="H168" s="1"/>
      <c r="I168" s="16"/>
      <c r="J168" s="102"/>
      <c r="K168" s="193"/>
      <c r="L168" s="193"/>
    </row>
    <row r="169" spans="1:12" ht="25.5">
      <c r="A169" s="56" t="s">
        <v>351</v>
      </c>
      <c r="B169" s="55" t="s">
        <v>43</v>
      </c>
      <c r="C169" s="53"/>
      <c r="D169" s="53"/>
      <c r="E169" s="53"/>
      <c r="F169" s="53"/>
      <c r="G169" s="53"/>
      <c r="H169" s="54"/>
      <c r="I169" s="52"/>
      <c r="J169" s="139">
        <f>J170+J340</f>
        <v>424122467.25999999</v>
      </c>
      <c r="K169" s="239">
        <f>K170+K340</f>
        <v>10945812.02</v>
      </c>
      <c r="L169" s="139">
        <f>J169+K169</f>
        <v>435068279.27999997</v>
      </c>
    </row>
    <row r="170" spans="1:12" ht="15.75">
      <c r="A170" s="31" t="s">
        <v>24</v>
      </c>
      <c r="B170" s="37" t="s">
        <v>43</v>
      </c>
      <c r="C170" s="37" t="s">
        <v>2</v>
      </c>
      <c r="D170" s="38"/>
      <c r="E170" s="38"/>
      <c r="F170" s="38"/>
      <c r="G170" s="38"/>
      <c r="H170" s="38"/>
      <c r="I170" s="39"/>
      <c r="J170" s="140">
        <f>J171+J190+J237+J283+J302</f>
        <v>414405142.23000002</v>
      </c>
      <c r="K170" s="140">
        <f>K171+K190+K237+K283+K302</f>
        <v>10734544</v>
      </c>
      <c r="L170" s="140">
        <f>J170+K170</f>
        <v>425139686.23000002</v>
      </c>
    </row>
    <row r="171" spans="1:12">
      <c r="A171" s="4" t="s">
        <v>8</v>
      </c>
      <c r="B171" s="17" t="s">
        <v>43</v>
      </c>
      <c r="C171" s="17" t="s">
        <v>2</v>
      </c>
      <c r="D171" s="17" t="s">
        <v>20</v>
      </c>
      <c r="E171" s="17"/>
      <c r="F171" s="17"/>
      <c r="G171" s="17"/>
      <c r="H171" s="17"/>
      <c r="I171" s="36"/>
      <c r="J171" s="141">
        <f>J172</f>
        <v>88624098.689999998</v>
      </c>
      <c r="K171" s="141">
        <f>K172</f>
        <v>-2188343.85</v>
      </c>
      <c r="L171" s="141">
        <f>J171+K171</f>
        <v>86435754.840000004</v>
      </c>
    </row>
    <row r="172" spans="1:12" ht="38.25">
      <c r="A172" s="183" t="s">
        <v>347</v>
      </c>
      <c r="B172" s="79" t="s">
        <v>43</v>
      </c>
      <c r="C172" s="79" t="s">
        <v>2</v>
      </c>
      <c r="D172" s="79" t="s">
        <v>20</v>
      </c>
      <c r="E172" s="79" t="s">
        <v>20</v>
      </c>
      <c r="F172" s="79" t="s">
        <v>82</v>
      </c>
      <c r="G172" s="79" t="s">
        <v>190</v>
      </c>
      <c r="H172" s="79" t="s">
        <v>191</v>
      </c>
      <c r="I172" s="117"/>
      <c r="J172" s="145">
        <f>J173</f>
        <v>88624098.689999998</v>
      </c>
      <c r="K172" s="145">
        <f>K173</f>
        <v>-2188343.85</v>
      </c>
      <c r="L172" s="145">
        <f>J172+K172</f>
        <v>86435754.840000004</v>
      </c>
    </row>
    <row r="173" spans="1:12" ht="25.5">
      <c r="A173" s="2" t="s">
        <v>181</v>
      </c>
      <c r="B173" s="79" t="s">
        <v>43</v>
      </c>
      <c r="C173" s="79" t="s">
        <v>2</v>
      </c>
      <c r="D173" s="79" t="s">
        <v>20</v>
      </c>
      <c r="E173" s="79" t="s">
        <v>20</v>
      </c>
      <c r="F173" s="79" t="s">
        <v>159</v>
      </c>
      <c r="G173" s="79" t="s">
        <v>190</v>
      </c>
      <c r="H173" s="79" t="s">
        <v>191</v>
      </c>
      <c r="I173" s="117"/>
      <c r="J173" s="145">
        <f>J174+J183+J177+J186+J180</f>
        <v>88624098.689999998</v>
      </c>
      <c r="K173" s="145">
        <f>K174+K183+K177+K186+K180</f>
        <v>-2188343.85</v>
      </c>
      <c r="L173" s="145">
        <f t="shared" ref="L173:L188" si="11">J173+K173</f>
        <v>86435754.840000004</v>
      </c>
    </row>
    <row r="174" spans="1:12" ht="25.5">
      <c r="A174" s="2" t="s">
        <v>182</v>
      </c>
      <c r="B174" s="79" t="s">
        <v>43</v>
      </c>
      <c r="C174" s="79" t="s">
        <v>2</v>
      </c>
      <c r="D174" s="79" t="s">
        <v>20</v>
      </c>
      <c r="E174" s="79" t="s">
        <v>20</v>
      </c>
      <c r="F174" s="79" t="s">
        <v>159</v>
      </c>
      <c r="G174" s="79" t="s">
        <v>190</v>
      </c>
      <c r="H174" s="79" t="s">
        <v>204</v>
      </c>
      <c r="I174" s="117"/>
      <c r="J174" s="145">
        <f>J175</f>
        <v>43297302</v>
      </c>
      <c r="K174" s="145">
        <f>K175</f>
        <v>-1869047.1600000001</v>
      </c>
      <c r="L174" s="145">
        <f t="shared" si="11"/>
        <v>41428254.840000004</v>
      </c>
    </row>
    <row r="175" spans="1:12" ht="25.5">
      <c r="A175" s="7" t="s">
        <v>87</v>
      </c>
      <c r="B175" s="79" t="s">
        <v>43</v>
      </c>
      <c r="C175" s="79" t="s">
        <v>2</v>
      </c>
      <c r="D175" s="79" t="s">
        <v>20</v>
      </c>
      <c r="E175" s="79" t="s">
        <v>20</v>
      </c>
      <c r="F175" s="79" t="s">
        <v>159</v>
      </c>
      <c r="G175" s="79" t="s">
        <v>190</v>
      </c>
      <c r="H175" s="79" t="s">
        <v>204</v>
      </c>
      <c r="I175" s="117" t="s">
        <v>86</v>
      </c>
      <c r="J175" s="145">
        <f>J176</f>
        <v>43297302</v>
      </c>
      <c r="K175" s="145">
        <f>K176</f>
        <v>-1869047.1600000001</v>
      </c>
      <c r="L175" s="145">
        <f t="shared" si="11"/>
        <v>41428254.840000004</v>
      </c>
    </row>
    <row r="176" spans="1:12">
      <c r="A176" s="14" t="s">
        <v>90</v>
      </c>
      <c r="B176" s="79" t="s">
        <v>43</v>
      </c>
      <c r="C176" s="79" t="s">
        <v>2</v>
      </c>
      <c r="D176" s="79" t="s">
        <v>20</v>
      </c>
      <c r="E176" s="79" t="s">
        <v>20</v>
      </c>
      <c r="F176" s="79" t="s">
        <v>159</v>
      </c>
      <c r="G176" s="79" t="s">
        <v>190</v>
      </c>
      <c r="H176" s="79" t="s">
        <v>204</v>
      </c>
      <c r="I176" s="117" t="s">
        <v>89</v>
      </c>
      <c r="J176" s="145">
        <v>43297302</v>
      </c>
      <c r="K176" s="145">
        <f>-300805.15-14549.7-203692.31-1350000</f>
        <v>-1869047.1600000001</v>
      </c>
      <c r="L176" s="145">
        <f t="shared" si="11"/>
        <v>41428254.840000004</v>
      </c>
    </row>
    <row r="177" spans="1:12" s="181" customFormat="1" ht="25.5">
      <c r="A177" s="186" t="s">
        <v>332</v>
      </c>
      <c r="B177" s="79" t="s">
        <v>43</v>
      </c>
      <c r="C177" s="79" t="s">
        <v>2</v>
      </c>
      <c r="D177" s="79" t="s">
        <v>20</v>
      </c>
      <c r="E177" s="79" t="s">
        <v>20</v>
      </c>
      <c r="F177" s="79" t="s">
        <v>159</v>
      </c>
      <c r="G177" s="79" t="s">
        <v>190</v>
      </c>
      <c r="H177" s="194" t="s">
        <v>331</v>
      </c>
      <c r="I177" s="196"/>
      <c r="J177" s="145">
        <f>J178</f>
        <v>399296.69</v>
      </c>
      <c r="K177" s="145">
        <f>K178</f>
        <v>-69296.69</v>
      </c>
      <c r="L177" s="145">
        <f t="shared" si="11"/>
        <v>330000</v>
      </c>
    </row>
    <row r="178" spans="1:12" s="181" customFormat="1" ht="25.5">
      <c r="A178" s="184" t="s">
        <v>87</v>
      </c>
      <c r="B178" s="79" t="s">
        <v>43</v>
      </c>
      <c r="C178" s="79" t="s">
        <v>2</v>
      </c>
      <c r="D178" s="79" t="s">
        <v>20</v>
      </c>
      <c r="E178" s="79" t="s">
        <v>20</v>
      </c>
      <c r="F178" s="79" t="s">
        <v>159</v>
      </c>
      <c r="G178" s="79" t="s">
        <v>190</v>
      </c>
      <c r="H178" s="194" t="s">
        <v>331</v>
      </c>
      <c r="I178" s="196" t="s">
        <v>86</v>
      </c>
      <c r="J178" s="145">
        <f>J179</f>
        <v>399296.69</v>
      </c>
      <c r="K178" s="145">
        <f>K179</f>
        <v>-69296.69</v>
      </c>
      <c r="L178" s="145">
        <f t="shared" si="11"/>
        <v>330000</v>
      </c>
    </row>
    <row r="179" spans="1:12" s="181" customFormat="1">
      <c r="A179" s="186" t="s">
        <v>90</v>
      </c>
      <c r="B179" s="79" t="s">
        <v>43</v>
      </c>
      <c r="C179" s="79" t="s">
        <v>2</v>
      </c>
      <c r="D179" s="79" t="s">
        <v>20</v>
      </c>
      <c r="E179" s="79" t="s">
        <v>20</v>
      </c>
      <c r="F179" s="79" t="s">
        <v>159</v>
      </c>
      <c r="G179" s="79" t="s">
        <v>190</v>
      </c>
      <c r="H179" s="194" t="s">
        <v>331</v>
      </c>
      <c r="I179" s="196" t="s">
        <v>89</v>
      </c>
      <c r="J179" s="145">
        <v>399296.69</v>
      </c>
      <c r="K179" s="145">
        <f>-12266.31-57030.38</f>
        <v>-69296.69</v>
      </c>
      <c r="L179" s="145">
        <f t="shared" si="11"/>
        <v>330000</v>
      </c>
    </row>
    <row r="180" spans="1:12" s="181" customFormat="1">
      <c r="A180" s="186" t="s">
        <v>473</v>
      </c>
      <c r="B180" s="79" t="s">
        <v>43</v>
      </c>
      <c r="C180" s="79" t="s">
        <v>2</v>
      </c>
      <c r="D180" s="79" t="s">
        <v>20</v>
      </c>
      <c r="E180" s="79" t="s">
        <v>20</v>
      </c>
      <c r="F180" s="79" t="s">
        <v>159</v>
      </c>
      <c r="G180" s="79" t="s">
        <v>190</v>
      </c>
      <c r="H180" s="194" t="s">
        <v>472</v>
      </c>
      <c r="I180" s="196"/>
      <c r="J180" s="145">
        <f>J181</f>
        <v>196000</v>
      </c>
      <c r="K180" s="145">
        <f>K181</f>
        <v>0</v>
      </c>
      <c r="L180" s="145">
        <f t="shared" si="11"/>
        <v>196000</v>
      </c>
    </row>
    <row r="181" spans="1:12" s="181" customFormat="1" ht="25.5">
      <c r="A181" s="184" t="s">
        <v>87</v>
      </c>
      <c r="B181" s="79" t="s">
        <v>43</v>
      </c>
      <c r="C181" s="79" t="s">
        <v>2</v>
      </c>
      <c r="D181" s="79" t="s">
        <v>20</v>
      </c>
      <c r="E181" s="79" t="s">
        <v>20</v>
      </c>
      <c r="F181" s="79" t="s">
        <v>159</v>
      </c>
      <c r="G181" s="79" t="s">
        <v>190</v>
      </c>
      <c r="H181" s="194" t="s">
        <v>472</v>
      </c>
      <c r="I181" s="196" t="s">
        <v>86</v>
      </c>
      <c r="J181" s="145">
        <f>J182</f>
        <v>196000</v>
      </c>
      <c r="K181" s="145">
        <f>K182</f>
        <v>0</v>
      </c>
      <c r="L181" s="145">
        <f t="shared" si="11"/>
        <v>196000</v>
      </c>
    </row>
    <row r="182" spans="1:12" s="181" customFormat="1">
      <c r="A182" s="186" t="s">
        <v>90</v>
      </c>
      <c r="B182" s="79" t="s">
        <v>43</v>
      </c>
      <c r="C182" s="79" t="s">
        <v>2</v>
      </c>
      <c r="D182" s="79" t="s">
        <v>20</v>
      </c>
      <c r="E182" s="79" t="s">
        <v>20</v>
      </c>
      <c r="F182" s="79" t="s">
        <v>159</v>
      </c>
      <c r="G182" s="79" t="s">
        <v>190</v>
      </c>
      <c r="H182" s="194" t="s">
        <v>472</v>
      </c>
      <c r="I182" s="196" t="s">
        <v>89</v>
      </c>
      <c r="J182" s="145">
        <v>196000</v>
      </c>
      <c r="K182" s="145"/>
      <c r="L182" s="145">
        <f t="shared" si="11"/>
        <v>196000</v>
      </c>
    </row>
    <row r="183" spans="1:12" ht="63.75">
      <c r="A183" s="186" t="s">
        <v>337</v>
      </c>
      <c r="B183" s="79" t="s">
        <v>43</v>
      </c>
      <c r="C183" s="79" t="s">
        <v>2</v>
      </c>
      <c r="D183" s="79" t="s">
        <v>20</v>
      </c>
      <c r="E183" s="79" t="s">
        <v>20</v>
      </c>
      <c r="F183" s="79" t="s">
        <v>159</v>
      </c>
      <c r="G183" s="79" t="s">
        <v>190</v>
      </c>
      <c r="H183" s="107" t="s">
        <v>276</v>
      </c>
      <c r="I183" s="117"/>
      <c r="J183" s="145">
        <f>J184</f>
        <v>1731500</v>
      </c>
      <c r="K183" s="145">
        <f>K184</f>
        <v>480000</v>
      </c>
      <c r="L183" s="145">
        <f t="shared" si="11"/>
        <v>2211500</v>
      </c>
    </row>
    <row r="184" spans="1:12" ht="25.5">
      <c r="A184" s="7" t="s">
        <v>87</v>
      </c>
      <c r="B184" s="79" t="s">
        <v>43</v>
      </c>
      <c r="C184" s="79" t="s">
        <v>2</v>
      </c>
      <c r="D184" s="79" t="s">
        <v>20</v>
      </c>
      <c r="E184" s="79" t="s">
        <v>20</v>
      </c>
      <c r="F184" s="79" t="s">
        <v>159</v>
      </c>
      <c r="G184" s="79" t="s">
        <v>190</v>
      </c>
      <c r="H184" s="107" t="s">
        <v>276</v>
      </c>
      <c r="I184" s="160" t="s">
        <v>86</v>
      </c>
      <c r="J184" s="145">
        <f>J185</f>
        <v>1731500</v>
      </c>
      <c r="K184" s="145">
        <f>K185</f>
        <v>480000</v>
      </c>
      <c r="L184" s="145">
        <f t="shared" si="11"/>
        <v>2211500</v>
      </c>
    </row>
    <row r="185" spans="1:12">
      <c r="A185" s="14" t="s">
        <v>90</v>
      </c>
      <c r="B185" s="79" t="s">
        <v>43</v>
      </c>
      <c r="C185" s="79" t="s">
        <v>2</v>
      </c>
      <c r="D185" s="79" t="s">
        <v>20</v>
      </c>
      <c r="E185" s="79" t="s">
        <v>20</v>
      </c>
      <c r="F185" s="79" t="s">
        <v>159</v>
      </c>
      <c r="G185" s="79" t="s">
        <v>190</v>
      </c>
      <c r="H185" s="107" t="s">
        <v>276</v>
      </c>
      <c r="I185" s="160" t="s">
        <v>89</v>
      </c>
      <c r="J185" s="145">
        <v>1731500</v>
      </c>
      <c r="K185" s="145">
        <f>144000+336000</f>
        <v>480000</v>
      </c>
      <c r="L185" s="145">
        <f t="shared" si="11"/>
        <v>2211500</v>
      </c>
    </row>
    <row r="186" spans="1:12" s="181" customFormat="1" ht="25.5">
      <c r="A186" s="184" t="s">
        <v>375</v>
      </c>
      <c r="B186" s="79" t="s">
        <v>43</v>
      </c>
      <c r="C186" s="79" t="s">
        <v>2</v>
      </c>
      <c r="D186" s="79" t="s">
        <v>20</v>
      </c>
      <c r="E186" s="79" t="s">
        <v>20</v>
      </c>
      <c r="F186" s="79" t="s">
        <v>159</v>
      </c>
      <c r="G186" s="79" t="s">
        <v>190</v>
      </c>
      <c r="H186" s="194" t="s">
        <v>374</v>
      </c>
      <c r="I186" s="117"/>
      <c r="J186" s="145">
        <f>J187</f>
        <v>43000000</v>
      </c>
      <c r="K186" s="145">
        <f>K187</f>
        <v>-730000</v>
      </c>
      <c r="L186" s="145">
        <f t="shared" si="11"/>
        <v>42270000</v>
      </c>
    </row>
    <row r="187" spans="1:12" s="181" customFormat="1" ht="25.5">
      <c r="A187" s="184" t="s">
        <v>87</v>
      </c>
      <c r="B187" s="79" t="s">
        <v>43</v>
      </c>
      <c r="C187" s="79" t="s">
        <v>2</v>
      </c>
      <c r="D187" s="79" t="s">
        <v>20</v>
      </c>
      <c r="E187" s="79" t="s">
        <v>20</v>
      </c>
      <c r="F187" s="79" t="s">
        <v>159</v>
      </c>
      <c r="G187" s="79" t="s">
        <v>190</v>
      </c>
      <c r="H187" s="194" t="s">
        <v>374</v>
      </c>
      <c r="I187" s="117" t="s">
        <v>86</v>
      </c>
      <c r="J187" s="145">
        <f>J188</f>
        <v>43000000</v>
      </c>
      <c r="K187" s="145">
        <f>K188</f>
        <v>-730000</v>
      </c>
      <c r="L187" s="145">
        <f t="shared" si="11"/>
        <v>42270000</v>
      </c>
    </row>
    <row r="188" spans="1:12" s="181" customFormat="1">
      <c r="A188" s="186" t="s">
        <v>90</v>
      </c>
      <c r="B188" s="79" t="s">
        <v>43</v>
      </c>
      <c r="C188" s="79" t="s">
        <v>2</v>
      </c>
      <c r="D188" s="79" t="s">
        <v>20</v>
      </c>
      <c r="E188" s="79" t="s">
        <v>20</v>
      </c>
      <c r="F188" s="79" t="s">
        <v>159</v>
      </c>
      <c r="G188" s="79" t="s">
        <v>190</v>
      </c>
      <c r="H188" s="194" t="s">
        <v>374</v>
      </c>
      <c r="I188" s="117" t="s">
        <v>89</v>
      </c>
      <c r="J188" s="145">
        <v>43000000</v>
      </c>
      <c r="K188" s="145">
        <f>2000000-2730000</f>
        <v>-730000</v>
      </c>
      <c r="L188" s="145">
        <f t="shared" si="11"/>
        <v>42270000</v>
      </c>
    </row>
    <row r="189" spans="1:12">
      <c r="A189" s="7"/>
      <c r="B189" s="1"/>
      <c r="C189" s="1"/>
      <c r="D189" s="1"/>
      <c r="E189" s="1"/>
      <c r="F189" s="1"/>
      <c r="G189" s="1"/>
      <c r="H189" s="1"/>
      <c r="I189" s="16"/>
      <c r="J189" s="102"/>
      <c r="K189" s="193"/>
      <c r="L189" s="193"/>
    </row>
    <row r="190" spans="1:12">
      <c r="A190" s="4" t="s">
        <v>25</v>
      </c>
      <c r="B190" s="17" t="s">
        <v>43</v>
      </c>
      <c r="C190" s="18" t="s">
        <v>2</v>
      </c>
      <c r="D190" s="18" t="s">
        <v>17</v>
      </c>
      <c r="E190" s="18"/>
      <c r="F190" s="18"/>
      <c r="G190" s="18"/>
      <c r="H190" s="18"/>
      <c r="I190" s="34"/>
      <c r="J190" s="141">
        <f>J191</f>
        <v>280841646.10000002</v>
      </c>
      <c r="K190" s="141">
        <f>K191</f>
        <v>16675329.43</v>
      </c>
      <c r="L190" s="141">
        <f>J190+K190</f>
        <v>297516975.53000003</v>
      </c>
    </row>
    <row r="191" spans="1:12" s="106" customFormat="1" ht="38.25">
      <c r="A191" s="183" t="s">
        <v>347</v>
      </c>
      <c r="B191" s="79" t="s">
        <v>43</v>
      </c>
      <c r="C191" s="1" t="s">
        <v>2</v>
      </c>
      <c r="D191" s="1" t="s">
        <v>17</v>
      </c>
      <c r="E191" s="1" t="s">
        <v>20</v>
      </c>
      <c r="F191" s="1" t="s">
        <v>82</v>
      </c>
      <c r="G191" s="1" t="s">
        <v>190</v>
      </c>
      <c r="H191" s="1" t="s">
        <v>191</v>
      </c>
      <c r="I191" s="16"/>
      <c r="J191" s="145">
        <f>J192+J229</f>
        <v>280841646.10000002</v>
      </c>
      <c r="K191" s="145">
        <f>K192+K229</f>
        <v>16675329.43</v>
      </c>
      <c r="L191" s="145">
        <f>J191+K191</f>
        <v>297516975.53000003</v>
      </c>
    </row>
    <row r="192" spans="1:12" s="106" customFormat="1">
      <c r="A192" s="2" t="s">
        <v>184</v>
      </c>
      <c r="B192" s="79" t="s">
        <v>43</v>
      </c>
      <c r="C192" s="1" t="s">
        <v>2</v>
      </c>
      <c r="D192" s="1" t="s">
        <v>17</v>
      </c>
      <c r="E192" s="1" t="s">
        <v>20</v>
      </c>
      <c r="F192" s="1" t="s">
        <v>173</v>
      </c>
      <c r="G192" s="1" t="s">
        <v>190</v>
      </c>
      <c r="H192" s="1" t="s">
        <v>191</v>
      </c>
      <c r="I192" s="16"/>
      <c r="J192" s="145">
        <f>J196+J202+J214+J199+J208+J217+J220+J223+J226+J193+J205+J211</f>
        <v>280550297</v>
      </c>
      <c r="K192" s="145">
        <f>K196+K202+K214+K199+K208+K217+K220+K223+K226+K193+K205+K211</f>
        <v>16675329.43</v>
      </c>
      <c r="L192" s="145">
        <f t="shared" ref="L192:L235" si="12">J192+K192</f>
        <v>297225626.43000001</v>
      </c>
    </row>
    <row r="193" spans="1:12" s="106" customFormat="1" ht="25.5">
      <c r="A193" s="5" t="s">
        <v>164</v>
      </c>
      <c r="B193" s="79" t="s">
        <v>43</v>
      </c>
      <c r="C193" s="182" t="s">
        <v>2</v>
      </c>
      <c r="D193" s="182" t="s">
        <v>17</v>
      </c>
      <c r="E193" s="182" t="s">
        <v>20</v>
      </c>
      <c r="F193" s="182" t="s">
        <v>173</v>
      </c>
      <c r="G193" s="182" t="s">
        <v>190</v>
      </c>
      <c r="H193" s="182" t="s">
        <v>230</v>
      </c>
      <c r="I193" s="180"/>
      <c r="J193" s="145">
        <f>J194</f>
        <v>73500</v>
      </c>
      <c r="K193" s="145">
        <f>K194</f>
        <v>0</v>
      </c>
      <c r="L193" s="145">
        <f t="shared" si="12"/>
        <v>73500</v>
      </c>
    </row>
    <row r="194" spans="1:12" s="106" customFormat="1" ht="25.5">
      <c r="A194" s="184" t="s">
        <v>87</v>
      </c>
      <c r="B194" s="79" t="s">
        <v>43</v>
      </c>
      <c r="C194" s="182" t="s">
        <v>2</v>
      </c>
      <c r="D194" s="182" t="s">
        <v>17</v>
      </c>
      <c r="E194" s="182" t="s">
        <v>20</v>
      </c>
      <c r="F194" s="182" t="s">
        <v>173</v>
      </c>
      <c r="G194" s="182" t="s">
        <v>190</v>
      </c>
      <c r="H194" s="182" t="s">
        <v>230</v>
      </c>
      <c r="I194" s="180" t="s">
        <v>86</v>
      </c>
      <c r="J194" s="145">
        <f>J195</f>
        <v>73500</v>
      </c>
      <c r="K194" s="145">
        <f>K195</f>
        <v>0</v>
      </c>
      <c r="L194" s="145">
        <f t="shared" si="12"/>
        <v>73500</v>
      </c>
    </row>
    <row r="195" spans="1:12" s="106" customFormat="1">
      <c r="A195" s="186" t="s">
        <v>90</v>
      </c>
      <c r="B195" s="79" t="s">
        <v>43</v>
      </c>
      <c r="C195" s="182" t="s">
        <v>2</v>
      </c>
      <c r="D195" s="182" t="s">
        <v>17</v>
      </c>
      <c r="E195" s="182" t="s">
        <v>20</v>
      </c>
      <c r="F195" s="182" t="s">
        <v>173</v>
      </c>
      <c r="G195" s="182" t="s">
        <v>190</v>
      </c>
      <c r="H195" s="182" t="s">
        <v>230</v>
      </c>
      <c r="I195" s="180" t="s">
        <v>89</v>
      </c>
      <c r="J195" s="145">
        <v>73500</v>
      </c>
      <c r="K195" s="145"/>
      <c r="L195" s="145">
        <f t="shared" si="12"/>
        <v>73500</v>
      </c>
    </row>
    <row r="196" spans="1:12" s="106" customFormat="1" ht="38.25">
      <c r="A196" s="183" t="s">
        <v>185</v>
      </c>
      <c r="B196" s="79" t="s">
        <v>43</v>
      </c>
      <c r="C196" s="1" t="s">
        <v>2</v>
      </c>
      <c r="D196" s="1" t="s">
        <v>17</v>
      </c>
      <c r="E196" s="1" t="s">
        <v>20</v>
      </c>
      <c r="F196" s="1" t="s">
        <v>173</v>
      </c>
      <c r="G196" s="1" t="s">
        <v>190</v>
      </c>
      <c r="H196" s="1" t="s">
        <v>206</v>
      </c>
      <c r="I196" s="16"/>
      <c r="J196" s="145">
        <f>J197</f>
        <v>103526195.19</v>
      </c>
      <c r="K196" s="145">
        <f>K197</f>
        <v>1531482.74</v>
      </c>
      <c r="L196" s="145">
        <f t="shared" si="12"/>
        <v>105057677.92999999</v>
      </c>
    </row>
    <row r="197" spans="1:12" s="106" customFormat="1" ht="25.5">
      <c r="A197" s="7" t="s">
        <v>87</v>
      </c>
      <c r="B197" s="79" t="s">
        <v>43</v>
      </c>
      <c r="C197" s="1" t="s">
        <v>2</v>
      </c>
      <c r="D197" s="1" t="s">
        <v>17</v>
      </c>
      <c r="E197" s="1" t="s">
        <v>20</v>
      </c>
      <c r="F197" s="1" t="s">
        <v>173</v>
      </c>
      <c r="G197" s="1" t="s">
        <v>190</v>
      </c>
      <c r="H197" s="1" t="s">
        <v>206</v>
      </c>
      <c r="I197" s="16" t="s">
        <v>86</v>
      </c>
      <c r="J197" s="145">
        <f>J198</f>
        <v>103526195.19</v>
      </c>
      <c r="K197" s="145">
        <f>K198</f>
        <v>1531482.74</v>
      </c>
      <c r="L197" s="145">
        <f t="shared" si="12"/>
        <v>105057677.92999999</v>
      </c>
    </row>
    <row r="198" spans="1:12" s="106" customFormat="1">
      <c r="A198" s="14" t="s">
        <v>90</v>
      </c>
      <c r="B198" s="79" t="s">
        <v>43</v>
      </c>
      <c r="C198" s="1" t="s">
        <v>2</v>
      </c>
      <c r="D198" s="1" t="s">
        <v>17</v>
      </c>
      <c r="E198" s="1" t="s">
        <v>20</v>
      </c>
      <c r="F198" s="1" t="s">
        <v>173</v>
      </c>
      <c r="G198" s="1" t="s">
        <v>190</v>
      </c>
      <c r="H198" s="1" t="s">
        <v>206</v>
      </c>
      <c r="I198" s="16" t="s">
        <v>89</v>
      </c>
      <c r="J198" s="145">
        <v>103526195.19</v>
      </c>
      <c r="K198" s="145">
        <f>-300+275233.04+14549.7-108000+1350000</f>
        <v>1531482.74</v>
      </c>
      <c r="L198" s="145">
        <f t="shared" si="12"/>
        <v>105057677.92999999</v>
      </c>
    </row>
    <row r="199" spans="1:12" s="181" customFormat="1" ht="25.5">
      <c r="A199" s="186" t="s">
        <v>332</v>
      </c>
      <c r="B199" s="79" t="s">
        <v>43</v>
      </c>
      <c r="C199" s="182" t="s">
        <v>2</v>
      </c>
      <c r="D199" s="182" t="s">
        <v>17</v>
      </c>
      <c r="E199" s="182" t="s">
        <v>20</v>
      </c>
      <c r="F199" s="182" t="s">
        <v>173</v>
      </c>
      <c r="G199" s="79" t="s">
        <v>190</v>
      </c>
      <c r="H199" s="194" t="s">
        <v>331</v>
      </c>
      <c r="I199" s="196"/>
      <c r="J199" s="145">
        <f>J200</f>
        <v>6386790.1199999992</v>
      </c>
      <c r="K199" s="145">
        <f>K200</f>
        <v>260722.69</v>
      </c>
      <c r="L199" s="145">
        <f t="shared" si="12"/>
        <v>6647512.8099999996</v>
      </c>
    </row>
    <row r="200" spans="1:12" s="181" customFormat="1" ht="25.5">
      <c r="A200" s="184" t="s">
        <v>87</v>
      </c>
      <c r="B200" s="79" t="s">
        <v>43</v>
      </c>
      <c r="C200" s="182" t="s">
        <v>2</v>
      </c>
      <c r="D200" s="182" t="s">
        <v>17</v>
      </c>
      <c r="E200" s="182" t="s">
        <v>20</v>
      </c>
      <c r="F200" s="182" t="s">
        <v>173</v>
      </c>
      <c r="G200" s="79" t="s">
        <v>190</v>
      </c>
      <c r="H200" s="194" t="s">
        <v>331</v>
      </c>
      <c r="I200" s="196" t="s">
        <v>86</v>
      </c>
      <c r="J200" s="145">
        <f>J201</f>
        <v>6386790.1199999992</v>
      </c>
      <c r="K200" s="145">
        <f>K201</f>
        <v>260722.69</v>
      </c>
      <c r="L200" s="145">
        <f t="shared" si="12"/>
        <v>6647512.8099999996</v>
      </c>
    </row>
    <row r="201" spans="1:12" s="181" customFormat="1">
      <c r="A201" s="186" t="s">
        <v>90</v>
      </c>
      <c r="B201" s="79" t="s">
        <v>43</v>
      </c>
      <c r="C201" s="182" t="s">
        <v>2</v>
      </c>
      <c r="D201" s="182" t="s">
        <v>17</v>
      </c>
      <c r="E201" s="182" t="s">
        <v>20</v>
      </c>
      <c r="F201" s="182" t="s">
        <v>173</v>
      </c>
      <c r="G201" s="79" t="s">
        <v>190</v>
      </c>
      <c r="H201" s="194" t="s">
        <v>331</v>
      </c>
      <c r="I201" s="196" t="s">
        <v>89</v>
      </c>
      <c r="J201" s="145">
        <v>6386790.1199999992</v>
      </c>
      <c r="K201" s="145">
        <v>260722.69</v>
      </c>
      <c r="L201" s="145">
        <f t="shared" si="12"/>
        <v>6647512.8099999996</v>
      </c>
    </row>
    <row r="202" spans="1:12" s="106" customFormat="1" ht="51">
      <c r="A202" s="2" t="s">
        <v>152</v>
      </c>
      <c r="B202" s="79" t="s">
        <v>43</v>
      </c>
      <c r="C202" s="1" t="s">
        <v>2</v>
      </c>
      <c r="D202" s="1" t="s">
        <v>17</v>
      </c>
      <c r="E202" s="1" t="s">
        <v>20</v>
      </c>
      <c r="F202" s="1" t="s">
        <v>173</v>
      </c>
      <c r="G202" s="1" t="s">
        <v>190</v>
      </c>
      <c r="H202" s="1" t="s">
        <v>198</v>
      </c>
      <c r="I202" s="16"/>
      <c r="J202" s="145">
        <f>J203</f>
        <v>42589</v>
      </c>
      <c r="K202" s="145">
        <f>K203</f>
        <v>0</v>
      </c>
      <c r="L202" s="145">
        <f t="shared" si="12"/>
        <v>42589</v>
      </c>
    </row>
    <row r="203" spans="1:12" s="106" customFormat="1" ht="25.5">
      <c r="A203" s="7" t="s">
        <v>87</v>
      </c>
      <c r="B203" s="79" t="s">
        <v>43</v>
      </c>
      <c r="C203" s="1" t="s">
        <v>2</v>
      </c>
      <c r="D203" s="1" t="s">
        <v>17</v>
      </c>
      <c r="E203" s="1" t="s">
        <v>20</v>
      </c>
      <c r="F203" s="1" t="s">
        <v>173</v>
      </c>
      <c r="G203" s="1" t="s">
        <v>190</v>
      </c>
      <c r="H203" s="1" t="s">
        <v>198</v>
      </c>
      <c r="I203" s="16" t="s">
        <v>86</v>
      </c>
      <c r="J203" s="145">
        <f>J204</f>
        <v>42589</v>
      </c>
      <c r="K203" s="145">
        <f>K204</f>
        <v>0</v>
      </c>
      <c r="L203" s="145">
        <f t="shared" si="12"/>
        <v>42589</v>
      </c>
    </row>
    <row r="204" spans="1:12" s="106" customFormat="1">
      <c r="A204" s="14" t="s">
        <v>90</v>
      </c>
      <c r="B204" s="79" t="s">
        <v>43</v>
      </c>
      <c r="C204" s="1" t="s">
        <v>2</v>
      </c>
      <c r="D204" s="1" t="s">
        <v>17</v>
      </c>
      <c r="E204" s="1" t="s">
        <v>20</v>
      </c>
      <c r="F204" s="1" t="s">
        <v>173</v>
      </c>
      <c r="G204" s="1" t="s">
        <v>190</v>
      </c>
      <c r="H204" s="1" t="s">
        <v>198</v>
      </c>
      <c r="I204" s="16" t="s">
        <v>89</v>
      </c>
      <c r="J204" s="145">
        <v>42589</v>
      </c>
      <c r="K204" s="145"/>
      <c r="L204" s="145">
        <f t="shared" si="12"/>
        <v>42589</v>
      </c>
    </row>
    <row r="205" spans="1:12" s="106" customFormat="1">
      <c r="A205" s="186" t="s">
        <v>371</v>
      </c>
      <c r="B205" s="79" t="s">
        <v>43</v>
      </c>
      <c r="C205" s="182" t="s">
        <v>2</v>
      </c>
      <c r="D205" s="182" t="s">
        <v>17</v>
      </c>
      <c r="E205" s="182" t="s">
        <v>20</v>
      </c>
      <c r="F205" s="182" t="s">
        <v>173</v>
      </c>
      <c r="G205" s="182" t="s">
        <v>190</v>
      </c>
      <c r="H205" s="182" t="s">
        <v>372</v>
      </c>
      <c r="I205" s="180"/>
      <c r="J205" s="145">
        <f>J206</f>
        <v>2700000</v>
      </c>
      <c r="K205" s="145">
        <f>K206</f>
        <v>0</v>
      </c>
      <c r="L205" s="145">
        <f t="shared" si="12"/>
        <v>2700000</v>
      </c>
    </row>
    <row r="206" spans="1:12" s="106" customFormat="1" ht="25.5">
      <c r="A206" s="184" t="s">
        <v>87</v>
      </c>
      <c r="B206" s="79" t="s">
        <v>43</v>
      </c>
      <c r="C206" s="182" t="s">
        <v>2</v>
      </c>
      <c r="D206" s="182" t="s">
        <v>17</v>
      </c>
      <c r="E206" s="182" t="s">
        <v>20</v>
      </c>
      <c r="F206" s="182" t="s">
        <v>173</v>
      </c>
      <c r="G206" s="182" t="s">
        <v>190</v>
      </c>
      <c r="H206" s="182" t="s">
        <v>372</v>
      </c>
      <c r="I206" s="180" t="s">
        <v>86</v>
      </c>
      <c r="J206" s="145">
        <f>J207</f>
        <v>2700000</v>
      </c>
      <c r="K206" s="145">
        <f>K207</f>
        <v>0</v>
      </c>
      <c r="L206" s="145">
        <f t="shared" si="12"/>
        <v>2700000</v>
      </c>
    </row>
    <row r="207" spans="1:12" s="106" customFormat="1">
      <c r="A207" s="186" t="s">
        <v>90</v>
      </c>
      <c r="B207" s="79" t="s">
        <v>43</v>
      </c>
      <c r="C207" s="182" t="s">
        <v>2</v>
      </c>
      <c r="D207" s="182" t="s">
        <v>17</v>
      </c>
      <c r="E207" s="182" t="s">
        <v>20</v>
      </c>
      <c r="F207" s="182" t="s">
        <v>173</v>
      </c>
      <c r="G207" s="182" t="s">
        <v>190</v>
      </c>
      <c r="H207" s="182" t="s">
        <v>372</v>
      </c>
      <c r="I207" s="180" t="s">
        <v>89</v>
      </c>
      <c r="J207" s="145">
        <v>2700000</v>
      </c>
      <c r="K207" s="145"/>
      <c r="L207" s="145">
        <f t="shared" si="12"/>
        <v>2700000</v>
      </c>
    </row>
    <row r="208" spans="1:12" s="106" customFormat="1" ht="38.25">
      <c r="A208" s="186" t="s">
        <v>363</v>
      </c>
      <c r="B208" s="79" t="s">
        <v>43</v>
      </c>
      <c r="C208" s="182" t="s">
        <v>2</v>
      </c>
      <c r="D208" s="182" t="s">
        <v>17</v>
      </c>
      <c r="E208" s="182" t="s">
        <v>20</v>
      </c>
      <c r="F208" s="182" t="s">
        <v>173</v>
      </c>
      <c r="G208" s="182" t="s">
        <v>190</v>
      </c>
      <c r="H208" s="182" t="s">
        <v>362</v>
      </c>
      <c r="I208" s="180"/>
      <c r="J208" s="145">
        <f>J209</f>
        <v>13061645</v>
      </c>
      <c r="K208" s="145">
        <f>K209</f>
        <v>0</v>
      </c>
      <c r="L208" s="145">
        <f t="shared" si="12"/>
        <v>13061645</v>
      </c>
    </row>
    <row r="209" spans="1:12" s="106" customFormat="1" ht="25.5">
      <c r="A209" s="184" t="s">
        <v>87</v>
      </c>
      <c r="B209" s="79" t="s">
        <v>43</v>
      </c>
      <c r="C209" s="182" t="s">
        <v>2</v>
      </c>
      <c r="D209" s="182" t="s">
        <v>17</v>
      </c>
      <c r="E209" s="182" t="s">
        <v>20</v>
      </c>
      <c r="F209" s="182" t="s">
        <v>173</v>
      </c>
      <c r="G209" s="182" t="s">
        <v>190</v>
      </c>
      <c r="H209" s="182" t="s">
        <v>362</v>
      </c>
      <c r="I209" s="180" t="s">
        <v>86</v>
      </c>
      <c r="J209" s="145">
        <f>J210</f>
        <v>13061645</v>
      </c>
      <c r="K209" s="145">
        <f>K210</f>
        <v>0</v>
      </c>
      <c r="L209" s="145">
        <f t="shared" si="12"/>
        <v>13061645</v>
      </c>
    </row>
    <row r="210" spans="1:12" s="106" customFormat="1">
      <c r="A210" s="186" t="s">
        <v>90</v>
      </c>
      <c r="B210" s="79" t="s">
        <v>43</v>
      </c>
      <c r="C210" s="182" t="s">
        <v>2</v>
      </c>
      <c r="D210" s="182" t="s">
        <v>17</v>
      </c>
      <c r="E210" s="182" t="s">
        <v>20</v>
      </c>
      <c r="F210" s="182" t="s">
        <v>173</v>
      </c>
      <c r="G210" s="182" t="s">
        <v>190</v>
      </c>
      <c r="H210" s="182" t="s">
        <v>362</v>
      </c>
      <c r="I210" s="180" t="s">
        <v>89</v>
      </c>
      <c r="J210" s="145">
        <v>13061645</v>
      </c>
      <c r="K210" s="237"/>
      <c r="L210" s="145">
        <f t="shared" si="12"/>
        <v>13061645</v>
      </c>
    </row>
    <row r="211" spans="1:12" s="106" customFormat="1" ht="242.25">
      <c r="A211" s="186" t="s">
        <v>520</v>
      </c>
      <c r="B211" s="79" t="s">
        <v>43</v>
      </c>
      <c r="C211" s="182" t="s">
        <v>2</v>
      </c>
      <c r="D211" s="182" t="s">
        <v>17</v>
      </c>
      <c r="E211" s="182" t="s">
        <v>20</v>
      </c>
      <c r="F211" s="182" t="s">
        <v>173</v>
      </c>
      <c r="G211" s="182" t="s">
        <v>190</v>
      </c>
      <c r="H211" s="182" t="s">
        <v>515</v>
      </c>
      <c r="I211" s="180"/>
      <c r="J211" s="145">
        <f>J212</f>
        <v>0</v>
      </c>
      <c r="K211" s="145">
        <f>K212</f>
        <v>14700</v>
      </c>
      <c r="L211" s="145">
        <f t="shared" si="12"/>
        <v>14700</v>
      </c>
    </row>
    <row r="212" spans="1:12" s="106" customFormat="1" ht="25.5">
      <c r="A212" s="184" t="s">
        <v>87</v>
      </c>
      <c r="B212" s="79" t="s">
        <v>43</v>
      </c>
      <c r="C212" s="182" t="s">
        <v>2</v>
      </c>
      <c r="D212" s="182" t="s">
        <v>17</v>
      </c>
      <c r="E212" s="182" t="s">
        <v>20</v>
      </c>
      <c r="F212" s="182" t="s">
        <v>173</v>
      </c>
      <c r="G212" s="182" t="s">
        <v>190</v>
      </c>
      <c r="H212" s="182" t="s">
        <v>515</v>
      </c>
      <c r="I212" s="180" t="s">
        <v>86</v>
      </c>
      <c r="J212" s="145">
        <f>J213</f>
        <v>0</v>
      </c>
      <c r="K212" s="145">
        <f>K213</f>
        <v>14700</v>
      </c>
      <c r="L212" s="145">
        <f t="shared" si="12"/>
        <v>14700</v>
      </c>
    </row>
    <row r="213" spans="1:12" s="106" customFormat="1">
      <c r="A213" s="186" t="s">
        <v>90</v>
      </c>
      <c r="B213" s="79" t="s">
        <v>43</v>
      </c>
      <c r="C213" s="182" t="s">
        <v>2</v>
      </c>
      <c r="D213" s="182" t="s">
        <v>17</v>
      </c>
      <c r="E213" s="182" t="s">
        <v>20</v>
      </c>
      <c r="F213" s="182" t="s">
        <v>173</v>
      </c>
      <c r="G213" s="182" t="s">
        <v>190</v>
      </c>
      <c r="H213" s="182" t="s">
        <v>515</v>
      </c>
      <c r="I213" s="180" t="s">
        <v>89</v>
      </c>
      <c r="J213" s="145"/>
      <c r="K213" s="242">
        <v>14700</v>
      </c>
      <c r="L213" s="145">
        <f t="shared" si="12"/>
        <v>14700</v>
      </c>
    </row>
    <row r="214" spans="1:12" ht="63.75">
      <c r="A214" s="186" t="s">
        <v>337</v>
      </c>
      <c r="B214" s="79" t="s">
        <v>43</v>
      </c>
      <c r="C214" s="1" t="s">
        <v>2</v>
      </c>
      <c r="D214" s="1" t="s">
        <v>17</v>
      </c>
      <c r="E214" s="1" t="s">
        <v>20</v>
      </c>
      <c r="F214" s="1" t="s">
        <v>173</v>
      </c>
      <c r="G214" s="79" t="s">
        <v>190</v>
      </c>
      <c r="H214" s="107" t="s">
        <v>276</v>
      </c>
      <c r="I214" s="117"/>
      <c r="J214" s="145">
        <f>J215</f>
        <v>7738032</v>
      </c>
      <c r="K214" s="145">
        <f>K215</f>
        <v>2719244</v>
      </c>
      <c r="L214" s="145">
        <f t="shared" si="12"/>
        <v>10457276</v>
      </c>
    </row>
    <row r="215" spans="1:12" ht="25.5">
      <c r="A215" s="7" t="s">
        <v>87</v>
      </c>
      <c r="B215" s="79" t="s">
        <v>43</v>
      </c>
      <c r="C215" s="1" t="s">
        <v>2</v>
      </c>
      <c r="D215" s="1" t="s">
        <v>17</v>
      </c>
      <c r="E215" s="1" t="s">
        <v>20</v>
      </c>
      <c r="F215" s="1" t="s">
        <v>173</v>
      </c>
      <c r="G215" s="79" t="s">
        <v>190</v>
      </c>
      <c r="H215" s="107" t="s">
        <v>276</v>
      </c>
      <c r="I215" s="160" t="s">
        <v>86</v>
      </c>
      <c r="J215" s="145">
        <f>J216</f>
        <v>7738032</v>
      </c>
      <c r="K215" s="145">
        <f>K216</f>
        <v>2719244</v>
      </c>
      <c r="L215" s="145">
        <f t="shared" si="12"/>
        <v>10457276</v>
      </c>
    </row>
    <row r="216" spans="1:12">
      <c r="A216" s="14" t="s">
        <v>90</v>
      </c>
      <c r="B216" s="79" t="s">
        <v>43</v>
      </c>
      <c r="C216" s="1" t="s">
        <v>2</v>
      </c>
      <c r="D216" s="1" t="s">
        <v>17</v>
      </c>
      <c r="E216" s="1" t="s">
        <v>20</v>
      </c>
      <c r="F216" s="1" t="s">
        <v>173</v>
      </c>
      <c r="G216" s="79" t="s">
        <v>190</v>
      </c>
      <c r="H216" s="107" t="s">
        <v>276</v>
      </c>
      <c r="I216" s="160" t="s">
        <v>89</v>
      </c>
      <c r="J216" s="145">
        <v>7738032</v>
      </c>
      <c r="K216" s="145">
        <f>1236622+1482622</f>
        <v>2719244</v>
      </c>
      <c r="L216" s="145">
        <f t="shared" si="12"/>
        <v>10457276</v>
      </c>
    </row>
    <row r="217" spans="1:12" s="106" customFormat="1" ht="25.5">
      <c r="A217" s="184" t="s">
        <v>375</v>
      </c>
      <c r="B217" s="79" t="s">
        <v>43</v>
      </c>
      <c r="C217" s="182" t="s">
        <v>2</v>
      </c>
      <c r="D217" s="182" t="s">
        <v>17</v>
      </c>
      <c r="E217" s="182" t="s">
        <v>20</v>
      </c>
      <c r="F217" s="182" t="s">
        <v>173</v>
      </c>
      <c r="G217" s="182" t="s">
        <v>190</v>
      </c>
      <c r="H217" s="182" t="s">
        <v>374</v>
      </c>
      <c r="I217" s="180"/>
      <c r="J217" s="145">
        <f>J218</f>
        <v>142165920</v>
      </c>
      <c r="K217" s="145">
        <f>K218</f>
        <v>12149180</v>
      </c>
      <c r="L217" s="145">
        <f t="shared" si="12"/>
        <v>154315100</v>
      </c>
    </row>
    <row r="218" spans="1:12" s="106" customFormat="1" ht="25.5">
      <c r="A218" s="184" t="s">
        <v>87</v>
      </c>
      <c r="B218" s="79" t="s">
        <v>43</v>
      </c>
      <c r="C218" s="182" t="s">
        <v>2</v>
      </c>
      <c r="D218" s="182" t="s">
        <v>17</v>
      </c>
      <c r="E218" s="182" t="s">
        <v>20</v>
      </c>
      <c r="F218" s="182" t="s">
        <v>173</v>
      </c>
      <c r="G218" s="182" t="s">
        <v>190</v>
      </c>
      <c r="H218" s="182" t="s">
        <v>374</v>
      </c>
      <c r="I218" s="180" t="s">
        <v>86</v>
      </c>
      <c r="J218" s="145">
        <f>J219</f>
        <v>142165920</v>
      </c>
      <c r="K218" s="145">
        <f>K219</f>
        <v>12149180</v>
      </c>
      <c r="L218" s="145">
        <f t="shared" si="12"/>
        <v>154315100</v>
      </c>
    </row>
    <row r="219" spans="1:12" s="106" customFormat="1">
      <c r="A219" s="186" t="s">
        <v>90</v>
      </c>
      <c r="B219" s="79" t="s">
        <v>43</v>
      </c>
      <c r="C219" s="182" t="s">
        <v>2</v>
      </c>
      <c r="D219" s="182" t="s">
        <v>17</v>
      </c>
      <c r="E219" s="182" t="s">
        <v>20</v>
      </c>
      <c r="F219" s="182" t="s">
        <v>173</v>
      </c>
      <c r="G219" s="182" t="s">
        <v>190</v>
      </c>
      <c r="H219" s="182" t="s">
        <v>374</v>
      </c>
      <c r="I219" s="180" t="s">
        <v>89</v>
      </c>
      <c r="J219" s="145">
        <v>142165920</v>
      </c>
      <c r="K219" s="145">
        <f>1717700+3714900+6716580</f>
        <v>12149180</v>
      </c>
      <c r="L219" s="145">
        <f t="shared" si="12"/>
        <v>154315100</v>
      </c>
    </row>
    <row r="220" spans="1:12" s="106" customFormat="1" ht="51">
      <c r="A220" s="186" t="s">
        <v>388</v>
      </c>
      <c r="B220" s="79" t="s">
        <v>43</v>
      </c>
      <c r="C220" s="182" t="s">
        <v>2</v>
      </c>
      <c r="D220" s="182" t="s">
        <v>17</v>
      </c>
      <c r="E220" s="182" t="s">
        <v>20</v>
      </c>
      <c r="F220" s="182" t="s">
        <v>173</v>
      </c>
      <c r="G220" s="182" t="s">
        <v>190</v>
      </c>
      <c r="H220" s="182" t="s">
        <v>387</v>
      </c>
      <c r="I220" s="180"/>
      <c r="J220" s="145">
        <f>J221</f>
        <v>484432</v>
      </c>
      <c r="K220" s="145">
        <f>K221</f>
        <v>0</v>
      </c>
      <c r="L220" s="145">
        <f t="shared" si="12"/>
        <v>484432</v>
      </c>
    </row>
    <row r="221" spans="1:12" s="106" customFormat="1" ht="25.5">
      <c r="A221" s="184" t="s">
        <v>87</v>
      </c>
      <c r="B221" s="79" t="s">
        <v>43</v>
      </c>
      <c r="C221" s="182" t="s">
        <v>2</v>
      </c>
      <c r="D221" s="182" t="s">
        <v>17</v>
      </c>
      <c r="E221" s="182" t="s">
        <v>20</v>
      </c>
      <c r="F221" s="182" t="s">
        <v>173</v>
      </c>
      <c r="G221" s="182" t="s">
        <v>190</v>
      </c>
      <c r="H221" s="182" t="s">
        <v>387</v>
      </c>
      <c r="I221" s="180" t="s">
        <v>86</v>
      </c>
      <c r="J221" s="145">
        <f>J222</f>
        <v>484432</v>
      </c>
      <c r="K221" s="145">
        <f>K222</f>
        <v>0</v>
      </c>
      <c r="L221" s="145">
        <f t="shared" si="12"/>
        <v>484432</v>
      </c>
    </row>
    <row r="222" spans="1:12" s="106" customFormat="1">
      <c r="A222" s="186" t="s">
        <v>90</v>
      </c>
      <c r="B222" s="79" t="s">
        <v>43</v>
      </c>
      <c r="C222" s="182" t="s">
        <v>2</v>
      </c>
      <c r="D222" s="182" t="s">
        <v>17</v>
      </c>
      <c r="E222" s="182" t="s">
        <v>20</v>
      </c>
      <c r="F222" s="182" t="s">
        <v>173</v>
      </c>
      <c r="G222" s="182" t="s">
        <v>190</v>
      </c>
      <c r="H222" s="182" t="s">
        <v>387</v>
      </c>
      <c r="I222" s="180" t="s">
        <v>89</v>
      </c>
      <c r="J222" s="145">
        <v>484432</v>
      </c>
      <c r="K222" s="145"/>
      <c r="L222" s="145">
        <f t="shared" si="12"/>
        <v>484432</v>
      </c>
    </row>
    <row r="223" spans="1:12" s="106" customFormat="1" ht="38.25">
      <c r="A223" s="186" t="s">
        <v>471</v>
      </c>
      <c r="B223" s="79" t="s">
        <v>43</v>
      </c>
      <c r="C223" s="182" t="s">
        <v>2</v>
      </c>
      <c r="D223" s="182" t="s">
        <v>17</v>
      </c>
      <c r="E223" s="182" t="s">
        <v>20</v>
      </c>
      <c r="F223" s="182" t="s">
        <v>173</v>
      </c>
      <c r="G223" s="182" t="s">
        <v>469</v>
      </c>
      <c r="H223" s="182" t="s">
        <v>470</v>
      </c>
      <c r="I223" s="180"/>
      <c r="J223" s="145">
        <f>J224</f>
        <v>3853693.69</v>
      </c>
      <c r="K223" s="145">
        <f>K224</f>
        <v>0</v>
      </c>
      <c r="L223" s="145">
        <f t="shared" si="12"/>
        <v>3853693.69</v>
      </c>
    </row>
    <row r="224" spans="1:12" s="106" customFormat="1" ht="25.5">
      <c r="A224" s="184" t="s">
        <v>87</v>
      </c>
      <c r="B224" s="79" t="s">
        <v>43</v>
      </c>
      <c r="C224" s="182" t="s">
        <v>2</v>
      </c>
      <c r="D224" s="182" t="s">
        <v>17</v>
      </c>
      <c r="E224" s="182" t="s">
        <v>20</v>
      </c>
      <c r="F224" s="182" t="s">
        <v>173</v>
      </c>
      <c r="G224" s="182" t="s">
        <v>469</v>
      </c>
      <c r="H224" s="182" t="s">
        <v>470</v>
      </c>
      <c r="I224" s="180" t="s">
        <v>86</v>
      </c>
      <c r="J224" s="145">
        <f>J225</f>
        <v>3853693.69</v>
      </c>
      <c r="K224" s="145">
        <f>K225</f>
        <v>0</v>
      </c>
      <c r="L224" s="145">
        <f t="shared" si="12"/>
        <v>3853693.69</v>
      </c>
    </row>
    <row r="225" spans="1:12" s="106" customFormat="1">
      <c r="A225" s="186" t="s">
        <v>90</v>
      </c>
      <c r="B225" s="79" t="s">
        <v>43</v>
      </c>
      <c r="C225" s="182" t="s">
        <v>2</v>
      </c>
      <c r="D225" s="182" t="s">
        <v>17</v>
      </c>
      <c r="E225" s="182" t="s">
        <v>20</v>
      </c>
      <c r="F225" s="182" t="s">
        <v>173</v>
      </c>
      <c r="G225" s="182" t="s">
        <v>469</v>
      </c>
      <c r="H225" s="182" t="s">
        <v>470</v>
      </c>
      <c r="I225" s="180" t="s">
        <v>89</v>
      </c>
      <c r="J225" s="145">
        <v>3853693.69</v>
      </c>
      <c r="K225" s="145"/>
      <c r="L225" s="145">
        <f t="shared" si="12"/>
        <v>3853693.69</v>
      </c>
    </row>
    <row r="226" spans="1:12" s="106" customFormat="1" ht="38.25">
      <c r="A226" s="186" t="s">
        <v>485</v>
      </c>
      <c r="B226" s="79" t="s">
        <v>43</v>
      </c>
      <c r="C226" s="182" t="s">
        <v>2</v>
      </c>
      <c r="D226" s="182" t="s">
        <v>17</v>
      </c>
      <c r="E226" s="182" t="s">
        <v>20</v>
      </c>
      <c r="F226" s="182" t="s">
        <v>173</v>
      </c>
      <c r="G226" s="182" t="s">
        <v>483</v>
      </c>
      <c r="H226" s="182" t="s">
        <v>484</v>
      </c>
      <c r="I226" s="180"/>
      <c r="J226" s="145">
        <f>J227</f>
        <v>517500</v>
      </c>
      <c r="K226" s="145">
        <f>K227</f>
        <v>0</v>
      </c>
      <c r="L226" s="145">
        <f t="shared" si="12"/>
        <v>517500</v>
      </c>
    </row>
    <row r="227" spans="1:12" s="106" customFormat="1" ht="25.5">
      <c r="A227" s="184" t="s">
        <v>87</v>
      </c>
      <c r="B227" s="79" t="s">
        <v>43</v>
      </c>
      <c r="C227" s="182" t="s">
        <v>2</v>
      </c>
      <c r="D227" s="182" t="s">
        <v>17</v>
      </c>
      <c r="E227" s="182" t="s">
        <v>20</v>
      </c>
      <c r="F227" s="182" t="s">
        <v>173</v>
      </c>
      <c r="G227" s="182" t="s">
        <v>483</v>
      </c>
      <c r="H227" s="182" t="s">
        <v>484</v>
      </c>
      <c r="I227" s="180" t="s">
        <v>86</v>
      </c>
      <c r="J227" s="145">
        <f>J228</f>
        <v>517500</v>
      </c>
      <c r="K227" s="145">
        <f>K228</f>
        <v>0</v>
      </c>
      <c r="L227" s="145">
        <f t="shared" si="12"/>
        <v>517500</v>
      </c>
    </row>
    <row r="228" spans="1:12" s="106" customFormat="1">
      <c r="A228" s="186" t="s">
        <v>90</v>
      </c>
      <c r="B228" s="79" t="s">
        <v>43</v>
      </c>
      <c r="C228" s="182" t="s">
        <v>2</v>
      </c>
      <c r="D228" s="182" t="s">
        <v>17</v>
      </c>
      <c r="E228" s="182" t="s">
        <v>20</v>
      </c>
      <c r="F228" s="182" t="s">
        <v>173</v>
      </c>
      <c r="G228" s="182" t="s">
        <v>483</v>
      </c>
      <c r="H228" s="182" t="s">
        <v>484</v>
      </c>
      <c r="I228" s="180" t="s">
        <v>89</v>
      </c>
      <c r="J228" s="145">
        <v>517500</v>
      </c>
      <c r="K228" s="145"/>
      <c r="L228" s="145">
        <f t="shared" si="12"/>
        <v>517500</v>
      </c>
    </row>
    <row r="229" spans="1:12" s="106" customFormat="1" ht="25.5">
      <c r="A229" s="2" t="s">
        <v>183</v>
      </c>
      <c r="B229" s="79" t="s">
        <v>43</v>
      </c>
      <c r="C229" s="1" t="s">
        <v>2</v>
      </c>
      <c r="D229" s="1" t="s">
        <v>17</v>
      </c>
      <c r="E229" s="1" t="s">
        <v>20</v>
      </c>
      <c r="F229" s="1" t="s">
        <v>47</v>
      </c>
      <c r="G229" s="1" t="s">
        <v>190</v>
      </c>
      <c r="H229" s="1" t="s">
        <v>191</v>
      </c>
      <c r="I229" s="16"/>
      <c r="J229" s="145">
        <f>J230+J233</f>
        <v>291349.09999999998</v>
      </c>
      <c r="K229" s="145">
        <f>K230+K233</f>
        <v>0</v>
      </c>
      <c r="L229" s="145">
        <f t="shared" si="12"/>
        <v>291349.09999999998</v>
      </c>
    </row>
    <row r="230" spans="1:12" s="106" customFormat="1">
      <c r="A230" s="2" t="s">
        <v>108</v>
      </c>
      <c r="B230" s="79" t="s">
        <v>43</v>
      </c>
      <c r="C230" s="1" t="s">
        <v>2</v>
      </c>
      <c r="D230" s="1" t="s">
        <v>17</v>
      </c>
      <c r="E230" s="1" t="s">
        <v>20</v>
      </c>
      <c r="F230" s="1" t="s">
        <v>47</v>
      </c>
      <c r="G230" s="1" t="s">
        <v>190</v>
      </c>
      <c r="H230" s="1" t="s">
        <v>205</v>
      </c>
      <c r="I230" s="16"/>
      <c r="J230" s="145">
        <f>J231</f>
        <v>261349.09999999998</v>
      </c>
      <c r="K230" s="145">
        <f>K231</f>
        <v>0</v>
      </c>
      <c r="L230" s="145">
        <f t="shared" si="12"/>
        <v>261349.09999999998</v>
      </c>
    </row>
    <row r="231" spans="1:12" s="106" customFormat="1" ht="25.5">
      <c r="A231" s="7" t="s">
        <v>87</v>
      </c>
      <c r="B231" s="79" t="s">
        <v>43</v>
      </c>
      <c r="C231" s="1" t="s">
        <v>2</v>
      </c>
      <c r="D231" s="1" t="s">
        <v>17</v>
      </c>
      <c r="E231" s="1" t="s">
        <v>20</v>
      </c>
      <c r="F231" s="1" t="s">
        <v>47</v>
      </c>
      <c r="G231" s="1" t="s">
        <v>190</v>
      </c>
      <c r="H231" s="1" t="s">
        <v>205</v>
      </c>
      <c r="I231" s="16" t="s">
        <v>86</v>
      </c>
      <c r="J231" s="145">
        <f t="shared" ref="J231:K231" si="13">J232</f>
        <v>261349.09999999998</v>
      </c>
      <c r="K231" s="145">
        <f t="shared" si="13"/>
        <v>0</v>
      </c>
      <c r="L231" s="145">
        <f t="shared" si="12"/>
        <v>261349.09999999998</v>
      </c>
    </row>
    <row r="232" spans="1:12" s="106" customFormat="1">
      <c r="A232" s="14" t="s">
        <v>90</v>
      </c>
      <c r="B232" s="79" t="s">
        <v>43</v>
      </c>
      <c r="C232" s="1" t="s">
        <v>2</v>
      </c>
      <c r="D232" s="1" t="s">
        <v>17</v>
      </c>
      <c r="E232" s="1" t="s">
        <v>20</v>
      </c>
      <c r="F232" s="1" t="s">
        <v>47</v>
      </c>
      <c r="G232" s="1" t="s">
        <v>190</v>
      </c>
      <c r="H232" s="1" t="s">
        <v>205</v>
      </c>
      <c r="I232" s="16" t="s">
        <v>89</v>
      </c>
      <c r="J232" s="145">
        <v>261349.09999999998</v>
      </c>
      <c r="K232" s="145"/>
      <c r="L232" s="145">
        <f t="shared" si="12"/>
        <v>261349.09999999998</v>
      </c>
    </row>
    <row r="233" spans="1:12" s="106" customFormat="1">
      <c r="A233" s="186" t="s">
        <v>371</v>
      </c>
      <c r="B233" s="79" t="s">
        <v>43</v>
      </c>
      <c r="C233" s="182" t="s">
        <v>2</v>
      </c>
      <c r="D233" s="182" t="s">
        <v>17</v>
      </c>
      <c r="E233" s="182" t="s">
        <v>20</v>
      </c>
      <c r="F233" s="182" t="s">
        <v>47</v>
      </c>
      <c r="G233" s="182" t="s">
        <v>190</v>
      </c>
      <c r="H233" s="182" t="s">
        <v>372</v>
      </c>
      <c r="I233" s="180"/>
      <c r="J233" s="145">
        <f>J234</f>
        <v>30000</v>
      </c>
      <c r="K233" s="145">
        <f>K234</f>
        <v>0</v>
      </c>
      <c r="L233" s="145">
        <f t="shared" si="12"/>
        <v>30000</v>
      </c>
    </row>
    <row r="234" spans="1:12" s="106" customFormat="1" ht="25.5">
      <c r="A234" s="184" t="s">
        <v>87</v>
      </c>
      <c r="B234" s="79" t="s">
        <v>43</v>
      </c>
      <c r="C234" s="182" t="s">
        <v>2</v>
      </c>
      <c r="D234" s="182" t="s">
        <v>17</v>
      </c>
      <c r="E234" s="182" t="s">
        <v>20</v>
      </c>
      <c r="F234" s="182" t="s">
        <v>47</v>
      </c>
      <c r="G234" s="182" t="s">
        <v>190</v>
      </c>
      <c r="H234" s="182" t="s">
        <v>372</v>
      </c>
      <c r="I234" s="180" t="s">
        <v>86</v>
      </c>
      <c r="J234" s="145">
        <f>J235</f>
        <v>30000</v>
      </c>
      <c r="K234" s="145">
        <f>K235</f>
        <v>0</v>
      </c>
      <c r="L234" s="145">
        <f t="shared" si="12"/>
        <v>30000</v>
      </c>
    </row>
    <row r="235" spans="1:12" s="106" customFormat="1">
      <c r="A235" s="186" t="s">
        <v>90</v>
      </c>
      <c r="B235" s="79" t="s">
        <v>43</v>
      </c>
      <c r="C235" s="182" t="s">
        <v>2</v>
      </c>
      <c r="D235" s="182" t="s">
        <v>17</v>
      </c>
      <c r="E235" s="182" t="s">
        <v>20</v>
      </c>
      <c r="F235" s="182" t="s">
        <v>47</v>
      </c>
      <c r="G235" s="182" t="s">
        <v>190</v>
      </c>
      <c r="H235" s="182" t="s">
        <v>372</v>
      </c>
      <c r="I235" s="180" t="s">
        <v>89</v>
      </c>
      <c r="J235" s="145">
        <v>30000</v>
      </c>
      <c r="K235" s="145"/>
      <c r="L235" s="145">
        <f t="shared" si="12"/>
        <v>30000</v>
      </c>
    </row>
    <row r="236" spans="1:12">
      <c r="A236" s="7"/>
      <c r="B236" s="57"/>
      <c r="C236" s="1"/>
      <c r="D236" s="1"/>
      <c r="E236" s="1"/>
      <c r="F236" s="1"/>
      <c r="G236" s="1"/>
      <c r="H236" s="1"/>
      <c r="I236" s="16"/>
      <c r="J236" s="102"/>
      <c r="K236" s="193"/>
      <c r="L236" s="193"/>
    </row>
    <row r="237" spans="1:12">
      <c r="A237" s="22" t="s">
        <v>273</v>
      </c>
      <c r="B237" s="159" t="s">
        <v>43</v>
      </c>
      <c r="C237" s="18" t="s">
        <v>2</v>
      </c>
      <c r="D237" s="18" t="s">
        <v>13</v>
      </c>
      <c r="E237" s="18"/>
      <c r="F237" s="18"/>
      <c r="G237" s="18"/>
      <c r="H237" s="18"/>
      <c r="I237" s="34"/>
      <c r="J237" s="141">
        <f>J238+J278</f>
        <v>27781602.199999999</v>
      </c>
      <c r="K237" s="141">
        <f>K238+K278</f>
        <v>-3872707.89</v>
      </c>
      <c r="L237" s="141">
        <f>J237+K237</f>
        <v>23908894.309999999</v>
      </c>
    </row>
    <row r="238" spans="1:12" ht="38.25">
      <c r="A238" s="183" t="s">
        <v>348</v>
      </c>
      <c r="B238" s="79" t="s">
        <v>43</v>
      </c>
      <c r="C238" s="1" t="s">
        <v>2</v>
      </c>
      <c r="D238" s="1" t="s">
        <v>13</v>
      </c>
      <c r="E238" s="163" t="s">
        <v>20</v>
      </c>
      <c r="F238" s="163" t="s">
        <v>82</v>
      </c>
      <c r="G238" s="163" t="s">
        <v>190</v>
      </c>
      <c r="H238" s="163" t="s">
        <v>191</v>
      </c>
      <c r="I238" s="164"/>
      <c r="J238" s="165">
        <f>J239+J274</f>
        <v>22781602.199999999</v>
      </c>
      <c r="K238" s="165">
        <f>K239+K274</f>
        <v>-3872707.89</v>
      </c>
      <c r="L238" s="165">
        <f>J238+K238</f>
        <v>18908894.309999999</v>
      </c>
    </row>
    <row r="239" spans="1:12" s="106" customFormat="1" ht="25.5">
      <c r="A239" s="2" t="s">
        <v>186</v>
      </c>
      <c r="B239" s="79" t="s">
        <v>43</v>
      </c>
      <c r="C239" s="1" t="s">
        <v>2</v>
      </c>
      <c r="D239" s="1" t="s">
        <v>13</v>
      </c>
      <c r="E239" s="1" t="s">
        <v>20</v>
      </c>
      <c r="F239" s="1" t="s">
        <v>138</v>
      </c>
      <c r="G239" s="1" t="s">
        <v>190</v>
      </c>
      <c r="H239" s="1" t="s">
        <v>191</v>
      </c>
      <c r="I239" s="16"/>
      <c r="J239" s="145">
        <f>+J250+J262+J265+J268+J243+J259+J240+J256+J253+J271</f>
        <v>22414075.079999998</v>
      </c>
      <c r="K239" s="145">
        <f>+K250+K262+K265+K268+K243+K259+K240+K256+K253+K271</f>
        <v>-3872707.89</v>
      </c>
      <c r="L239" s="165">
        <f t="shared" ref="L239:L320" si="14">J239+K239</f>
        <v>18541367.189999998</v>
      </c>
    </row>
    <row r="240" spans="1:12" s="106" customFormat="1" ht="25.5">
      <c r="A240" s="183" t="s">
        <v>461</v>
      </c>
      <c r="B240" s="79" t="s">
        <v>43</v>
      </c>
      <c r="C240" s="182" t="s">
        <v>2</v>
      </c>
      <c r="D240" s="182" t="s">
        <v>13</v>
      </c>
      <c r="E240" s="182" t="s">
        <v>20</v>
      </c>
      <c r="F240" s="182" t="s">
        <v>138</v>
      </c>
      <c r="G240" s="182" t="s">
        <v>190</v>
      </c>
      <c r="H240" s="182" t="s">
        <v>230</v>
      </c>
      <c r="I240" s="180"/>
      <c r="J240" s="145">
        <f>J241</f>
        <v>83000</v>
      </c>
      <c r="K240" s="145">
        <f>K241</f>
        <v>0</v>
      </c>
      <c r="L240" s="165">
        <f t="shared" si="14"/>
        <v>83000</v>
      </c>
    </row>
    <row r="241" spans="1:12" s="106" customFormat="1" ht="25.5">
      <c r="A241" s="184" t="s">
        <v>87</v>
      </c>
      <c r="B241" s="79" t="s">
        <v>43</v>
      </c>
      <c r="C241" s="182" t="s">
        <v>2</v>
      </c>
      <c r="D241" s="182" t="s">
        <v>13</v>
      </c>
      <c r="E241" s="182" t="s">
        <v>20</v>
      </c>
      <c r="F241" s="182" t="s">
        <v>138</v>
      </c>
      <c r="G241" s="182" t="s">
        <v>190</v>
      </c>
      <c r="H241" s="182" t="s">
        <v>230</v>
      </c>
      <c r="I241" s="180" t="s">
        <v>86</v>
      </c>
      <c r="J241" s="145">
        <f>J242</f>
        <v>83000</v>
      </c>
      <c r="K241" s="145">
        <f>K242</f>
        <v>0</v>
      </c>
      <c r="L241" s="165">
        <f t="shared" si="14"/>
        <v>83000</v>
      </c>
    </row>
    <row r="242" spans="1:12" s="106" customFormat="1">
      <c r="A242" s="186" t="s">
        <v>90</v>
      </c>
      <c r="B242" s="79" t="s">
        <v>43</v>
      </c>
      <c r="C242" s="182" t="s">
        <v>2</v>
      </c>
      <c r="D242" s="182" t="s">
        <v>13</v>
      </c>
      <c r="E242" s="182" t="s">
        <v>20</v>
      </c>
      <c r="F242" s="182" t="s">
        <v>138</v>
      </c>
      <c r="G242" s="182" t="s">
        <v>190</v>
      </c>
      <c r="H242" s="182" t="s">
        <v>230</v>
      </c>
      <c r="I242" s="180" t="s">
        <v>89</v>
      </c>
      <c r="J242" s="145">
        <v>83000</v>
      </c>
      <c r="K242" s="145"/>
      <c r="L242" s="165">
        <f t="shared" si="14"/>
        <v>83000</v>
      </c>
    </row>
    <row r="243" spans="1:12" s="106" customFormat="1" ht="25.5">
      <c r="A243" s="183" t="s">
        <v>381</v>
      </c>
      <c r="B243" s="79" t="s">
        <v>43</v>
      </c>
      <c r="C243" s="182" t="s">
        <v>2</v>
      </c>
      <c r="D243" s="182" t="s">
        <v>13</v>
      </c>
      <c r="E243" s="182" t="s">
        <v>20</v>
      </c>
      <c r="F243" s="182" t="s">
        <v>138</v>
      </c>
      <c r="G243" s="182" t="s">
        <v>190</v>
      </c>
      <c r="H243" s="182" t="s">
        <v>378</v>
      </c>
      <c r="I243" s="180"/>
      <c r="J243" s="145">
        <f>J244+J248</f>
        <v>2686470</v>
      </c>
      <c r="K243" s="145">
        <f>K244+K248</f>
        <v>0</v>
      </c>
      <c r="L243" s="165">
        <f t="shared" si="14"/>
        <v>2686470</v>
      </c>
    </row>
    <row r="244" spans="1:12" s="106" customFormat="1" ht="25.5">
      <c r="A244" s="184" t="s">
        <v>87</v>
      </c>
      <c r="B244" s="79" t="s">
        <v>43</v>
      </c>
      <c r="C244" s="182" t="s">
        <v>2</v>
      </c>
      <c r="D244" s="182" t="s">
        <v>13</v>
      </c>
      <c r="E244" s="182" t="s">
        <v>20</v>
      </c>
      <c r="F244" s="182" t="s">
        <v>138</v>
      </c>
      <c r="G244" s="182" t="s">
        <v>190</v>
      </c>
      <c r="H244" s="182" t="s">
        <v>378</v>
      </c>
      <c r="I244" s="180" t="s">
        <v>86</v>
      </c>
      <c r="J244" s="145">
        <f>J245+J246+J247</f>
        <v>2652275.2799999998</v>
      </c>
      <c r="K244" s="145">
        <f>K245+K246+K247</f>
        <v>0</v>
      </c>
      <c r="L244" s="165">
        <f t="shared" si="14"/>
        <v>2652275.2799999998</v>
      </c>
    </row>
    <row r="245" spans="1:12" s="106" customFormat="1">
      <c r="A245" s="186" t="s">
        <v>90</v>
      </c>
      <c r="B245" s="79" t="s">
        <v>43</v>
      </c>
      <c r="C245" s="182" t="s">
        <v>2</v>
      </c>
      <c r="D245" s="182" t="s">
        <v>13</v>
      </c>
      <c r="E245" s="182" t="s">
        <v>20</v>
      </c>
      <c r="F245" s="182" t="s">
        <v>138</v>
      </c>
      <c r="G245" s="182" t="s">
        <v>190</v>
      </c>
      <c r="H245" s="182" t="s">
        <v>378</v>
      </c>
      <c r="I245" s="180" t="s">
        <v>89</v>
      </c>
      <c r="J245" s="145">
        <f>2549675.28+34200</f>
        <v>2583875.2799999998</v>
      </c>
      <c r="K245" s="145"/>
      <c r="L245" s="165">
        <f t="shared" si="14"/>
        <v>2583875.2799999998</v>
      </c>
    </row>
    <row r="246" spans="1:12" s="106" customFormat="1">
      <c r="A246" s="183" t="s">
        <v>382</v>
      </c>
      <c r="B246" s="79" t="s">
        <v>43</v>
      </c>
      <c r="C246" s="182" t="s">
        <v>2</v>
      </c>
      <c r="D246" s="182" t="s">
        <v>13</v>
      </c>
      <c r="E246" s="182" t="s">
        <v>20</v>
      </c>
      <c r="F246" s="182" t="s">
        <v>138</v>
      </c>
      <c r="G246" s="182" t="s">
        <v>190</v>
      </c>
      <c r="H246" s="182" t="s">
        <v>378</v>
      </c>
      <c r="I246" s="180" t="s">
        <v>379</v>
      </c>
      <c r="J246" s="145">
        <v>34200</v>
      </c>
      <c r="K246" s="145"/>
      <c r="L246" s="165">
        <f t="shared" si="14"/>
        <v>34200</v>
      </c>
    </row>
    <row r="247" spans="1:12" s="106" customFormat="1" ht="25.5">
      <c r="A247" s="183" t="s">
        <v>383</v>
      </c>
      <c r="B247" s="79" t="s">
        <v>43</v>
      </c>
      <c r="C247" s="182" t="s">
        <v>2</v>
      </c>
      <c r="D247" s="182" t="s">
        <v>13</v>
      </c>
      <c r="E247" s="182" t="s">
        <v>20</v>
      </c>
      <c r="F247" s="182" t="s">
        <v>138</v>
      </c>
      <c r="G247" s="182" t="s">
        <v>190</v>
      </c>
      <c r="H247" s="182" t="s">
        <v>378</v>
      </c>
      <c r="I247" s="180" t="s">
        <v>380</v>
      </c>
      <c r="J247" s="145">
        <v>34200</v>
      </c>
      <c r="K247" s="145"/>
      <c r="L247" s="165">
        <f t="shared" si="14"/>
        <v>34200</v>
      </c>
    </row>
    <row r="248" spans="1:12" s="106" customFormat="1">
      <c r="A248" s="183" t="s">
        <v>97</v>
      </c>
      <c r="B248" s="79" t="s">
        <v>43</v>
      </c>
      <c r="C248" s="182" t="s">
        <v>2</v>
      </c>
      <c r="D248" s="182" t="s">
        <v>13</v>
      </c>
      <c r="E248" s="182" t="s">
        <v>20</v>
      </c>
      <c r="F248" s="182" t="s">
        <v>138</v>
      </c>
      <c r="G248" s="182" t="s">
        <v>190</v>
      </c>
      <c r="H248" s="182" t="s">
        <v>378</v>
      </c>
      <c r="I248" s="180" t="s">
        <v>94</v>
      </c>
      <c r="J248" s="145">
        <f>J249</f>
        <v>34194.720000000001</v>
      </c>
      <c r="K248" s="145">
        <f>K249</f>
        <v>0</v>
      </c>
      <c r="L248" s="165">
        <f t="shared" si="14"/>
        <v>34194.720000000001</v>
      </c>
    </row>
    <row r="249" spans="1:12" s="106" customFormat="1" ht="38.25">
      <c r="A249" s="183" t="s">
        <v>384</v>
      </c>
      <c r="B249" s="79" t="s">
        <v>43</v>
      </c>
      <c r="C249" s="182" t="s">
        <v>2</v>
      </c>
      <c r="D249" s="182" t="s">
        <v>13</v>
      </c>
      <c r="E249" s="182" t="s">
        <v>20</v>
      </c>
      <c r="F249" s="182" t="s">
        <v>138</v>
      </c>
      <c r="G249" s="182" t="s">
        <v>190</v>
      </c>
      <c r="H249" s="182" t="s">
        <v>378</v>
      </c>
      <c r="I249" s="180" t="s">
        <v>95</v>
      </c>
      <c r="J249" s="145">
        <v>34194.720000000001</v>
      </c>
      <c r="K249" s="145"/>
      <c r="L249" s="165">
        <f t="shared" si="14"/>
        <v>34194.720000000001</v>
      </c>
    </row>
    <row r="250" spans="1:12" s="106" customFormat="1" ht="25.5">
      <c r="A250" s="2" t="s">
        <v>187</v>
      </c>
      <c r="B250" s="79" t="s">
        <v>43</v>
      </c>
      <c r="C250" s="1" t="s">
        <v>2</v>
      </c>
      <c r="D250" s="1" t="s">
        <v>13</v>
      </c>
      <c r="E250" s="1" t="s">
        <v>20</v>
      </c>
      <c r="F250" s="1" t="s">
        <v>138</v>
      </c>
      <c r="G250" s="1" t="s">
        <v>190</v>
      </c>
      <c r="H250" s="1" t="s">
        <v>207</v>
      </c>
      <c r="I250" s="16"/>
      <c r="J250" s="145">
        <f>J251</f>
        <v>7131239.8799999999</v>
      </c>
      <c r="K250" s="145">
        <f>K251</f>
        <v>25572.11</v>
      </c>
      <c r="L250" s="165">
        <f t="shared" si="14"/>
        <v>7156811.9900000002</v>
      </c>
    </row>
    <row r="251" spans="1:12" s="106" customFormat="1" ht="25.5">
      <c r="A251" s="7" t="s">
        <v>87</v>
      </c>
      <c r="B251" s="79" t="s">
        <v>43</v>
      </c>
      <c r="C251" s="1" t="s">
        <v>2</v>
      </c>
      <c r="D251" s="1" t="s">
        <v>13</v>
      </c>
      <c r="E251" s="1" t="s">
        <v>20</v>
      </c>
      <c r="F251" s="1" t="s">
        <v>138</v>
      </c>
      <c r="G251" s="1" t="s">
        <v>190</v>
      </c>
      <c r="H251" s="1" t="s">
        <v>207</v>
      </c>
      <c r="I251" s="16" t="s">
        <v>86</v>
      </c>
      <c r="J251" s="145">
        <f>J252</f>
        <v>7131239.8799999999</v>
      </c>
      <c r="K251" s="145">
        <f>K252</f>
        <v>25572.11</v>
      </c>
      <c r="L251" s="165">
        <f t="shared" si="14"/>
        <v>7156811.9900000002</v>
      </c>
    </row>
    <row r="252" spans="1:12" s="106" customFormat="1">
      <c r="A252" s="14" t="s">
        <v>90</v>
      </c>
      <c r="B252" s="79" t="s">
        <v>43</v>
      </c>
      <c r="C252" s="1" t="s">
        <v>2</v>
      </c>
      <c r="D252" s="1" t="s">
        <v>13</v>
      </c>
      <c r="E252" s="1" t="s">
        <v>20</v>
      </c>
      <c r="F252" s="1" t="s">
        <v>138</v>
      </c>
      <c r="G252" s="1" t="s">
        <v>190</v>
      </c>
      <c r="H252" s="1" t="s">
        <v>207</v>
      </c>
      <c r="I252" s="16" t="s">
        <v>89</v>
      </c>
      <c r="J252" s="145">
        <v>7131239.8799999999</v>
      </c>
      <c r="K252" s="145">
        <v>25572.11</v>
      </c>
      <c r="L252" s="165">
        <f t="shared" si="14"/>
        <v>7156811.9900000002</v>
      </c>
    </row>
    <row r="253" spans="1:12" s="181" customFormat="1" ht="25.5">
      <c r="A253" s="186" t="s">
        <v>332</v>
      </c>
      <c r="B253" s="79" t="s">
        <v>43</v>
      </c>
      <c r="C253" s="182" t="s">
        <v>2</v>
      </c>
      <c r="D253" s="182" t="s">
        <v>13</v>
      </c>
      <c r="E253" s="182" t="s">
        <v>20</v>
      </c>
      <c r="F253" s="182" t="s">
        <v>138</v>
      </c>
      <c r="G253" s="79" t="s">
        <v>190</v>
      </c>
      <c r="H253" s="194" t="s">
        <v>331</v>
      </c>
      <c r="I253" s="196"/>
      <c r="J253" s="145">
        <f>J254</f>
        <v>954500</v>
      </c>
      <c r="K253" s="145">
        <f>K254</f>
        <v>300</v>
      </c>
      <c r="L253" s="145">
        <f t="shared" si="14"/>
        <v>954800</v>
      </c>
    </row>
    <row r="254" spans="1:12" s="181" customFormat="1" ht="25.5">
      <c r="A254" s="184" t="s">
        <v>87</v>
      </c>
      <c r="B254" s="79" t="s">
        <v>43</v>
      </c>
      <c r="C254" s="182" t="s">
        <v>2</v>
      </c>
      <c r="D254" s="182" t="s">
        <v>13</v>
      </c>
      <c r="E254" s="182" t="s">
        <v>20</v>
      </c>
      <c r="F254" s="182" t="s">
        <v>138</v>
      </c>
      <c r="G254" s="79" t="s">
        <v>190</v>
      </c>
      <c r="H254" s="194" t="s">
        <v>331</v>
      </c>
      <c r="I254" s="196" t="s">
        <v>86</v>
      </c>
      <c r="J254" s="145">
        <f>J255</f>
        <v>954500</v>
      </c>
      <c r="K254" s="145">
        <f>K255</f>
        <v>300</v>
      </c>
      <c r="L254" s="145">
        <f t="shared" si="14"/>
        <v>954800</v>
      </c>
    </row>
    <row r="255" spans="1:12" s="181" customFormat="1">
      <c r="A255" s="186" t="s">
        <v>90</v>
      </c>
      <c r="B255" s="79" t="s">
        <v>43</v>
      </c>
      <c r="C255" s="182" t="s">
        <v>2</v>
      </c>
      <c r="D255" s="182" t="s">
        <v>13</v>
      </c>
      <c r="E255" s="182" t="s">
        <v>20</v>
      </c>
      <c r="F255" s="182" t="s">
        <v>138</v>
      </c>
      <c r="G255" s="79" t="s">
        <v>190</v>
      </c>
      <c r="H255" s="194" t="s">
        <v>331</v>
      </c>
      <c r="I255" s="196" t="s">
        <v>89</v>
      </c>
      <c r="J255" s="145">
        <v>954500</v>
      </c>
      <c r="K255" s="145">
        <v>300</v>
      </c>
      <c r="L255" s="145">
        <f t="shared" si="14"/>
        <v>954800</v>
      </c>
    </row>
    <row r="256" spans="1:12" s="106" customFormat="1">
      <c r="A256" s="186" t="s">
        <v>371</v>
      </c>
      <c r="B256" s="79" t="s">
        <v>43</v>
      </c>
      <c r="C256" s="182" t="s">
        <v>2</v>
      </c>
      <c r="D256" s="182" t="s">
        <v>13</v>
      </c>
      <c r="E256" s="182" t="s">
        <v>20</v>
      </c>
      <c r="F256" s="182" t="s">
        <v>138</v>
      </c>
      <c r="G256" s="182" t="s">
        <v>190</v>
      </c>
      <c r="H256" s="182" t="s">
        <v>372</v>
      </c>
      <c r="I256" s="180"/>
      <c r="J256" s="145">
        <f>J257</f>
        <v>520000</v>
      </c>
      <c r="K256" s="145">
        <f>K257</f>
        <v>0</v>
      </c>
      <c r="L256" s="165">
        <f t="shared" si="14"/>
        <v>520000</v>
      </c>
    </row>
    <row r="257" spans="1:12" s="106" customFormat="1" ht="25.5">
      <c r="A257" s="184" t="s">
        <v>87</v>
      </c>
      <c r="B257" s="79" t="s">
        <v>43</v>
      </c>
      <c r="C257" s="182" t="s">
        <v>2</v>
      </c>
      <c r="D257" s="182" t="s">
        <v>13</v>
      </c>
      <c r="E257" s="182" t="s">
        <v>20</v>
      </c>
      <c r="F257" s="182" t="s">
        <v>138</v>
      </c>
      <c r="G257" s="182" t="s">
        <v>190</v>
      </c>
      <c r="H257" s="182" t="s">
        <v>372</v>
      </c>
      <c r="I257" s="180" t="s">
        <v>86</v>
      </c>
      <c r="J257" s="145">
        <f>J258</f>
        <v>520000</v>
      </c>
      <c r="K257" s="145">
        <f>K258</f>
        <v>0</v>
      </c>
      <c r="L257" s="165">
        <f t="shared" si="14"/>
        <v>520000</v>
      </c>
    </row>
    <row r="258" spans="1:12" s="106" customFormat="1">
      <c r="A258" s="186" t="s">
        <v>90</v>
      </c>
      <c r="B258" s="79" t="s">
        <v>43</v>
      </c>
      <c r="C258" s="182" t="s">
        <v>2</v>
      </c>
      <c r="D258" s="182" t="s">
        <v>13</v>
      </c>
      <c r="E258" s="182" t="s">
        <v>20</v>
      </c>
      <c r="F258" s="182" t="s">
        <v>138</v>
      </c>
      <c r="G258" s="182" t="s">
        <v>190</v>
      </c>
      <c r="H258" s="182" t="s">
        <v>372</v>
      </c>
      <c r="I258" s="180" t="s">
        <v>89</v>
      </c>
      <c r="J258" s="145">
        <v>520000</v>
      </c>
      <c r="K258" s="145"/>
      <c r="L258" s="165">
        <f t="shared" si="14"/>
        <v>520000</v>
      </c>
    </row>
    <row r="259" spans="1:12" s="106" customFormat="1">
      <c r="A259" s="186" t="s">
        <v>473</v>
      </c>
      <c r="B259" s="79" t="s">
        <v>43</v>
      </c>
      <c r="C259" s="182" t="s">
        <v>2</v>
      </c>
      <c r="D259" s="182" t="s">
        <v>13</v>
      </c>
      <c r="E259" s="182" t="s">
        <v>20</v>
      </c>
      <c r="F259" s="182" t="s">
        <v>138</v>
      </c>
      <c r="G259" s="182" t="s">
        <v>190</v>
      </c>
      <c r="H259" s="182" t="s">
        <v>472</v>
      </c>
      <c r="I259" s="180"/>
      <c r="J259" s="145">
        <f>J260</f>
        <v>430285.2</v>
      </c>
      <c r="K259" s="145">
        <f>K260</f>
        <v>0</v>
      </c>
      <c r="L259" s="165">
        <f t="shared" si="14"/>
        <v>430285.2</v>
      </c>
    </row>
    <row r="260" spans="1:12" s="106" customFormat="1" ht="25.5">
      <c r="A260" s="184" t="s">
        <v>87</v>
      </c>
      <c r="B260" s="79" t="s">
        <v>43</v>
      </c>
      <c r="C260" s="182" t="s">
        <v>2</v>
      </c>
      <c r="D260" s="182" t="s">
        <v>13</v>
      </c>
      <c r="E260" s="182" t="s">
        <v>20</v>
      </c>
      <c r="F260" s="182" t="s">
        <v>138</v>
      </c>
      <c r="G260" s="182" t="s">
        <v>190</v>
      </c>
      <c r="H260" s="182" t="s">
        <v>472</v>
      </c>
      <c r="I260" s="180" t="s">
        <v>86</v>
      </c>
      <c r="J260" s="145">
        <f>J261</f>
        <v>430285.2</v>
      </c>
      <c r="K260" s="145">
        <f>K261</f>
        <v>0</v>
      </c>
      <c r="L260" s="165">
        <f t="shared" si="14"/>
        <v>430285.2</v>
      </c>
    </row>
    <row r="261" spans="1:12" s="106" customFormat="1">
      <c r="A261" s="186" t="s">
        <v>90</v>
      </c>
      <c r="B261" s="79" t="s">
        <v>43</v>
      </c>
      <c r="C261" s="182" t="s">
        <v>2</v>
      </c>
      <c r="D261" s="182" t="s">
        <v>13</v>
      </c>
      <c r="E261" s="182" t="s">
        <v>20</v>
      </c>
      <c r="F261" s="182" t="s">
        <v>138</v>
      </c>
      <c r="G261" s="182" t="s">
        <v>190</v>
      </c>
      <c r="H261" s="182" t="s">
        <v>472</v>
      </c>
      <c r="I261" s="180" t="s">
        <v>89</v>
      </c>
      <c r="J261" s="145">
        <v>430285.2</v>
      </c>
      <c r="K261" s="145"/>
      <c r="L261" s="165">
        <f t="shared" si="14"/>
        <v>430285.2</v>
      </c>
    </row>
    <row r="262" spans="1:12" ht="63.75">
      <c r="A262" s="186" t="s">
        <v>337</v>
      </c>
      <c r="B262" s="79" t="s">
        <v>43</v>
      </c>
      <c r="C262" s="1" t="s">
        <v>2</v>
      </c>
      <c r="D262" s="1" t="s">
        <v>13</v>
      </c>
      <c r="E262" s="1" t="s">
        <v>20</v>
      </c>
      <c r="F262" s="1" t="s">
        <v>138</v>
      </c>
      <c r="G262" s="79" t="s">
        <v>190</v>
      </c>
      <c r="H262" s="107" t="s">
        <v>276</v>
      </c>
      <c r="I262" s="117"/>
      <c r="J262" s="145">
        <f>J263</f>
        <v>122000</v>
      </c>
      <c r="K262" s="145">
        <f>K263</f>
        <v>38000</v>
      </c>
      <c r="L262" s="165">
        <f t="shared" si="14"/>
        <v>160000</v>
      </c>
    </row>
    <row r="263" spans="1:12" ht="25.5">
      <c r="A263" s="7" t="s">
        <v>87</v>
      </c>
      <c r="B263" s="79" t="s">
        <v>43</v>
      </c>
      <c r="C263" s="1" t="s">
        <v>2</v>
      </c>
      <c r="D263" s="1" t="s">
        <v>13</v>
      </c>
      <c r="E263" s="1" t="s">
        <v>20</v>
      </c>
      <c r="F263" s="1" t="s">
        <v>138</v>
      </c>
      <c r="G263" s="79" t="s">
        <v>190</v>
      </c>
      <c r="H263" s="107" t="s">
        <v>276</v>
      </c>
      <c r="I263" s="160" t="s">
        <v>86</v>
      </c>
      <c r="J263" s="145">
        <f>J264</f>
        <v>122000</v>
      </c>
      <c r="K263" s="145">
        <f>K264</f>
        <v>38000</v>
      </c>
      <c r="L263" s="165">
        <f t="shared" si="14"/>
        <v>160000</v>
      </c>
    </row>
    <row r="264" spans="1:12">
      <c r="A264" s="14" t="s">
        <v>90</v>
      </c>
      <c r="B264" s="79" t="s">
        <v>43</v>
      </c>
      <c r="C264" s="1" t="s">
        <v>2</v>
      </c>
      <c r="D264" s="1" t="s">
        <v>13</v>
      </c>
      <c r="E264" s="1" t="s">
        <v>20</v>
      </c>
      <c r="F264" s="1" t="s">
        <v>138</v>
      </c>
      <c r="G264" s="79" t="s">
        <v>190</v>
      </c>
      <c r="H264" s="107" t="s">
        <v>276</v>
      </c>
      <c r="I264" s="160" t="s">
        <v>89</v>
      </c>
      <c r="J264" s="145">
        <v>122000</v>
      </c>
      <c r="K264" s="145">
        <f>18000+20000</f>
        <v>38000</v>
      </c>
      <c r="L264" s="165">
        <f t="shared" si="14"/>
        <v>160000</v>
      </c>
    </row>
    <row r="265" spans="1:12" s="106" customFormat="1" ht="25.5">
      <c r="A265" s="184" t="s">
        <v>375</v>
      </c>
      <c r="B265" s="79" t="s">
        <v>43</v>
      </c>
      <c r="C265" s="182" t="s">
        <v>2</v>
      </c>
      <c r="D265" s="182" t="s">
        <v>13</v>
      </c>
      <c r="E265" s="182" t="s">
        <v>20</v>
      </c>
      <c r="F265" s="182" t="s">
        <v>138</v>
      </c>
      <c r="G265" s="182" t="s">
        <v>190</v>
      </c>
      <c r="H265" s="182" t="s">
        <v>374</v>
      </c>
      <c r="I265" s="180"/>
      <c r="J265" s="145">
        <f>J266</f>
        <v>7367390</v>
      </c>
      <c r="K265" s="145">
        <f>K266</f>
        <v>-3986580</v>
      </c>
      <c r="L265" s="165">
        <f t="shared" si="14"/>
        <v>3380810</v>
      </c>
    </row>
    <row r="266" spans="1:12" s="106" customFormat="1" ht="25.5">
      <c r="A266" s="184" t="s">
        <v>87</v>
      </c>
      <c r="B266" s="79" t="s">
        <v>43</v>
      </c>
      <c r="C266" s="182" t="s">
        <v>2</v>
      </c>
      <c r="D266" s="182" t="s">
        <v>13</v>
      </c>
      <c r="E266" s="182" t="s">
        <v>20</v>
      </c>
      <c r="F266" s="182" t="s">
        <v>138</v>
      </c>
      <c r="G266" s="182" t="s">
        <v>190</v>
      </c>
      <c r="H266" s="182" t="s">
        <v>374</v>
      </c>
      <c r="I266" s="180" t="s">
        <v>86</v>
      </c>
      <c r="J266" s="145">
        <f>J267</f>
        <v>7367390</v>
      </c>
      <c r="K266" s="145">
        <f>K267</f>
        <v>-3986580</v>
      </c>
      <c r="L266" s="165">
        <f t="shared" si="14"/>
        <v>3380810</v>
      </c>
    </row>
    <row r="267" spans="1:12" s="106" customFormat="1">
      <c r="A267" s="186" t="s">
        <v>90</v>
      </c>
      <c r="B267" s="79" t="s">
        <v>43</v>
      </c>
      <c r="C267" s="182" t="s">
        <v>2</v>
      </c>
      <c r="D267" s="182" t="s">
        <v>13</v>
      </c>
      <c r="E267" s="182" t="s">
        <v>20</v>
      </c>
      <c r="F267" s="182" t="s">
        <v>138</v>
      </c>
      <c r="G267" s="182" t="s">
        <v>190</v>
      </c>
      <c r="H267" s="182" t="s">
        <v>374</v>
      </c>
      <c r="I267" s="180" t="s">
        <v>89</v>
      </c>
      <c r="J267" s="145">
        <v>7367390</v>
      </c>
      <c r="K267" s="145">
        <v>-3986580</v>
      </c>
      <c r="L267" s="165">
        <f t="shared" si="14"/>
        <v>3380810</v>
      </c>
    </row>
    <row r="268" spans="1:12" s="106" customFormat="1" ht="25.5">
      <c r="A268" s="184" t="s">
        <v>377</v>
      </c>
      <c r="B268" s="79" t="s">
        <v>43</v>
      </c>
      <c r="C268" s="182" t="s">
        <v>2</v>
      </c>
      <c r="D268" s="182" t="s">
        <v>13</v>
      </c>
      <c r="E268" s="182" t="s">
        <v>20</v>
      </c>
      <c r="F268" s="182" t="s">
        <v>138</v>
      </c>
      <c r="G268" s="182" t="s">
        <v>190</v>
      </c>
      <c r="H268" s="182" t="s">
        <v>376</v>
      </c>
      <c r="I268" s="180"/>
      <c r="J268" s="145">
        <f>J269</f>
        <v>3119190</v>
      </c>
      <c r="K268" s="145">
        <f>K269</f>
        <v>0</v>
      </c>
      <c r="L268" s="165">
        <f t="shared" si="14"/>
        <v>3119190</v>
      </c>
    </row>
    <row r="269" spans="1:12" s="106" customFormat="1" ht="25.5">
      <c r="A269" s="184" t="s">
        <v>87</v>
      </c>
      <c r="B269" s="79" t="s">
        <v>43</v>
      </c>
      <c r="C269" s="182" t="s">
        <v>2</v>
      </c>
      <c r="D269" s="182" t="s">
        <v>13</v>
      </c>
      <c r="E269" s="182" t="s">
        <v>20</v>
      </c>
      <c r="F269" s="182" t="s">
        <v>138</v>
      </c>
      <c r="G269" s="182" t="s">
        <v>190</v>
      </c>
      <c r="H269" s="182" t="s">
        <v>376</v>
      </c>
      <c r="I269" s="180" t="s">
        <v>86</v>
      </c>
      <c r="J269" s="145">
        <f>J270</f>
        <v>3119190</v>
      </c>
      <c r="K269" s="145">
        <f>K270</f>
        <v>0</v>
      </c>
      <c r="L269" s="165">
        <f t="shared" si="14"/>
        <v>3119190</v>
      </c>
    </row>
    <row r="270" spans="1:12" s="106" customFormat="1">
      <c r="A270" s="186" t="s">
        <v>90</v>
      </c>
      <c r="B270" s="79" t="s">
        <v>43</v>
      </c>
      <c r="C270" s="182" t="s">
        <v>2</v>
      </c>
      <c r="D270" s="182" t="s">
        <v>13</v>
      </c>
      <c r="E270" s="182" t="s">
        <v>20</v>
      </c>
      <c r="F270" s="182" t="s">
        <v>138</v>
      </c>
      <c r="G270" s="182" t="s">
        <v>190</v>
      </c>
      <c r="H270" s="182" t="s">
        <v>376</v>
      </c>
      <c r="I270" s="180" t="s">
        <v>89</v>
      </c>
      <c r="J270" s="145">
        <v>3119190</v>
      </c>
      <c r="K270" s="145"/>
      <c r="L270" s="165">
        <f t="shared" si="14"/>
        <v>3119190</v>
      </c>
    </row>
    <row r="271" spans="1:12" s="181" customFormat="1" ht="53.25" customHeight="1">
      <c r="A271" s="186" t="s">
        <v>518</v>
      </c>
      <c r="B271" s="185" t="s">
        <v>43</v>
      </c>
      <c r="C271" s="182" t="s">
        <v>2</v>
      </c>
      <c r="D271" s="182" t="s">
        <v>13</v>
      </c>
      <c r="E271" s="182" t="s">
        <v>20</v>
      </c>
      <c r="F271" s="182" t="s">
        <v>138</v>
      </c>
      <c r="G271" s="182" t="s">
        <v>190</v>
      </c>
      <c r="H271" s="182" t="s">
        <v>519</v>
      </c>
      <c r="I271" s="180"/>
      <c r="J271" s="195">
        <f>J272</f>
        <v>0</v>
      </c>
      <c r="K271" s="195">
        <f>K272</f>
        <v>50000</v>
      </c>
      <c r="L271" s="195">
        <f>J271+K271</f>
        <v>50000</v>
      </c>
    </row>
    <row r="272" spans="1:12" s="181" customFormat="1" ht="25.5">
      <c r="A272" s="184" t="s">
        <v>87</v>
      </c>
      <c r="B272" s="185" t="s">
        <v>43</v>
      </c>
      <c r="C272" s="182" t="s">
        <v>2</v>
      </c>
      <c r="D272" s="182" t="s">
        <v>13</v>
      </c>
      <c r="E272" s="182" t="s">
        <v>20</v>
      </c>
      <c r="F272" s="182" t="s">
        <v>138</v>
      </c>
      <c r="G272" s="182" t="s">
        <v>190</v>
      </c>
      <c r="H272" s="182" t="s">
        <v>519</v>
      </c>
      <c r="I272" s="180" t="s">
        <v>86</v>
      </c>
      <c r="J272" s="195">
        <f>J273</f>
        <v>0</v>
      </c>
      <c r="K272" s="195">
        <f>K273</f>
        <v>50000</v>
      </c>
      <c r="L272" s="195">
        <f>J272+K272</f>
        <v>50000</v>
      </c>
    </row>
    <row r="273" spans="1:12" s="181" customFormat="1">
      <c r="A273" s="186" t="s">
        <v>90</v>
      </c>
      <c r="B273" s="185" t="s">
        <v>43</v>
      </c>
      <c r="C273" s="182" t="s">
        <v>2</v>
      </c>
      <c r="D273" s="182" t="s">
        <v>13</v>
      </c>
      <c r="E273" s="182" t="s">
        <v>20</v>
      </c>
      <c r="F273" s="182" t="s">
        <v>138</v>
      </c>
      <c r="G273" s="182" t="s">
        <v>190</v>
      </c>
      <c r="H273" s="182" t="s">
        <v>519</v>
      </c>
      <c r="I273" s="180" t="s">
        <v>89</v>
      </c>
      <c r="J273" s="195"/>
      <c r="K273" s="195">
        <v>50000</v>
      </c>
      <c r="L273" s="195">
        <f>J273+K273</f>
        <v>50000</v>
      </c>
    </row>
    <row r="274" spans="1:12" s="106" customFormat="1" ht="25.5">
      <c r="A274" s="2" t="s">
        <v>183</v>
      </c>
      <c r="B274" s="79" t="s">
        <v>43</v>
      </c>
      <c r="C274" s="1" t="s">
        <v>2</v>
      </c>
      <c r="D274" s="1" t="s">
        <v>13</v>
      </c>
      <c r="E274" s="1" t="s">
        <v>20</v>
      </c>
      <c r="F274" s="1" t="s">
        <v>47</v>
      </c>
      <c r="G274" s="1" t="s">
        <v>190</v>
      </c>
      <c r="H274" s="1" t="s">
        <v>191</v>
      </c>
      <c r="I274" s="16"/>
      <c r="J274" s="145">
        <f t="shared" ref="J274:K276" si="15">J275</f>
        <v>367527.12</v>
      </c>
      <c r="K274" s="145">
        <f t="shared" si="15"/>
        <v>0</v>
      </c>
      <c r="L274" s="165">
        <f t="shared" si="14"/>
        <v>367527.12</v>
      </c>
    </row>
    <row r="275" spans="1:12" s="106" customFormat="1">
      <c r="A275" s="2" t="s">
        <v>108</v>
      </c>
      <c r="B275" s="79" t="s">
        <v>43</v>
      </c>
      <c r="C275" s="1" t="s">
        <v>2</v>
      </c>
      <c r="D275" s="1" t="s">
        <v>13</v>
      </c>
      <c r="E275" s="1" t="s">
        <v>20</v>
      </c>
      <c r="F275" s="1" t="s">
        <v>47</v>
      </c>
      <c r="G275" s="1" t="s">
        <v>190</v>
      </c>
      <c r="H275" s="1" t="s">
        <v>205</v>
      </c>
      <c r="I275" s="16"/>
      <c r="J275" s="145">
        <f t="shared" si="15"/>
        <v>367527.12</v>
      </c>
      <c r="K275" s="145">
        <f t="shared" si="15"/>
        <v>0</v>
      </c>
      <c r="L275" s="165">
        <f t="shared" si="14"/>
        <v>367527.12</v>
      </c>
    </row>
    <row r="276" spans="1:12" s="106" customFormat="1" ht="25.5">
      <c r="A276" s="7" t="s">
        <v>87</v>
      </c>
      <c r="B276" s="79" t="s">
        <v>43</v>
      </c>
      <c r="C276" s="1" t="s">
        <v>2</v>
      </c>
      <c r="D276" s="1" t="s">
        <v>13</v>
      </c>
      <c r="E276" s="1" t="s">
        <v>20</v>
      </c>
      <c r="F276" s="1" t="s">
        <v>47</v>
      </c>
      <c r="G276" s="1" t="s">
        <v>190</v>
      </c>
      <c r="H276" s="1" t="s">
        <v>205</v>
      </c>
      <c r="I276" s="16" t="s">
        <v>86</v>
      </c>
      <c r="J276" s="145">
        <f t="shared" si="15"/>
        <v>367527.12</v>
      </c>
      <c r="K276" s="145">
        <f t="shared" si="15"/>
        <v>0</v>
      </c>
      <c r="L276" s="165">
        <f t="shared" si="14"/>
        <v>367527.12</v>
      </c>
    </row>
    <row r="277" spans="1:12" s="106" customFormat="1">
      <c r="A277" s="14" t="s">
        <v>90</v>
      </c>
      <c r="B277" s="79" t="s">
        <v>43</v>
      </c>
      <c r="C277" s="1" t="s">
        <v>2</v>
      </c>
      <c r="D277" s="1" t="s">
        <v>13</v>
      </c>
      <c r="E277" s="1" t="s">
        <v>20</v>
      </c>
      <c r="F277" s="1" t="s">
        <v>47</v>
      </c>
      <c r="G277" s="1" t="s">
        <v>190</v>
      </c>
      <c r="H277" s="1" t="s">
        <v>205</v>
      </c>
      <c r="I277" s="16" t="s">
        <v>89</v>
      </c>
      <c r="J277" s="145">
        <v>367527.12</v>
      </c>
      <c r="K277" s="145"/>
      <c r="L277" s="165">
        <f t="shared" si="14"/>
        <v>367527.12</v>
      </c>
    </row>
    <row r="278" spans="1:12" s="106" customFormat="1" ht="25.5">
      <c r="A278" s="154" t="s">
        <v>323</v>
      </c>
      <c r="B278" s="79" t="s">
        <v>43</v>
      </c>
      <c r="C278" s="182" t="s">
        <v>2</v>
      </c>
      <c r="D278" s="182" t="s">
        <v>13</v>
      </c>
      <c r="E278" s="182" t="s">
        <v>3</v>
      </c>
      <c r="F278" s="182" t="s">
        <v>82</v>
      </c>
      <c r="G278" s="182" t="s">
        <v>190</v>
      </c>
      <c r="H278" s="182" t="s">
        <v>191</v>
      </c>
      <c r="I278" s="180"/>
      <c r="J278" s="145">
        <f t="shared" ref="J278:K280" si="16">J279</f>
        <v>5000000</v>
      </c>
      <c r="K278" s="145">
        <f t="shared" si="16"/>
        <v>0</v>
      </c>
      <c r="L278" s="165">
        <f t="shared" si="14"/>
        <v>5000000</v>
      </c>
    </row>
    <row r="279" spans="1:12" s="208" customFormat="1">
      <c r="A279" s="186" t="s">
        <v>371</v>
      </c>
      <c r="B279" s="79" t="s">
        <v>43</v>
      </c>
      <c r="C279" s="182" t="s">
        <v>2</v>
      </c>
      <c r="D279" s="182" t="s">
        <v>13</v>
      </c>
      <c r="E279" s="182" t="s">
        <v>3</v>
      </c>
      <c r="F279" s="182" t="s">
        <v>82</v>
      </c>
      <c r="G279" s="182" t="s">
        <v>190</v>
      </c>
      <c r="H279" s="182" t="s">
        <v>372</v>
      </c>
      <c r="I279" s="180"/>
      <c r="J279" s="195">
        <f t="shared" si="16"/>
        <v>5000000</v>
      </c>
      <c r="K279" s="195">
        <f t="shared" si="16"/>
        <v>0</v>
      </c>
      <c r="L279" s="165">
        <f t="shared" si="14"/>
        <v>5000000</v>
      </c>
    </row>
    <row r="280" spans="1:12" s="208" customFormat="1" ht="25.5">
      <c r="A280" s="184" t="s">
        <v>87</v>
      </c>
      <c r="B280" s="79" t="s">
        <v>43</v>
      </c>
      <c r="C280" s="182" t="s">
        <v>2</v>
      </c>
      <c r="D280" s="182" t="s">
        <v>13</v>
      </c>
      <c r="E280" s="182" t="s">
        <v>3</v>
      </c>
      <c r="F280" s="182" t="s">
        <v>82</v>
      </c>
      <c r="G280" s="182" t="s">
        <v>190</v>
      </c>
      <c r="H280" s="182" t="s">
        <v>372</v>
      </c>
      <c r="I280" s="180" t="s">
        <v>86</v>
      </c>
      <c r="J280" s="195">
        <f t="shared" si="16"/>
        <v>5000000</v>
      </c>
      <c r="K280" s="195">
        <f t="shared" si="16"/>
        <v>0</v>
      </c>
      <c r="L280" s="165">
        <f t="shared" si="14"/>
        <v>5000000</v>
      </c>
    </row>
    <row r="281" spans="1:12" s="208" customFormat="1">
      <c r="A281" s="186" t="s">
        <v>90</v>
      </c>
      <c r="B281" s="79" t="s">
        <v>43</v>
      </c>
      <c r="C281" s="182" t="s">
        <v>2</v>
      </c>
      <c r="D281" s="182" t="s">
        <v>13</v>
      </c>
      <c r="E281" s="182" t="s">
        <v>3</v>
      </c>
      <c r="F281" s="182" t="s">
        <v>82</v>
      </c>
      <c r="G281" s="182" t="s">
        <v>190</v>
      </c>
      <c r="H281" s="182" t="s">
        <v>372</v>
      </c>
      <c r="I281" s="180" t="s">
        <v>89</v>
      </c>
      <c r="J281" s="195">
        <v>5000000</v>
      </c>
      <c r="K281" s="195"/>
      <c r="L281" s="165">
        <f t="shared" si="14"/>
        <v>5000000</v>
      </c>
    </row>
    <row r="282" spans="1:12" s="106" customFormat="1">
      <c r="A282" s="14"/>
      <c r="B282" s="162"/>
      <c r="C282" s="1"/>
      <c r="D282" s="1"/>
      <c r="E282" s="1"/>
      <c r="F282" s="1"/>
      <c r="G282" s="1"/>
      <c r="H282" s="1"/>
      <c r="I282" s="16"/>
      <c r="J282" s="145"/>
      <c r="K282" s="145"/>
      <c r="L282" s="165">
        <f t="shared" si="14"/>
        <v>0</v>
      </c>
    </row>
    <row r="283" spans="1:12">
      <c r="A283" s="4" t="s">
        <v>269</v>
      </c>
      <c r="B283" s="17" t="s">
        <v>43</v>
      </c>
      <c r="C283" s="17" t="s">
        <v>2</v>
      </c>
      <c r="D283" s="17" t="s">
        <v>2</v>
      </c>
      <c r="E283" s="17"/>
      <c r="F283" s="17"/>
      <c r="G283" s="17"/>
      <c r="H283" s="17"/>
      <c r="I283" s="36"/>
      <c r="J283" s="141">
        <f>J284</f>
        <v>3704402.52</v>
      </c>
      <c r="K283" s="141">
        <f>K284</f>
        <v>120266.31</v>
      </c>
      <c r="L283" s="165">
        <f t="shared" si="14"/>
        <v>3824668.83</v>
      </c>
    </row>
    <row r="284" spans="1:12" ht="38.25">
      <c r="A284" s="183" t="s">
        <v>347</v>
      </c>
      <c r="B284" s="79" t="s">
        <v>43</v>
      </c>
      <c r="C284" s="79" t="s">
        <v>2</v>
      </c>
      <c r="D284" s="79" t="s">
        <v>2</v>
      </c>
      <c r="E284" s="79" t="s">
        <v>20</v>
      </c>
      <c r="F284" s="79" t="s">
        <v>82</v>
      </c>
      <c r="G284" s="79" t="s">
        <v>190</v>
      </c>
      <c r="H284" s="79" t="s">
        <v>191</v>
      </c>
      <c r="I284" s="117"/>
      <c r="J284" s="145">
        <f>+J285</f>
        <v>3704402.52</v>
      </c>
      <c r="K284" s="145">
        <f>+K285</f>
        <v>120266.31</v>
      </c>
      <c r="L284" s="165">
        <f t="shared" si="14"/>
        <v>3824668.83</v>
      </c>
    </row>
    <row r="285" spans="1:12" ht="25.5">
      <c r="A285" s="2" t="s">
        <v>189</v>
      </c>
      <c r="B285" s="79" t="s">
        <v>43</v>
      </c>
      <c r="C285" s="79" t="s">
        <v>2</v>
      </c>
      <c r="D285" s="79" t="s">
        <v>2</v>
      </c>
      <c r="E285" s="79" t="s">
        <v>20</v>
      </c>
      <c r="F285" s="107" t="s">
        <v>78</v>
      </c>
      <c r="G285" s="79" t="s">
        <v>190</v>
      </c>
      <c r="H285" s="79" t="s">
        <v>191</v>
      </c>
      <c r="I285" s="117"/>
      <c r="J285" s="145">
        <f>J289+J292+J298+J295+J286</f>
        <v>3704402.52</v>
      </c>
      <c r="K285" s="145">
        <f>K289+K292+K298+K295+K286</f>
        <v>120266.31</v>
      </c>
      <c r="L285" s="165">
        <f t="shared" si="14"/>
        <v>3824668.83</v>
      </c>
    </row>
    <row r="286" spans="1:12" s="106" customFormat="1" ht="25.5">
      <c r="A286" s="186" t="s">
        <v>279</v>
      </c>
      <c r="B286" s="79" t="s">
        <v>43</v>
      </c>
      <c r="C286" s="79" t="s">
        <v>2</v>
      </c>
      <c r="D286" s="79" t="s">
        <v>2</v>
      </c>
      <c r="E286" s="182" t="s">
        <v>20</v>
      </c>
      <c r="F286" s="182" t="s">
        <v>78</v>
      </c>
      <c r="G286" s="182" t="s">
        <v>190</v>
      </c>
      <c r="H286" s="182" t="s">
        <v>278</v>
      </c>
      <c r="I286" s="180"/>
      <c r="J286" s="145">
        <f t="shared" ref="J286:K287" si="17">J287</f>
        <v>108147.15</v>
      </c>
      <c r="K286" s="145">
        <f t="shared" si="17"/>
        <v>0</v>
      </c>
      <c r="L286" s="165">
        <f t="shared" si="14"/>
        <v>108147.15</v>
      </c>
    </row>
    <row r="287" spans="1:12" s="106" customFormat="1" ht="25.5">
      <c r="A287" s="184" t="s">
        <v>87</v>
      </c>
      <c r="B287" s="79" t="s">
        <v>43</v>
      </c>
      <c r="C287" s="79" t="s">
        <v>2</v>
      </c>
      <c r="D287" s="79" t="s">
        <v>2</v>
      </c>
      <c r="E287" s="182" t="s">
        <v>20</v>
      </c>
      <c r="F287" s="182" t="s">
        <v>78</v>
      </c>
      <c r="G287" s="182" t="s">
        <v>190</v>
      </c>
      <c r="H287" s="182" t="s">
        <v>278</v>
      </c>
      <c r="I287" s="180" t="s">
        <v>86</v>
      </c>
      <c r="J287" s="145">
        <f t="shared" si="17"/>
        <v>108147.15</v>
      </c>
      <c r="K287" s="145">
        <f t="shared" si="17"/>
        <v>0</v>
      </c>
      <c r="L287" s="165">
        <f t="shared" si="14"/>
        <v>108147.15</v>
      </c>
    </row>
    <row r="288" spans="1:12" s="106" customFormat="1">
      <c r="A288" s="186" t="s">
        <v>90</v>
      </c>
      <c r="B288" s="79" t="s">
        <v>43</v>
      </c>
      <c r="C288" s="79" t="s">
        <v>2</v>
      </c>
      <c r="D288" s="79" t="s">
        <v>2</v>
      </c>
      <c r="E288" s="182" t="s">
        <v>20</v>
      </c>
      <c r="F288" s="182" t="s">
        <v>78</v>
      </c>
      <c r="G288" s="182" t="s">
        <v>190</v>
      </c>
      <c r="H288" s="182" t="s">
        <v>278</v>
      </c>
      <c r="I288" s="180" t="s">
        <v>89</v>
      </c>
      <c r="J288" s="145">
        <v>108147.15</v>
      </c>
      <c r="K288" s="145"/>
      <c r="L288" s="165">
        <f t="shared" si="14"/>
        <v>108147.15</v>
      </c>
    </row>
    <row r="289" spans="1:12" ht="25.5">
      <c r="A289" s="2" t="s">
        <v>109</v>
      </c>
      <c r="B289" s="79" t="s">
        <v>43</v>
      </c>
      <c r="C289" s="79" t="s">
        <v>2</v>
      </c>
      <c r="D289" s="79" t="s">
        <v>2</v>
      </c>
      <c r="E289" s="79" t="s">
        <v>20</v>
      </c>
      <c r="F289" s="107" t="s">
        <v>78</v>
      </c>
      <c r="G289" s="79" t="s">
        <v>190</v>
      </c>
      <c r="H289" s="79" t="s">
        <v>208</v>
      </c>
      <c r="I289" s="117"/>
      <c r="J289" s="145">
        <f>J290</f>
        <v>1657711</v>
      </c>
      <c r="K289" s="145">
        <f>K290</f>
        <v>108000</v>
      </c>
      <c r="L289" s="165">
        <f t="shared" si="14"/>
        <v>1765711</v>
      </c>
    </row>
    <row r="290" spans="1:12" ht="25.5">
      <c r="A290" s="7" t="s">
        <v>87</v>
      </c>
      <c r="B290" s="79" t="s">
        <v>43</v>
      </c>
      <c r="C290" s="79" t="s">
        <v>2</v>
      </c>
      <c r="D290" s="79" t="s">
        <v>2</v>
      </c>
      <c r="E290" s="79" t="s">
        <v>20</v>
      </c>
      <c r="F290" s="107" t="s">
        <v>78</v>
      </c>
      <c r="G290" s="79" t="s">
        <v>190</v>
      </c>
      <c r="H290" s="79" t="s">
        <v>208</v>
      </c>
      <c r="I290" s="117" t="s">
        <v>86</v>
      </c>
      <c r="J290" s="145">
        <f>J291</f>
        <v>1657711</v>
      </c>
      <c r="K290" s="145">
        <f>K291</f>
        <v>108000</v>
      </c>
      <c r="L290" s="165">
        <f t="shared" si="14"/>
        <v>1765711</v>
      </c>
    </row>
    <row r="291" spans="1:12">
      <c r="A291" s="14" t="s">
        <v>90</v>
      </c>
      <c r="B291" s="79" t="s">
        <v>43</v>
      </c>
      <c r="C291" s="79" t="s">
        <v>2</v>
      </c>
      <c r="D291" s="79" t="s">
        <v>2</v>
      </c>
      <c r="E291" s="79" t="s">
        <v>20</v>
      </c>
      <c r="F291" s="107" t="s">
        <v>78</v>
      </c>
      <c r="G291" s="79" t="s">
        <v>190</v>
      </c>
      <c r="H291" s="79" t="s">
        <v>208</v>
      </c>
      <c r="I291" s="117" t="s">
        <v>89</v>
      </c>
      <c r="J291" s="145">
        <v>1657711</v>
      </c>
      <c r="K291" s="145">
        <v>108000</v>
      </c>
      <c r="L291" s="165">
        <f t="shared" si="14"/>
        <v>1765711</v>
      </c>
    </row>
    <row r="292" spans="1:12">
      <c r="A292" s="2" t="s">
        <v>125</v>
      </c>
      <c r="B292" s="79" t="s">
        <v>43</v>
      </c>
      <c r="C292" s="79" t="s">
        <v>2</v>
      </c>
      <c r="D292" s="79" t="s">
        <v>2</v>
      </c>
      <c r="E292" s="79" t="s">
        <v>20</v>
      </c>
      <c r="F292" s="107" t="s">
        <v>78</v>
      </c>
      <c r="G292" s="79" t="s">
        <v>190</v>
      </c>
      <c r="H292" s="79" t="s">
        <v>209</v>
      </c>
      <c r="I292" s="117"/>
      <c r="J292" s="145">
        <f>J293</f>
        <v>76726.81</v>
      </c>
      <c r="K292" s="145">
        <f>K293</f>
        <v>0</v>
      </c>
      <c r="L292" s="165">
        <f t="shared" si="14"/>
        <v>76726.81</v>
      </c>
    </row>
    <row r="293" spans="1:12" ht="25.5">
      <c r="A293" s="7" t="s">
        <v>87</v>
      </c>
      <c r="B293" s="79" t="s">
        <v>43</v>
      </c>
      <c r="C293" s="79" t="s">
        <v>2</v>
      </c>
      <c r="D293" s="79" t="s">
        <v>2</v>
      </c>
      <c r="E293" s="79" t="s">
        <v>20</v>
      </c>
      <c r="F293" s="107" t="s">
        <v>78</v>
      </c>
      <c r="G293" s="79" t="s">
        <v>190</v>
      </c>
      <c r="H293" s="79" t="s">
        <v>209</v>
      </c>
      <c r="I293" s="117" t="s">
        <v>86</v>
      </c>
      <c r="J293" s="145">
        <f>J294</f>
        <v>76726.81</v>
      </c>
      <c r="K293" s="145">
        <f>K294</f>
        <v>0</v>
      </c>
      <c r="L293" s="165">
        <f t="shared" si="14"/>
        <v>76726.81</v>
      </c>
    </row>
    <row r="294" spans="1:12">
      <c r="A294" s="14" t="s">
        <v>90</v>
      </c>
      <c r="B294" s="79" t="s">
        <v>43</v>
      </c>
      <c r="C294" s="79" t="s">
        <v>2</v>
      </c>
      <c r="D294" s="79" t="s">
        <v>2</v>
      </c>
      <c r="E294" s="79" t="s">
        <v>20</v>
      </c>
      <c r="F294" s="107" t="s">
        <v>78</v>
      </c>
      <c r="G294" s="79" t="s">
        <v>190</v>
      </c>
      <c r="H294" s="79" t="s">
        <v>209</v>
      </c>
      <c r="I294" s="117" t="s">
        <v>89</v>
      </c>
      <c r="J294" s="145">
        <v>76726.81</v>
      </c>
      <c r="K294" s="145"/>
      <c r="L294" s="165">
        <f t="shared" si="14"/>
        <v>76726.81</v>
      </c>
    </row>
    <row r="295" spans="1:12" s="181" customFormat="1" ht="25.5">
      <c r="A295" s="186" t="s">
        <v>332</v>
      </c>
      <c r="B295" s="79" t="s">
        <v>43</v>
      </c>
      <c r="C295" s="79" t="s">
        <v>2</v>
      </c>
      <c r="D295" s="79" t="s">
        <v>2</v>
      </c>
      <c r="E295" s="79" t="s">
        <v>20</v>
      </c>
      <c r="F295" s="194" t="s">
        <v>78</v>
      </c>
      <c r="G295" s="79" t="s">
        <v>190</v>
      </c>
      <c r="H295" s="194" t="s">
        <v>331</v>
      </c>
      <c r="I295" s="196"/>
      <c r="J295" s="145">
        <f>J296</f>
        <v>300000</v>
      </c>
      <c r="K295" s="145">
        <f>K296</f>
        <v>12266.31</v>
      </c>
      <c r="L295" s="165">
        <f t="shared" si="14"/>
        <v>312266.31</v>
      </c>
    </row>
    <row r="296" spans="1:12" s="181" customFormat="1" ht="25.5">
      <c r="A296" s="184" t="s">
        <v>87</v>
      </c>
      <c r="B296" s="79" t="s">
        <v>43</v>
      </c>
      <c r="C296" s="79" t="s">
        <v>2</v>
      </c>
      <c r="D296" s="79" t="s">
        <v>2</v>
      </c>
      <c r="E296" s="79" t="s">
        <v>20</v>
      </c>
      <c r="F296" s="194" t="s">
        <v>78</v>
      </c>
      <c r="G296" s="79" t="s">
        <v>190</v>
      </c>
      <c r="H296" s="194" t="s">
        <v>331</v>
      </c>
      <c r="I296" s="196" t="s">
        <v>86</v>
      </c>
      <c r="J296" s="145">
        <f>J297</f>
        <v>300000</v>
      </c>
      <c r="K296" s="145">
        <f>K297</f>
        <v>12266.31</v>
      </c>
      <c r="L296" s="165">
        <f t="shared" si="14"/>
        <v>312266.31</v>
      </c>
    </row>
    <row r="297" spans="1:12" s="181" customFormat="1">
      <c r="A297" s="186" t="s">
        <v>90</v>
      </c>
      <c r="B297" s="79" t="s">
        <v>43</v>
      </c>
      <c r="C297" s="79" t="s">
        <v>2</v>
      </c>
      <c r="D297" s="79" t="s">
        <v>2</v>
      </c>
      <c r="E297" s="79" t="s">
        <v>20</v>
      </c>
      <c r="F297" s="194" t="s">
        <v>78</v>
      </c>
      <c r="G297" s="79" t="s">
        <v>190</v>
      </c>
      <c r="H297" s="194" t="s">
        <v>331</v>
      </c>
      <c r="I297" s="196" t="s">
        <v>89</v>
      </c>
      <c r="J297" s="145">
        <v>300000</v>
      </c>
      <c r="K297" s="145">
        <v>12266.31</v>
      </c>
      <c r="L297" s="165">
        <f t="shared" si="14"/>
        <v>312266.31</v>
      </c>
    </row>
    <row r="298" spans="1:12" ht="38.25">
      <c r="A298" s="183" t="s">
        <v>285</v>
      </c>
      <c r="B298" s="79" t="s">
        <v>43</v>
      </c>
      <c r="C298" s="79" t="s">
        <v>2</v>
      </c>
      <c r="D298" s="79" t="s">
        <v>2</v>
      </c>
      <c r="E298" s="79" t="s">
        <v>20</v>
      </c>
      <c r="F298" s="107" t="s">
        <v>78</v>
      </c>
      <c r="G298" s="79" t="s">
        <v>190</v>
      </c>
      <c r="H298" s="79" t="s">
        <v>210</v>
      </c>
      <c r="I298" s="117"/>
      <c r="J298" s="145">
        <f>J299</f>
        <v>1561817.56</v>
      </c>
      <c r="K298" s="145">
        <f>K299</f>
        <v>0</v>
      </c>
      <c r="L298" s="165">
        <f t="shared" si="14"/>
        <v>1561817.56</v>
      </c>
    </row>
    <row r="299" spans="1:12" ht="25.5">
      <c r="A299" s="7" t="s">
        <v>87</v>
      </c>
      <c r="B299" s="79" t="s">
        <v>43</v>
      </c>
      <c r="C299" s="79" t="s">
        <v>2</v>
      </c>
      <c r="D299" s="79" t="s">
        <v>2</v>
      </c>
      <c r="E299" s="79" t="s">
        <v>20</v>
      </c>
      <c r="F299" s="107" t="s">
        <v>78</v>
      </c>
      <c r="G299" s="79" t="s">
        <v>190</v>
      </c>
      <c r="H299" s="79" t="s">
        <v>210</v>
      </c>
      <c r="I299" s="117" t="s">
        <v>86</v>
      </c>
      <c r="J299" s="145">
        <f>J300</f>
        <v>1561817.56</v>
      </c>
      <c r="K299" s="145">
        <f>K300</f>
        <v>0</v>
      </c>
      <c r="L299" s="165">
        <f t="shared" si="14"/>
        <v>1561817.56</v>
      </c>
    </row>
    <row r="300" spans="1:12">
      <c r="A300" s="14" t="s">
        <v>90</v>
      </c>
      <c r="B300" s="79" t="s">
        <v>43</v>
      </c>
      <c r="C300" s="79" t="s">
        <v>2</v>
      </c>
      <c r="D300" s="79" t="s">
        <v>2</v>
      </c>
      <c r="E300" s="79" t="s">
        <v>20</v>
      </c>
      <c r="F300" s="107" t="s">
        <v>78</v>
      </c>
      <c r="G300" s="79" t="s">
        <v>190</v>
      </c>
      <c r="H300" s="79" t="s">
        <v>210</v>
      </c>
      <c r="I300" s="117" t="s">
        <v>89</v>
      </c>
      <c r="J300" s="145">
        <v>1561817.56</v>
      </c>
      <c r="K300" s="145"/>
      <c r="L300" s="165">
        <f t="shared" si="14"/>
        <v>1561817.56</v>
      </c>
    </row>
    <row r="301" spans="1:12">
      <c r="A301" s="2"/>
      <c r="B301" s="49"/>
      <c r="C301" s="1"/>
      <c r="D301" s="1"/>
      <c r="E301" s="1"/>
      <c r="F301" s="1"/>
      <c r="G301" s="1"/>
      <c r="H301" s="1"/>
      <c r="I301" s="16"/>
      <c r="J301" s="102"/>
      <c r="K301" s="193"/>
      <c r="L301" s="165">
        <f t="shared" si="14"/>
        <v>0</v>
      </c>
    </row>
    <row r="302" spans="1:12">
      <c r="A302" s="4" t="s">
        <v>35</v>
      </c>
      <c r="B302" s="17" t="s">
        <v>43</v>
      </c>
      <c r="C302" s="18" t="s">
        <v>2</v>
      </c>
      <c r="D302" s="18" t="s">
        <v>14</v>
      </c>
      <c r="E302" s="18"/>
      <c r="F302" s="18"/>
      <c r="G302" s="18"/>
      <c r="H302" s="18"/>
      <c r="I302" s="34"/>
      <c r="J302" s="141">
        <f>J303+J328</f>
        <v>13453392.720000001</v>
      </c>
      <c r="K302" s="141">
        <f>K303+K328</f>
        <v>3.637978807091713E-12</v>
      </c>
      <c r="L302" s="165">
        <f t="shared" si="14"/>
        <v>13453392.720000001</v>
      </c>
    </row>
    <row r="303" spans="1:12" ht="38.25">
      <c r="A303" s="183" t="s">
        <v>347</v>
      </c>
      <c r="B303" s="79" t="s">
        <v>43</v>
      </c>
      <c r="C303" s="1" t="s">
        <v>2</v>
      </c>
      <c r="D303" s="1" t="s">
        <v>14</v>
      </c>
      <c r="E303" s="1" t="s">
        <v>20</v>
      </c>
      <c r="F303" s="1" t="s">
        <v>82</v>
      </c>
      <c r="G303" s="1" t="s">
        <v>190</v>
      </c>
      <c r="H303" s="1" t="s">
        <v>191</v>
      </c>
      <c r="I303" s="16"/>
      <c r="J303" s="145">
        <f>J304+J314+J324</f>
        <v>450591.72</v>
      </c>
      <c r="K303" s="145">
        <f>K304+K314+K324</f>
        <v>3.637978807091713E-12</v>
      </c>
      <c r="L303" s="165">
        <f t="shared" si="14"/>
        <v>450591.72</v>
      </c>
    </row>
    <row r="304" spans="1:12" ht="25.5">
      <c r="A304" s="2" t="s">
        <v>183</v>
      </c>
      <c r="B304" s="79" t="s">
        <v>43</v>
      </c>
      <c r="C304" s="1" t="s">
        <v>2</v>
      </c>
      <c r="D304" s="1" t="s">
        <v>14</v>
      </c>
      <c r="E304" s="1" t="s">
        <v>20</v>
      </c>
      <c r="F304" s="1" t="s">
        <v>47</v>
      </c>
      <c r="G304" s="1" t="s">
        <v>190</v>
      </c>
      <c r="H304" s="1" t="s">
        <v>191</v>
      </c>
      <c r="I304" s="16"/>
      <c r="J304" s="145">
        <f>J305+J311</f>
        <v>150000</v>
      </c>
      <c r="K304" s="145">
        <f>K305+K311</f>
        <v>27837.47</v>
      </c>
      <c r="L304" s="165">
        <f t="shared" si="14"/>
        <v>177837.47</v>
      </c>
    </row>
    <row r="305" spans="1:12">
      <c r="A305" s="2" t="s">
        <v>108</v>
      </c>
      <c r="B305" s="79" t="s">
        <v>43</v>
      </c>
      <c r="C305" s="1" t="s">
        <v>2</v>
      </c>
      <c r="D305" s="1" t="s">
        <v>14</v>
      </c>
      <c r="E305" s="1" t="s">
        <v>20</v>
      </c>
      <c r="F305" s="1" t="s">
        <v>47</v>
      </c>
      <c r="G305" s="1" t="s">
        <v>190</v>
      </c>
      <c r="H305" s="1" t="s">
        <v>205</v>
      </c>
      <c r="I305" s="16"/>
      <c r="J305" s="145">
        <f>+J306+J308</f>
        <v>100000</v>
      </c>
      <c r="K305" s="145">
        <f>+K306+K308</f>
        <v>27837.47</v>
      </c>
      <c r="L305" s="165">
        <f t="shared" si="14"/>
        <v>127837.47</v>
      </c>
    </row>
    <row r="306" spans="1:12" ht="25.5">
      <c r="A306" s="191" t="s">
        <v>399</v>
      </c>
      <c r="B306" s="79" t="s">
        <v>43</v>
      </c>
      <c r="C306" s="1" t="s">
        <v>2</v>
      </c>
      <c r="D306" s="1" t="s">
        <v>14</v>
      </c>
      <c r="E306" s="1" t="s">
        <v>20</v>
      </c>
      <c r="F306" s="1" t="s">
        <v>47</v>
      </c>
      <c r="G306" s="1" t="s">
        <v>190</v>
      </c>
      <c r="H306" s="1" t="s">
        <v>205</v>
      </c>
      <c r="I306" s="16" t="s">
        <v>114</v>
      </c>
      <c r="J306" s="145">
        <f>J307</f>
        <v>45400</v>
      </c>
      <c r="K306" s="145">
        <f>K307</f>
        <v>27837.47</v>
      </c>
      <c r="L306" s="165">
        <f t="shared" si="14"/>
        <v>73237.47</v>
      </c>
    </row>
    <row r="307" spans="1:12" ht="25.5">
      <c r="A307" s="92" t="s">
        <v>118</v>
      </c>
      <c r="B307" s="79" t="s">
        <v>43</v>
      </c>
      <c r="C307" s="1" t="s">
        <v>2</v>
      </c>
      <c r="D307" s="1" t="s">
        <v>14</v>
      </c>
      <c r="E307" s="1" t="s">
        <v>20</v>
      </c>
      <c r="F307" s="1" t="s">
        <v>47</v>
      </c>
      <c r="G307" s="1" t="s">
        <v>190</v>
      </c>
      <c r="H307" s="1" t="s">
        <v>205</v>
      </c>
      <c r="I307" s="16" t="s">
        <v>115</v>
      </c>
      <c r="J307" s="145">
        <v>45400</v>
      </c>
      <c r="K307" s="145">
        <v>27837.47</v>
      </c>
      <c r="L307" s="165">
        <f t="shared" si="14"/>
        <v>73237.47</v>
      </c>
    </row>
    <row r="308" spans="1:12">
      <c r="A308" s="12" t="s">
        <v>124</v>
      </c>
      <c r="B308" s="79" t="s">
        <v>43</v>
      </c>
      <c r="C308" s="1" t="s">
        <v>2</v>
      </c>
      <c r="D308" s="1" t="s">
        <v>14</v>
      </c>
      <c r="E308" s="1" t="s">
        <v>20</v>
      </c>
      <c r="F308" s="1" t="s">
        <v>47</v>
      </c>
      <c r="G308" s="1" t="s">
        <v>190</v>
      </c>
      <c r="H308" s="1" t="s">
        <v>205</v>
      </c>
      <c r="I308" s="16" t="s">
        <v>123</v>
      </c>
      <c r="J308" s="145">
        <f>+J309+J310</f>
        <v>54600</v>
      </c>
      <c r="K308" s="145">
        <f>+K309+K310</f>
        <v>0</v>
      </c>
      <c r="L308" s="165">
        <f t="shared" si="14"/>
        <v>54600</v>
      </c>
    </row>
    <row r="309" spans="1:12" s="181" customFormat="1">
      <c r="A309" s="170" t="s">
        <v>312</v>
      </c>
      <c r="B309" s="79" t="s">
        <v>43</v>
      </c>
      <c r="C309" s="182" t="s">
        <v>2</v>
      </c>
      <c r="D309" s="182" t="s">
        <v>14</v>
      </c>
      <c r="E309" s="182" t="s">
        <v>20</v>
      </c>
      <c r="F309" s="182" t="s">
        <v>47</v>
      </c>
      <c r="G309" s="182" t="s">
        <v>190</v>
      </c>
      <c r="H309" s="182" t="s">
        <v>205</v>
      </c>
      <c r="I309" s="180" t="s">
        <v>311</v>
      </c>
      <c r="J309" s="145">
        <v>9200</v>
      </c>
      <c r="K309" s="145"/>
      <c r="L309" s="165">
        <f t="shared" si="14"/>
        <v>9200</v>
      </c>
    </row>
    <row r="310" spans="1:12">
      <c r="A310" s="92" t="s">
        <v>145</v>
      </c>
      <c r="B310" s="79" t="s">
        <v>43</v>
      </c>
      <c r="C310" s="1" t="s">
        <v>2</v>
      </c>
      <c r="D310" s="1" t="s">
        <v>14</v>
      </c>
      <c r="E310" s="1" t="s">
        <v>20</v>
      </c>
      <c r="F310" s="1" t="s">
        <v>47</v>
      </c>
      <c r="G310" s="1" t="s">
        <v>190</v>
      </c>
      <c r="H310" s="1" t="s">
        <v>205</v>
      </c>
      <c r="I310" s="16" t="s">
        <v>144</v>
      </c>
      <c r="J310" s="145">
        <v>45400</v>
      </c>
      <c r="K310" s="145"/>
      <c r="L310" s="165">
        <f t="shared" si="14"/>
        <v>45400</v>
      </c>
    </row>
    <row r="311" spans="1:12" s="106" customFormat="1">
      <c r="A311" s="186" t="s">
        <v>371</v>
      </c>
      <c r="B311" s="79" t="s">
        <v>43</v>
      </c>
      <c r="C311" s="182" t="s">
        <v>2</v>
      </c>
      <c r="D311" s="182" t="s">
        <v>14</v>
      </c>
      <c r="E311" s="182" t="s">
        <v>20</v>
      </c>
      <c r="F311" s="182" t="s">
        <v>47</v>
      </c>
      <c r="G311" s="182" t="s">
        <v>190</v>
      </c>
      <c r="H311" s="182" t="s">
        <v>372</v>
      </c>
      <c r="I311" s="180"/>
      <c r="J311" s="145">
        <f>J312</f>
        <v>50000</v>
      </c>
      <c r="K311" s="145">
        <f>K312</f>
        <v>0</v>
      </c>
      <c r="L311" s="145">
        <f t="shared" si="14"/>
        <v>50000</v>
      </c>
    </row>
    <row r="312" spans="1:12" s="106" customFormat="1">
      <c r="A312" s="12" t="s">
        <v>124</v>
      </c>
      <c r="B312" s="79" t="s">
        <v>43</v>
      </c>
      <c r="C312" s="182" t="s">
        <v>2</v>
      </c>
      <c r="D312" s="182" t="s">
        <v>14</v>
      </c>
      <c r="E312" s="182" t="s">
        <v>20</v>
      </c>
      <c r="F312" s="182" t="s">
        <v>47</v>
      </c>
      <c r="G312" s="182" t="s">
        <v>190</v>
      </c>
      <c r="H312" s="182" t="s">
        <v>372</v>
      </c>
      <c r="I312" s="180" t="s">
        <v>123</v>
      </c>
      <c r="J312" s="145">
        <f>J313</f>
        <v>50000</v>
      </c>
      <c r="K312" s="145">
        <f>K313</f>
        <v>0</v>
      </c>
      <c r="L312" s="145">
        <f t="shared" si="14"/>
        <v>50000</v>
      </c>
    </row>
    <row r="313" spans="1:12" s="106" customFormat="1">
      <c r="A313" s="170" t="s">
        <v>312</v>
      </c>
      <c r="B313" s="79" t="s">
        <v>43</v>
      </c>
      <c r="C313" s="182" t="s">
        <v>2</v>
      </c>
      <c r="D313" s="182" t="s">
        <v>14</v>
      </c>
      <c r="E313" s="182" t="s">
        <v>20</v>
      </c>
      <c r="F313" s="182" t="s">
        <v>47</v>
      </c>
      <c r="G313" s="182" t="s">
        <v>190</v>
      </c>
      <c r="H313" s="182" t="s">
        <v>372</v>
      </c>
      <c r="I313" s="180" t="s">
        <v>311</v>
      </c>
      <c r="J313" s="145">
        <v>50000</v>
      </c>
      <c r="K313" s="145"/>
      <c r="L313" s="145">
        <f t="shared" si="14"/>
        <v>50000</v>
      </c>
    </row>
    <row r="314" spans="1:12" ht="25.5">
      <c r="A314" s="2" t="s">
        <v>188</v>
      </c>
      <c r="B314" s="79" t="s">
        <v>43</v>
      </c>
      <c r="C314" s="1" t="s">
        <v>2</v>
      </c>
      <c r="D314" s="1" t="s">
        <v>14</v>
      </c>
      <c r="E314" s="1" t="s">
        <v>20</v>
      </c>
      <c r="F314" s="1" t="s">
        <v>139</v>
      </c>
      <c r="G314" s="1" t="s">
        <v>190</v>
      </c>
      <c r="H314" s="1" t="s">
        <v>191</v>
      </c>
      <c r="I314" s="16"/>
      <c r="J314" s="145">
        <f>J315+J321</f>
        <v>278591.71999999997</v>
      </c>
      <c r="K314" s="145">
        <f>K315+K321</f>
        <v>-24337.469999999998</v>
      </c>
      <c r="L314" s="165">
        <f t="shared" si="14"/>
        <v>254254.24999999997</v>
      </c>
    </row>
    <row r="315" spans="1:12">
      <c r="A315" s="2" t="s">
        <v>108</v>
      </c>
      <c r="B315" s="79" t="s">
        <v>43</v>
      </c>
      <c r="C315" s="1" t="s">
        <v>2</v>
      </c>
      <c r="D315" s="1" t="s">
        <v>14</v>
      </c>
      <c r="E315" s="1" t="s">
        <v>20</v>
      </c>
      <c r="F315" s="1" t="s">
        <v>139</v>
      </c>
      <c r="G315" s="1" t="s">
        <v>190</v>
      </c>
      <c r="H315" s="1" t="s">
        <v>205</v>
      </c>
      <c r="I315" s="16"/>
      <c r="J315" s="145">
        <f>J316+J318</f>
        <v>140660.69</v>
      </c>
      <c r="K315" s="145">
        <f>K316+K318</f>
        <v>-24337.469999999998</v>
      </c>
      <c r="L315" s="165">
        <f t="shared" si="14"/>
        <v>116323.22</v>
      </c>
    </row>
    <row r="316" spans="1:12" ht="25.5">
      <c r="A316" s="191" t="s">
        <v>399</v>
      </c>
      <c r="B316" s="79" t="s">
        <v>43</v>
      </c>
      <c r="C316" s="1" t="s">
        <v>2</v>
      </c>
      <c r="D316" s="1" t="s">
        <v>14</v>
      </c>
      <c r="E316" s="1" t="s">
        <v>20</v>
      </c>
      <c r="F316" s="1" t="s">
        <v>139</v>
      </c>
      <c r="G316" s="1" t="s">
        <v>190</v>
      </c>
      <c r="H316" s="1" t="s">
        <v>205</v>
      </c>
      <c r="I316" s="16" t="s">
        <v>114</v>
      </c>
      <c r="J316" s="145">
        <f t="shared" ref="J316:K316" si="18">J317</f>
        <v>30000</v>
      </c>
      <c r="K316" s="145">
        <f t="shared" si="18"/>
        <v>-1676.78</v>
      </c>
      <c r="L316" s="165">
        <f t="shared" si="14"/>
        <v>28323.22</v>
      </c>
    </row>
    <row r="317" spans="1:12" ht="25.5">
      <c r="A317" s="92" t="s">
        <v>118</v>
      </c>
      <c r="B317" s="79" t="s">
        <v>43</v>
      </c>
      <c r="C317" s="1" t="s">
        <v>2</v>
      </c>
      <c r="D317" s="1" t="s">
        <v>14</v>
      </c>
      <c r="E317" s="1" t="s">
        <v>20</v>
      </c>
      <c r="F317" s="1" t="s">
        <v>139</v>
      </c>
      <c r="G317" s="1" t="s">
        <v>190</v>
      </c>
      <c r="H317" s="1" t="s">
        <v>205</v>
      </c>
      <c r="I317" s="16" t="s">
        <v>115</v>
      </c>
      <c r="J317" s="145">
        <v>30000</v>
      </c>
      <c r="K317" s="145">
        <v>-1676.78</v>
      </c>
      <c r="L317" s="165">
        <f t="shared" si="14"/>
        <v>28323.22</v>
      </c>
    </row>
    <row r="318" spans="1:12" s="181" customFormat="1">
      <c r="A318" s="12" t="s">
        <v>124</v>
      </c>
      <c r="B318" s="79" t="s">
        <v>43</v>
      </c>
      <c r="C318" s="182" t="s">
        <v>2</v>
      </c>
      <c r="D318" s="182" t="s">
        <v>14</v>
      </c>
      <c r="E318" s="182" t="s">
        <v>20</v>
      </c>
      <c r="F318" s="182" t="s">
        <v>139</v>
      </c>
      <c r="G318" s="182" t="s">
        <v>190</v>
      </c>
      <c r="H318" s="182" t="s">
        <v>205</v>
      </c>
      <c r="I318" s="180" t="s">
        <v>123</v>
      </c>
      <c r="J318" s="145">
        <f>J319+J320</f>
        <v>110660.69</v>
      </c>
      <c r="K318" s="145">
        <f>K319+K320</f>
        <v>-22660.69</v>
      </c>
      <c r="L318" s="165">
        <f t="shared" si="14"/>
        <v>88000</v>
      </c>
    </row>
    <row r="319" spans="1:12" s="181" customFormat="1">
      <c r="A319" s="170" t="s">
        <v>312</v>
      </c>
      <c r="B319" s="79" t="s">
        <v>43</v>
      </c>
      <c r="C319" s="182" t="s">
        <v>2</v>
      </c>
      <c r="D319" s="182" t="s">
        <v>14</v>
      </c>
      <c r="E319" s="182" t="s">
        <v>20</v>
      </c>
      <c r="F319" s="182" t="s">
        <v>139</v>
      </c>
      <c r="G319" s="182" t="s">
        <v>190</v>
      </c>
      <c r="H319" s="182" t="s">
        <v>205</v>
      </c>
      <c r="I319" s="180" t="s">
        <v>311</v>
      </c>
      <c r="J319" s="145">
        <v>25000</v>
      </c>
      <c r="K319" s="145">
        <v>-1000</v>
      </c>
      <c r="L319" s="165">
        <f t="shared" si="14"/>
        <v>24000</v>
      </c>
    </row>
    <row r="320" spans="1:12" s="181" customFormat="1">
      <c r="A320" s="190" t="s">
        <v>145</v>
      </c>
      <c r="B320" s="79" t="s">
        <v>43</v>
      </c>
      <c r="C320" s="182" t="s">
        <v>2</v>
      </c>
      <c r="D320" s="182" t="s">
        <v>14</v>
      </c>
      <c r="E320" s="182" t="s">
        <v>20</v>
      </c>
      <c r="F320" s="182" t="s">
        <v>139</v>
      </c>
      <c r="G320" s="182" t="s">
        <v>190</v>
      </c>
      <c r="H320" s="182" t="s">
        <v>205</v>
      </c>
      <c r="I320" s="180" t="s">
        <v>144</v>
      </c>
      <c r="J320" s="145">
        <v>85660.69</v>
      </c>
      <c r="K320" s="145">
        <v>-21660.69</v>
      </c>
      <c r="L320" s="165">
        <f t="shared" si="14"/>
        <v>64000</v>
      </c>
    </row>
    <row r="321" spans="1:12" s="181" customFormat="1" ht="25.5">
      <c r="A321" s="183" t="s">
        <v>417</v>
      </c>
      <c r="B321" s="79" t="s">
        <v>43</v>
      </c>
      <c r="C321" s="182" t="s">
        <v>2</v>
      </c>
      <c r="D321" s="182" t="s">
        <v>14</v>
      </c>
      <c r="E321" s="182" t="s">
        <v>20</v>
      </c>
      <c r="F321" s="182" t="s">
        <v>139</v>
      </c>
      <c r="G321" s="182" t="s">
        <v>190</v>
      </c>
      <c r="H321" s="182" t="s">
        <v>486</v>
      </c>
      <c r="I321" s="180"/>
      <c r="J321" s="165">
        <f>J322</f>
        <v>137931.03</v>
      </c>
      <c r="K321" s="165">
        <f>K322</f>
        <v>0</v>
      </c>
      <c r="L321" s="165">
        <f t="shared" ref="L321:L323" si="19">J321+K321</f>
        <v>137931.03</v>
      </c>
    </row>
    <row r="322" spans="1:12" s="181" customFormat="1">
      <c r="A322" s="12" t="s">
        <v>124</v>
      </c>
      <c r="B322" s="79" t="s">
        <v>43</v>
      </c>
      <c r="C322" s="182" t="s">
        <v>2</v>
      </c>
      <c r="D322" s="182" t="s">
        <v>14</v>
      </c>
      <c r="E322" s="182" t="s">
        <v>20</v>
      </c>
      <c r="F322" s="182" t="s">
        <v>139</v>
      </c>
      <c r="G322" s="182" t="s">
        <v>190</v>
      </c>
      <c r="H322" s="182" t="s">
        <v>486</v>
      </c>
      <c r="I322" s="180" t="s">
        <v>123</v>
      </c>
      <c r="J322" s="193">
        <f>J323</f>
        <v>137931.03</v>
      </c>
      <c r="K322" s="193">
        <f>K323</f>
        <v>0</v>
      </c>
      <c r="L322" s="165">
        <f t="shared" si="19"/>
        <v>137931.03</v>
      </c>
    </row>
    <row r="323" spans="1:12" s="181" customFormat="1">
      <c r="A323" s="190" t="s">
        <v>145</v>
      </c>
      <c r="B323" s="79" t="s">
        <v>43</v>
      </c>
      <c r="C323" s="182" t="s">
        <v>2</v>
      </c>
      <c r="D323" s="182" t="s">
        <v>14</v>
      </c>
      <c r="E323" s="182" t="s">
        <v>20</v>
      </c>
      <c r="F323" s="182" t="s">
        <v>139</v>
      </c>
      <c r="G323" s="182" t="s">
        <v>190</v>
      </c>
      <c r="H323" s="182" t="s">
        <v>486</v>
      </c>
      <c r="I323" s="180" t="s">
        <v>144</v>
      </c>
      <c r="J323" s="193">
        <v>137931.03</v>
      </c>
      <c r="K323" s="193"/>
      <c r="L323" s="165">
        <f t="shared" si="19"/>
        <v>137931.03</v>
      </c>
    </row>
    <row r="324" spans="1:12" ht="25.5">
      <c r="A324" s="2" t="s">
        <v>189</v>
      </c>
      <c r="B324" s="79" t="s">
        <v>43</v>
      </c>
      <c r="C324" s="1" t="s">
        <v>2</v>
      </c>
      <c r="D324" s="1" t="s">
        <v>14</v>
      </c>
      <c r="E324" s="1" t="s">
        <v>20</v>
      </c>
      <c r="F324" s="1" t="s">
        <v>78</v>
      </c>
      <c r="G324" s="1" t="s">
        <v>190</v>
      </c>
      <c r="H324" s="1" t="s">
        <v>191</v>
      </c>
      <c r="I324" s="16"/>
      <c r="J324" s="145">
        <f t="shared" ref="J324:K326" si="20">J325</f>
        <v>22000</v>
      </c>
      <c r="K324" s="145">
        <f t="shared" si="20"/>
        <v>-3500</v>
      </c>
      <c r="L324" s="165">
        <f t="shared" ref="L324:L338" si="21">J324+K324</f>
        <v>18500</v>
      </c>
    </row>
    <row r="325" spans="1:12">
      <c r="A325" s="2" t="s">
        <v>108</v>
      </c>
      <c r="B325" s="79" t="s">
        <v>43</v>
      </c>
      <c r="C325" s="79" t="s">
        <v>2</v>
      </c>
      <c r="D325" s="79" t="s">
        <v>14</v>
      </c>
      <c r="E325" s="79" t="s">
        <v>20</v>
      </c>
      <c r="F325" s="107" t="s">
        <v>78</v>
      </c>
      <c r="G325" s="79" t="s">
        <v>190</v>
      </c>
      <c r="H325" s="79" t="s">
        <v>205</v>
      </c>
      <c r="I325" s="117"/>
      <c r="J325" s="145">
        <f t="shared" si="20"/>
        <v>22000</v>
      </c>
      <c r="K325" s="145">
        <f t="shared" si="20"/>
        <v>-3500</v>
      </c>
      <c r="L325" s="165">
        <f t="shared" si="21"/>
        <v>18500</v>
      </c>
    </row>
    <row r="326" spans="1:12" ht="15.75" customHeight="1">
      <c r="A326" s="14" t="s">
        <v>124</v>
      </c>
      <c r="B326" s="79" t="s">
        <v>43</v>
      </c>
      <c r="C326" s="79" t="s">
        <v>2</v>
      </c>
      <c r="D326" s="79" t="s">
        <v>14</v>
      </c>
      <c r="E326" s="79" t="s">
        <v>20</v>
      </c>
      <c r="F326" s="107" t="s">
        <v>78</v>
      </c>
      <c r="G326" s="79" t="s">
        <v>190</v>
      </c>
      <c r="H326" s="79" t="s">
        <v>205</v>
      </c>
      <c r="I326" s="160" t="s">
        <v>123</v>
      </c>
      <c r="J326" s="145">
        <f t="shared" si="20"/>
        <v>22000</v>
      </c>
      <c r="K326" s="145">
        <f t="shared" si="20"/>
        <v>-3500</v>
      </c>
      <c r="L326" s="165">
        <f t="shared" si="21"/>
        <v>18500</v>
      </c>
    </row>
    <row r="327" spans="1:12" ht="25.5">
      <c r="A327" s="86" t="s">
        <v>130</v>
      </c>
      <c r="B327" s="79" t="s">
        <v>43</v>
      </c>
      <c r="C327" s="79" t="s">
        <v>2</v>
      </c>
      <c r="D327" s="79" t="s">
        <v>14</v>
      </c>
      <c r="E327" s="79" t="s">
        <v>20</v>
      </c>
      <c r="F327" s="107" t="s">
        <v>78</v>
      </c>
      <c r="G327" s="79" t="s">
        <v>190</v>
      </c>
      <c r="H327" s="79" t="s">
        <v>205</v>
      </c>
      <c r="I327" s="160" t="s">
        <v>131</v>
      </c>
      <c r="J327" s="145">
        <v>22000</v>
      </c>
      <c r="K327" s="145">
        <v>-3500</v>
      </c>
      <c r="L327" s="165">
        <f t="shared" si="21"/>
        <v>18500</v>
      </c>
    </row>
    <row r="328" spans="1:12">
      <c r="A328" s="7" t="s">
        <v>103</v>
      </c>
      <c r="B328" s="1" t="s">
        <v>43</v>
      </c>
      <c r="C328" s="1" t="s">
        <v>2</v>
      </c>
      <c r="D328" s="1" t="s">
        <v>14</v>
      </c>
      <c r="E328" s="1" t="s">
        <v>102</v>
      </c>
      <c r="F328" s="1" t="s">
        <v>82</v>
      </c>
      <c r="G328" s="1" t="s">
        <v>190</v>
      </c>
      <c r="H328" s="1" t="s">
        <v>191</v>
      </c>
      <c r="I328" s="16"/>
      <c r="J328" s="142">
        <f>J329+J336</f>
        <v>13002801</v>
      </c>
      <c r="K328" s="195">
        <f>K329+K336</f>
        <v>0</v>
      </c>
      <c r="L328" s="165">
        <f t="shared" si="21"/>
        <v>13002801</v>
      </c>
    </row>
    <row r="329" spans="1:12" ht="25.5">
      <c r="A329" s="2" t="s">
        <v>107</v>
      </c>
      <c r="B329" s="1" t="s">
        <v>43</v>
      </c>
      <c r="C329" s="1" t="s">
        <v>2</v>
      </c>
      <c r="D329" s="1" t="s">
        <v>14</v>
      </c>
      <c r="E329" s="1" t="s">
        <v>102</v>
      </c>
      <c r="F329" s="1" t="s">
        <v>82</v>
      </c>
      <c r="G329" s="1" t="s">
        <v>190</v>
      </c>
      <c r="H329" s="1" t="s">
        <v>201</v>
      </c>
      <c r="I329" s="16"/>
      <c r="J329" s="102">
        <f>J330+J332+J334</f>
        <v>12803045</v>
      </c>
      <c r="K329" s="193">
        <f>K330+K332+K334</f>
        <v>0</v>
      </c>
      <c r="L329" s="165">
        <f t="shared" si="21"/>
        <v>12803045</v>
      </c>
    </row>
    <row r="330" spans="1:12" ht="40.5" customHeight="1">
      <c r="A330" s="92" t="s">
        <v>116</v>
      </c>
      <c r="B330" s="1" t="s">
        <v>43</v>
      </c>
      <c r="C330" s="1" t="s">
        <v>2</v>
      </c>
      <c r="D330" s="1" t="s">
        <v>14</v>
      </c>
      <c r="E330" s="1" t="s">
        <v>102</v>
      </c>
      <c r="F330" s="1" t="s">
        <v>82</v>
      </c>
      <c r="G330" s="1" t="s">
        <v>190</v>
      </c>
      <c r="H330" s="1" t="s">
        <v>201</v>
      </c>
      <c r="I330" s="16" t="s">
        <v>112</v>
      </c>
      <c r="J330" s="102">
        <f>J331</f>
        <v>12453300</v>
      </c>
      <c r="K330" s="193">
        <f>K331</f>
        <v>0</v>
      </c>
      <c r="L330" s="165">
        <f t="shared" si="21"/>
        <v>12453300</v>
      </c>
    </row>
    <row r="331" spans="1:12">
      <c r="A331" s="92" t="s">
        <v>127</v>
      </c>
      <c r="B331" s="1" t="s">
        <v>43</v>
      </c>
      <c r="C331" s="1" t="s">
        <v>2</v>
      </c>
      <c r="D331" s="1" t="s">
        <v>14</v>
      </c>
      <c r="E331" s="1" t="s">
        <v>102</v>
      </c>
      <c r="F331" s="1" t="s">
        <v>82</v>
      </c>
      <c r="G331" s="1" t="s">
        <v>190</v>
      </c>
      <c r="H331" s="1" t="s">
        <v>201</v>
      </c>
      <c r="I331" s="16" t="s">
        <v>126</v>
      </c>
      <c r="J331" s="102">
        <v>12453300</v>
      </c>
      <c r="K331" s="193"/>
      <c r="L331" s="165">
        <f t="shared" si="21"/>
        <v>12453300</v>
      </c>
    </row>
    <row r="332" spans="1:12" ht="25.5">
      <c r="A332" s="191" t="s">
        <v>399</v>
      </c>
      <c r="B332" s="1" t="s">
        <v>43</v>
      </c>
      <c r="C332" s="1" t="s">
        <v>2</v>
      </c>
      <c r="D332" s="1" t="s">
        <v>14</v>
      </c>
      <c r="E332" s="1" t="s">
        <v>102</v>
      </c>
      <c r="F332" s="1" t="s">
        <v>82</v>
      </c>
      <c r="G332" s="1" t="s">
        <v>190</v>
      </c>
      <c r="H332" s="1" t="s">
        <v>201</v>
      </c>
      <c r="I332" s="16" t="s">
        <v>114</v>
      </c>
      <c r="J332" s="102">
        <f>J333</f>
        <v>349245</v>
      </c>
      <c r="K332" s="193">
        <f>K333</f>
        <v>0</v>
      </c>
      <c r="L332" s="165">
        <f t="shared" si="21"/>
        <v>349245</v>
      </c>
    </row>
    <row r="333" spans="1:12" ht="25.5">
      <c r="A333" s="92" t="s">
        <v>118</v>
      </c>
      <c r="B333" s="1" t="s">
        <v>43</v>
      </c>
      <c r="C333" s="1" t="s">
        <v>2</v>
      </c>
      <c r="D333" s="1" t="s">
        <v>14</v>
      </c>
      <c r="E333" s="1" t="s">
        <v>102</v>
      </c>
      <c r="F333" s="1" t="s">
        <v>82</v>
      </c>
      <c r="G333" s="1" t="s">
        <v>190</v>
      </c>
      <c r="H333" s="1" t="s">
        <v>201</v>
      </c>
      <c r="I333" s="16" t="s">
        <v>115</v>
      </c>
      <c r="J333" s="102">
        <v>349245</v>
      </c>
      <c r="K333" s="193"/>
      <c r="L333" s="165">
        <f t="shared" si="21"/>
        <v>349245</v>
      </c>
    </row>
    <row r="334" spans="1:12" s="181" customFormat="1">
      <c r="A334" s="190" t="s">
        <v>97</v>
      </c>
      <c r="B334" s="182" t="s">
        <v>43</v>
      </c>
      <c r="C334" s="182" t="s">
        <v>2</v>
      </c>
      <c r="D334" s="182" t="s">
        <v>14</v>
      </c>
      <c r="E334" s="182" t="s">
        <v>102</v>
      </c>
      <c r="F334" s="182" t="s">
        <v>82</v>
      </c>
      <c r="G334" s="182" t="s">
        <v>190</v>
      </c>
      <c r="H334" s="182" t="s">
        <v>201</v>
      </c>
      <c r="I334" s="180" t="s">
        <v>94</v>
      </c>
      <c r="J334" s="193">
        <f>J335</f>
        <v>500</v>
      </c>
      <c r="K334" s="193">
        <f>K335</f>
        <v>0</v>
      </c>
      <c r="L334" s="165">
        <f t="shared" si="21"/>
        <v>500</v>
      </c>
    </row>
    <row r="335" spans="1:12" s="181" customFormat="1">
      <c r="A335" s="192" t="s">
        <v>157</v>
      </c>
      <c r="B335" s="182" t="s">
        <v>43</v>
      </c>
      <c r="C335" s="182" t="s">
        <v>2</v>
      </c>
      <c r="D335" s="182" t="s">
        <v>14</v>
      </c>
      <c r="E335" s="182" t="s">
        <v>102</v>
      </c>
      <c r="F335" s="182" t="s">
        <v>82</v>
      </c>
      <c r="G335" s="182" t="s">
        <v>190</v>
      </c>
      <c r="H335" s="182" t="s">
        <v>201</v>
      </c>
      <c r="I335" s="180" t="s">
        <v>156</v>
      </c>
      <c r="J335" s="193">
        <v>500</v>
      </c>
      <c r="K335" s="193"/>
      <c r="L335" s="165">
        <f t="shared" si="21"/>
        <v>500</v>
      </c>
    </row>
    <row r="336" spans="1:12" s="181" customFormat="1" ht="52.5" customHeight="1">
      <c r="A336" s="192" t="s">
        <v>509</v>
      </c>
      <c r="B336" s="182" t="s">
        <v>43</v>
      </c>
      <c r="C336" s="182" t="s">
        <v>2</v>
      </c>
      <c r="D336" s="182" t="s">
        <v>14</v>
      </c>
      <c r="E336" s="182" t="s">
        <v>102</v>
      </c>
      <c r="F336" s="182" t="s">
        <v>82</v>
      </c>
      <c r="G336" s="182" t="s">
        <v>190</v>
      </c>
      <c r="H336" s="182" t="s">
        <v>508</v>
      </c>
      <c r="I336" s="180"/>
      <c r="J336" s="193">
        <f>J337</f>
        <v>199756</v>
      </c>
      <c r="K336" s="193">
        <f>K337</f>
        <v>0</v>
      </c>
      <c r="L336" s="195">
        <f t="shared" si="21"/>
        <v>199756</v>
      </c>
    </row>
    <row r="337" spans="1:12" s="181" customFormat="1" ht="38.25">
      <c r="A337" s="190" t="s">
        <v>116</v>
      </c>
      <c r="B337" s="182" t="s">
        <v>43</v>
      </c>
      <c r="C337" s="182" t="s">
        <v>2</v>
      </c>
      <c r="D337" s="182" t="s">
        <v>14</v>
      </c>
      <c r="E337" s="182" t="s">
        <v>102</v>
      </c>
      <c r="F337" s="182" t="s">
        <v>82</v>
      </c>
      <c r="G337" s="182" t="s">
        <v>190</v>
      </c>
      <c r="H337" s="182" t="s">
        <v>508</v>
      </c>
      <c r="I337" s="180" t="s">
        <v>112</v>
      </c>
      <c r="J337" s="193">
        <f>J338</f>
        <v>199756</v>
      </c>
      <c r="K337" s="193">
        <f>K338</f>
        <v>0</v>
      </c>
      <c r="L337" s="195">
        <f t="shared" si="21"/>
        <v>199756</v>
      </c>
    </row>
    <row r="338" spans="1:12" s="181" customFormat="1">
      <c r="A338" s="190" t="s">
        <v>127</v>
      </c>
      <c r="B338" s="182" t="s">
        <v>43</v>
      </c>
      <c r="C338" s="182" t="s">
        <v>2</v>
      </c>
      <c r="D338" s="182" t="s">
        <v>14</v>
      </c>
      <c r="E338" s="182" t="s">
        <v>102</v>
      </c>
      <c r="F338" s="182" t="s">
        <v>82</v>
      </c>
      <c r="G338" s="182" t="s">
        <v>190</v>
      </c>
      <c r="H338" s="182" t="s">
        <v>508</v>
      </c>
      <c r="I338" s="180" t="s">
        <v>126</v>
      </c>
      <c r="J338" s="193">
        <f>153422.7+46333.3</f>
        <v>199756</v>
      </c>
      <c r="K338" s="193"/>
      <c r="L338" s="195">
        <f t="shared" si="21"/>
        <v>199756</v>
      </c>
    </row>
    <row r="339" spans="1:12">
      <c r="A339" s="2"/>
      <c r="B339" s="57"/>
      <c r="C339" s="1"/>
      <c r="D339" s="1"/>
      <c r="E339" s="1"/>
      <c r="F339" s="1"/>
      <c r="G339" s="1"/>
      <c r="H339" s="1"/>
      <c r="I339" s="16"/>
      <c r="J339" s="102"/>
      <c r="K339" s="193"/>
      <c r="L339" s="193"/>
    </row>
    <row r="340" spans="1:12" ht="15.75">
      <c r="A340" s="31" t="s">
        <v>5</v>
      </c>
      <c r="B340" s="32" t="s">
        <v>43</v>
      </c>
      <c r="C340" s="37" t="s">
        <v>30</v>
      </c>
      <c r="D340" s="1"/>
      <c r="E340" s="1"/>
      <c r="F340" s="1"/>
      <c r="G340" s="1"/>
      <c r="H340" s="1"/>
      <c r="I340" s="16"/>
      <c r="J340" s="140">
        <f>J341+J355</f>
        <v>9717325.0299999993</v>
      </c>
      <c r="K340" s="140">
        <f>K341+K355</f>
        <v>211268.02</v>
      </c>
      <c r="L340" s="140">
        <f>J340+K340</f>
        <v>9928593.0499999989</v>
      </c>
    </row>
    <row r="341" spans="1:12">
      <c r="A341" s="22" t="s">
        <v>21</v>
      </c>
      <c r="B341" s="17" t="s">
        <v>43</v>
      </c>
      <c r="C341" s="17" t="s">
        <v>30</v>
      </c>
      <c r="D341" s="17" t="s">
        <v>16</v>
      </c>
      <c r="E341" s="17"/>
      <c r="F341" s="17"/>
      <c r="G341" s="17"/>
      <c r="H341" s="1"/>
      <c r="I341" s="16"/>
      <c r="J341" s="141">
        <f>J342</f>
        <v>7259026.8699999992</v>
      </c>
      <c r="K341" s="141">
        <f>K342</f>
        <v>211268.02</v>
      </c>
      <c r="L341" s="141">
        <f>J341+K341</f>
        <v>7470294.8899999987</v>
      </c>
    </row>
    <row r="342" spans="1:12" ht="38.25">
      <c r="A342" s="183" t="s">
        <v>347</v>
      </c>
      <c r="B342" s="1" t="s">
        <v>43</v>
      </c>
      <c r="C342" s="1" t="s">
        <v>30</v>
      </c>
      <c r="D342" s="1" t="s">
        <v>16</v>
      </c>
      <c r="E342" s="1" t="s">
        <v>20</v>
      </c>
      <c r="F342" s="1" t="s">
        <v>82</v>
      </c>
      <c r="G342" s="1" t="s">
        <v>190</v>
      </c>
      <c r="H342" s="1" t="s">
        <v>191</v>
      </c>
      <c r="I342" s="20"/>
      <c r="J342" s="142">
        <f>J343+J347</f>
        <v>7259026.8699999992</v>
      </c>
      <c r="K342" s="195">
        <f>K343+K347</f>
        <v>211268.02</v>
      </c>
      <c r="L342" s="195">
        <f>J342+K342</f>
        <v>7470294.8899999987</v>
      </c>
    </row>
    <row r="343" spans="1:12" ht="25.5">
      <c r="A343" s="2" t="s">
        <v>181</v>
      </c>
      <c r="B343" s="1" t="s">
        <v>43</v>
      </c>
      <c r="C343" s="1" t="s">
        <v>30</v>
      </c>
      <c r="D343" s="1" t="s">
        <v>16</v>
      </c>
      <c r="E343" s="1" t="s">
        <v>20</v>
      </c>
      <c r="F343" s="1" t="s">
        <v>159</v>
      </c>
      <c r="G343" s="1" t="s">
        <v>190</v>
      </c>
      <c r="H343" s="1" t="s">
        <v>191</v>
      </c>
      <c r="I343" s="20"/>
      <c r="J343" s="142">
        <f t="shared" ref="J343:K345" si="22">J344</f>
        <v>2058731.98</v>
      </c>
      <c r="K343" s="195">
        <f t="shared" si="22"/>
        <v>211268.02</v>
      </c>
      <c r="L343" s="195">
        <f t="shared" ref="L343:L353" si="23">J343+K343</f>
        <v>2270000</v>
      </c>
    </row>
    <row r="344" spans="1:12" ht="38.25">
      <c r="A344" s="233" t="s">
        <v>88</v>
      </c>
      <c r="B344" s="1" t="s">
        <v>43</v>
      </c>
      <c r="C344" s="13" t="s">
        <v>30</v>
      </c>
      <c r="D344" s="13" t="s">
        <v>16</v>
      </c>
      <c r="E344" s="1" t="s">
        <v>20</v>
      </c>
      <c r="F344" s="1" t="s">
        <v>159</v>
      </c>
      <c r="G344" s="1" t="s">
        <v>190</v>
      </c>
      <c r="H344" s="13" t="s">
        <v>211</v>
      </c>
      <c r="I344" s="20"/>
      <c r="J344" s="142">
        <f t="shared" si="22"/>
        <v>2058731.98</v>
      </c>
      <c r="K344" s="195">
        <f t="shared" si="22"/>
        <v>211268.02</v>
      </c>
      <c r="L344" s="195">
        <f t="shared" si="23"/>
        <v>2270000</v>
      </c>
    </row>
    <row r="345" spans="1:12" ht="25.5">
      <c r="A345" s="12" t="s">
        <v>87</v>
      </c>
      <c r="B345" s="1" t="s">
        <v>43</v>
      </c>
      <c r="C345" s="13" t="s">
        <v>30</v>
      </c>
      <c r="D345" s="13" t="s">
        <v>16</v>
      </c>
      <c r="E345" s="1" t="s">
        <v>20</v>
      </c>
      <c r="F345" s="1" t="s">
        <v>159</v>
      </c>
      <c r="G345" s="1" t="s">
        <v>190</v>
      </c>
      <c r="H345" s="13" t="s">
        <v>211</v>
      </c>
      <c r="I345" s="20" t="s">
        <v>86</v>
      </c>
      <c r="J345" s="142">
        <f t="shared" si="22"/>
        <v>2058731.98</v>
      </c>
      <c r="K345" s="195">
        <f t="shared" si="22"/>
        <v>211268.02</v>
      </c>
      <c r="L345" s="195">
        <f t="shared" si="23"/>
        <v>2270000</v>
      </c>
    </row>
    <row r="346" spans="1:12">
      <c r="A346" s="12" t="s">
        <v>90</v>
      </c>
      <c r="B346" s="1" t="s">
        <v>43</v>
      </c>
      <c r="C346" s="13" t="s">
        <v>30</v>
      </c>
      <c r="D346" s="13" t="s">
        <v>16</v>
      </c>
      <c r="E346" s="1" t="s">
        <v>20</v>
      </c>
      <c r="F346" s="1" t="s">
        <v>159</v>
      </c>
      <c r="G346" s="1" t="s">
        <v>190</v>
      </c>
      <c r="H346" s="13" t="s">
        <v>211</v>
      </c>
      <c r="I346" s="20" t="s">
        <v>89</v>
      </c>
      <c r="J346" s="142">
        <v>2058731.98</v>
      </c>
      <c r="K346" s="195">
        <v>211268.02</v>
      </c>
      <c r="L346" s="195">
        <f t="shared" si="23"/>
        <v>2270000</v>
      </c>
    </row>
    <row r="347" spans="1:12" ht="25.5" customHeight="1">
      <c r="A347" s="130" t="s">
        <v>256</v>
      </c>
      <c r="B347" s="1" t="s">
        <v>43</v>
      </c>
      <c r="C347" s="13" t="s">
        <v>30</v>
      </c>
      <c r="D347" s="13" t="s">
        <v>16</v>
      </c>
      <c r="E347" s="1" t="s">
        <v>20</v>
      </c>
      <c r="F347" s="88" t="s">
        <v>173</v>
      </c>
      <c r="G347" s="88" t="s">
        <v>190</v>
      </c>
      <c r="H347" s="128" t="s">
        <v>191</v>
      </c>
      <c r="I347" s="129"/>
      <c r="J347" s="146">
        <f>J351+J348</f>
        <v>5200294.8899999997</v>
      </c>
      <c r="K347" s="146">
        <f>K351+K348</f>
        <v>0</v>
      </c>
      <c r="L347" s="195">
        <f t="shared" si="23"/>
        <v>5200294.8899999997</v>
      </c>
    </row>
    <row r="348" spans="1:12" s="106" customFormat="1" ht="51">
      <c r="A348" s="86" t="s">
        <v>365</v>
      </c>
      <c r="B348" s="79" t="s">
        <v>43</v>
      </c>
      <c r="C348" s="185" t="s">
        <v>30</v>
      </c>
      <c r="D348" s="185" t="s">
        <v>16</v>
      </c>
      <c r="E348" s="182" t="s">
        <v>20</v>
      </c>
      <c r="F348" s="182" t="s">
        <v>173</v>
      </c>
      <c r="G348" s="182" t="s">
        <v>190</v>
      </c>
      <c r="H348" s="182" t="s">
        <v>364</v>
      </c>
      <c r="I348" s="89"/>
      <c r="J348" s="206">
        <f>J349</f>
        <v>4528944.8899999997</v>
      </c>
      <c r="K348" s="206">
        <f>K349</f>
        <v>0</v>
      </c>
      <c r="L348" s="195">
        <f t="shared" si="23"/>
        <v>4528944.8899999997</v>
      </c>
    </row>
    <row r="349" spans="1:12" s="106" customFormat="1" ht="25.5">
      <c r="A349" s="184" t="s">
        <v>87</v>
      </c>
      <c r="B349" s="79" t="s">
        <v>43</v>
      </c>
      <c r="C349" s="185" t="s">
        <v>30</v>
      </c>
      <c r="D349" s="185" t="s">
        <v>16</v>
      </c>
      <c r="E349" s="182" t="s">
        <v>20</v>
      </c>
      <c r="F349" s="182" t="s">
        <v>173</v>
      </c>
      <c r="G349" s="182" t="s">
        <v>190</v>
      </c>
      <c r="H349" s="182" t="s">
        <v>364</v>
      </c>
      <c r="I349" s="89" t="s">
        <v>86</v>
      </c>
      <c r="J349" s="206">
        <f>J350</f>
        <v>4528944.8899999997</v>
      </c>
      <c r="K349" s="206">
        <f>K350</f>
        <v>0</v>
      </c>
      <c r="L349" s="195">
        <f t="shared" si="23"/>
        <v>4528944.8899999997</v>
      </c>
    </row>
    <row r="350" spans="1:12" s="106" customFormat="1">
      <c r="A350" s="186" t="s">
        <v>90</v>
      </c>
      <c r="B350" s="79" t="s">
        <v>43</v>
      </c>
      <c r="C350" s="185" t="s">
        <v>30</v>
      </c>
      <c r="D350" s="185" t="s">
        <v>16</v>
      </c>
      <c r="E350" s="182" t="s">
        <v>20</v>
      </c>
      <c r="F350" s="182" t="s">
        <v>173</v>
      </c>
      <c r="G350" s="182" t="s">
        <v>190</v>
      </c>
      <c r="H350" s="182" t="s">
        <v>364</v>
      </c>
      <c r="I350" s="89" t="s">
        <v>89</v>
      </c>
      <c r="J350" s="206">
        <v>4528944.8899999997</v>
      </c>
      <c r="K350" s="145"/>
      <c r="L350" s="195">
        <f t="shared" si="23"/>
        <v>4528944.8899999997</v>
      </c>
    </row>
    <row r="351" spans="1:12" ht="38.25">
      <c r="A351" s="127" t="s">
        <v>257</v>
      </c>
      <c r="B351" s="1" t="s">
        <v>43</v>
      </c>
      <c r="C351" s="13" t="s">
        <v>30</v>
      </c>
      <c r="D351" s="13" t="s">
        <v>16</v>
      </c>
      <c r="E351" s="1" t="s">
        <v>20</v>
      </c>
      <c r="F351" s="88" t="s">
        <v>173</v>
      </c>
      <c r="G351" s="88" t="s">
        <v>190</v>
      </c>
      <c r="H351" s="171" t="s">
        <v>282</v>
      </c>
      <c r="I351" s="129"/>
      <c r="J351" s="146">
        <f t="shared" ref="J351:K352" si="24">J352</f>
        <v>671350</v>
      </c>
      <c r="K351" s="146">
        <f t="shared" si="24"/>
        <v>0</v>
      </c>
      <c r="L351" s="195">
        <f t="shared" si="23"/>
        <v>671350</v>
      </c>
    </row>
    <row r="352" spans="1:12" ht="25.5">
      <c r="A352" s="12" t="s">
        <v>87</v>
      </c>
      <c r="B352" s="1" t="s">
        <v>43</v>
      </c>
      <c r="C352" s="13" t="s">
        <v>30</v>
      </c>
      <c r="D352" s="13" t="s">
        <v>16</v>
      </c>
      <c r="E352" s="1" t="s">
        <v>20</v>
      </c>
      <c r="F352" s="88" t="s">
        <v>173</v>
      </c>
      <c r="G352" s="88" t="s">
        <v>190</v>
      </c>
      <c r="H352" s="171" t="s">
        <v>282</v>
      </c>
      <c r="I352" s="129" t="s">
        <v>86</v>
      </c>
      <c r="J352" s="146">
        <f t="shared" si="24"/>
        <v>671350</v>
      </c>
      <c r="K352" s="146">
        <f t="shared" si="24"/>
        <v>0</v>
      </c>
      <c r="L352" s="195">
        <f t="shared" si="23"/>
        <v>671350</v>
      </c>
    </row>
    <row r="353" spans="1:12">
      <c r="A353" s="12" t="s">
        <v>90</v>
      </c>
      <c r="B353" s="1" t="s">
        <v>43</v>
      </c>
      <c r="C353" s="13" t="s">
        <v>30</v>
      </c>
      <c r="D353" s="13" t="s">
        <v>16</v>
      </c>
      <c r="E353" s="1" t="s">
        <v>20</v>
      </c>
      <c r="F353" s="88" t="s">
        <v>173</v>
      </c>
      <c r="G353" s="88" t="s">
        <v>190</v>
      </c>
      <c r="H353" s="171" t="s">
        <v>282</v>
      </c>
      <c r="I353" s="129" t="s">
        <v>89</v>
      </c>
      <c r="J353" s="146">
        <f>171350+500000</f>
        <v>671350</v>
      </c>
      <c r="K353" s="146"/>
      <c r="L353" s="195">
        <f t="shared" si="23"/>
        <v>671350</v>
      </c>
    </row>
    <row r="354" spans="1:12">
      <c r="A354" s="90"/>
      <c r="B354" s="87"/>
      <c r="C354" s="88"/>
      <c r="D354" s="88"/>
      <c r="E354" s="88"/>
      <c r="F354" s="88"/>
      <c r="G354" s="88"/>
      <c r="H354" s="88"/>
      <c r="I354" s="89"/>
      <c r="J354" s="143"/>
      <c r="K354" s="143"/>
      <c r="L354" s="143"/>
    </row>
    <row r="355" spans="1:12">
      <c r="A355" s="22" t="s">
        <v>66</v>
      </c>
      <c r="B355" s="17" t="s">
        <v>43</v>
      </c>
      <c r="C355" s="17" t="s">
        <v>30</v>
      </c>
      <c r="D355" s="17" t="s">
        <v>3</v>
      </c>
      <c r="E355" s="17"/>
      <c r="F355" s="17"/>
      <c r="G355" s="17"/>
      <c r="H355" s="1"/>
      <c r="I355" s="16"/>
      <c r="J355" s="141">
        <f>J356</f>
        <v>2458298.16</v>
      </c>
      <c r="K355" s="141">
        <f>K356</f>
        <v>0</v>
      </c>
      <c r="L355" s="141">
        <f>J355+K355</f>
        <v>2458298.16</v>
      </c>
    </row>
    <row r="356" spans="1:12">
      <c r="A356" s="7" t="s">
        <v>103</v>
      </c>
      <c r="B356" s="1" t="s">
        <v>43</v>
      </c>
      <c r="C356" s="1" t="s">
        <v>30</v>
      </c>
      <c r="D356" s="1" t="s">
        <v>3</v>
      </c>
      <c r="E356" s="1" t="s">
        <v>102</v>
      </c>
      <c r="F356" s="1" t="s">
        <v>82</v>
      </c>
      <c r="G356" s="1" t="s">
        <v>190</v>
      </c>
      <c r="H356" s="1" t="s">
        <v>191</v>
      </c>
      <c r="I356" s="16"/>
      <c r="J356" s="102">
        <f>J360+J357</f>
        <v>2458298.16</v>
      </c>
      <c r="K356" s="193">
        <f>K360+K357</f>
        <v>0</v>
      </c>
      <c r="L356" s="193">
        <f>J356+K356</f>
        <v>2458298.16</v>
      </c>
    </row>
    <row r="357" spans="1:12" ht="25.5">
      <c r="A357" s="2" t="s">
        <v>65</v>
      </c>
      <c r="B357" s="1" t="s">
        <v>43</v>
      </c>
      <c r="C357" s="1" t="s">
        <v>30</v>
      </c>
      <c r="D357" s="1" t="s">
        <v>3</v>
      </c>
      <c r="E357" s="88" t="s">
        <v>102</v>
      </c>
      <c r="F357" s="88" t="s">
        <v>82</v>
      </c>
      <c r="G357" s="88" t="s">
        <v>190</v>
      </c>
      <c r="H357" s="88" t="s">
        <v>212</v>
      </c>
      <c r="I357" s="89"/>
      <c r="J357" s="143">
        <f>J358</f>
        <v>134553.14000000001</v>
      </c>
      <c r="K357" s="143">
        <f>K358</f>
        <v>0</v>
      </c>
      <c r="L357" s="193">
        <f t="shared" ref="L357:L364" si="25">J357+K357</f>
        <v>134553.14000000001</v>
      </c>
    </row>
    <row r="358" spans="1:12">
      <c r="A358" s="12" t="s">
        <v>124</v>
      </c>
      <c r="B358" s="1" t="s">
        <v>43</v>
      </c>
      <c r="C358" s="1" t="s">
        <v>30</v>
      </c>
      <c r="D358" s="1" t="s">
        <v>3</v>
      </c>
      <c r="E358" s="88" t="s">
        <v>102</v>
      </c>
      <c r="F358" s="88" t="s">
        <v>82</v>
      </c>
      <c r="G358" s="88" t="s">
        <v>190</v>
      </c>
      <c r="H358" s="88" t="s">
        <v>212</v>
      </c>
      <c r="I358" s="89" t="s">
        <v>123</v>
      </c>
      <c r="J358" s="143">
        <f>J359</f>
        <v>134553.14000000001</v>
      </c>
      <c r="K358" s="143">
        <f>K359</f>
        <v>0</v>
      </c>
      <c r="L358" s="193">
        <f t="shared" si="25"/>
        <v>134553.14000000001</v>
      </c>
    </row>
    <row r="359" spans="1:12" ht="25.5">
      <c r="A359" s="153" t="s">
        <v>130</v>
      </c>
      <c r="B359" s="1" t="s">
        <v>43</v>
      </c>
      <c r="C359" s="1" t="s">
        <v>30</v>
      </c>
      <c r="D359" s="1" t="s">
        <v>3</v>
      </c>
      <c r="E359" s="88" t="s">
        <v>102</v>
      </c>
      <c r="F359" s="88" t="s">
        <v>82</v>
      </c>
      <c r="G359" s="88" t="s">
        <v>190</v>
      </c>
      <c r="H359" s="88" t="s">
        <v>212</v>
      </c>
      <c r="I359" s="89" t="s">
        <v>131</v>
      </c>
      <c r="J359" s="143">
        <v>134553.14000000001</v>
      </c>
      <c r="K359" s="143"/>
      <c r="L359" s="193">
        <f t="shared" si="25"/>
        <v>134553.14000000001</v>
      </c>
    </row>
    <row r="360" spans="1:12" ht="51">
      <c r="A360" s="186" t="s">
        <v>373</v>
      </c>
      <c r="B360" s="1" t="s">
        <v>43</v>
      </c>
      <c r="C360" s="1" t="s">
        <v>30</v>
      </c>
      <c r="D360" s="1" t="s">
        <v>3</v>
      </c>
      <c r="E360" s="1" t="s">
        <v>102</v>
      </c>
      <c r="F360" s="1" t="s">
        <v>82</v>
      </c>
      <c r="G360" s="1" t="s">
        <v>190</v>
      </c>
      <c r="H360" s="1" t="s">
        <v>299</v>
      </c>
      <c r="I360" s="16"/>
      <c r="J360" s="102">
        <f>J361+J363</f>
        <v>2323745.02</v>
      </c>
      <c r="K360" s="193">
        <f>K361+K363</f>
        <v>0</v>
      </c>
      <c r="L360" s="193">
        <f t="shared" si="25"/>
        <v>2323745.02</v>
      </c>
    </row>
    <row r="361" spans="1:12" ht="38.25">
      <c r="A361" s="92" t="s">
        <v>116</v>
      </c>
      <c r="B361" s="1" t="s">
        <v>43</v>
      </c>
      <c r="C361" s="1" t="s">
        <v>30</v>
      </c>
      <c r="D361" s="1" t="s">
        <v>3</v>
      </c>
      <c r="E361" s="1" t="s">
        <v>102</v>
      </c>
      <c r="F361" s="1" t="s">
        <v>82</v>
      </c>
      <c r="G361" s="88" t="s">
        <v>190</v>
      </c>
      <c r="H361" s="1" t="s">
        <v>299</v>
      </c>
      <c r="I361" s="89" t="s">
        <v>112</v>
      </c>
      <c r="J361" s="143">
        <f>J362</f>
        <v>2034668</v>
      </c>
      <c r="K361" s="143">
        <f>K362</f>
        <v>-36000</v>
      </c>
      <c r="L361" s="193">
        <f t="shared" si="25"/>
        <v>1998668</v>
      </c>
    </row>
    <row r="362" spans="1:12">
      <c r="A362" s="92" t="s">
        <v>127</v>
      </c>
      <c r="B362" s="1" t="s">
        <v>43</v>
      </c>
      <c r="C362" s="1" t="s">
        <v>30</v>
      </c>
      <c r="D362" s="1" t="s">
        <v>3</v>
      </c>
      <c r="E362" s="1" t="s">
        <v>102</v>
      </c>
      <c r="F362" s="1" t="s">
        <v>82</v>
      </c>
      <c r="G362" s="88" t="s">
        <v>190</v>
      </c>
      <c r="H362" s="1" t="s">
        <v>299</v>
      </c>
      <c r="I362" s="89" t="s">
        <v>126</v>
      </c>
      <c r="J362" s="143">
        <v>2034668</v>
      </c>
      <c r="K362" s="143">
        <f>-20932.7-15067.3</f>
        <v>-36000</v>
      </c>
      <c r="L362" s="193">
        <f t="shared" si="25"/>
        <v>1998668</v>
      </c>
    </row>
    <row r="363" spans="1:12" ht="25.5">
      <c r="A363" s="191" t="s">
        <v>399</v>
      </c>
      <c r="B363" s="1" t="s">
        <v>43</v>
      </c>
      <c r="C363" s="1" t="s">
        <v>30</v>
      </c>
      <c r="D363" s="1" t="s">
        <v>3</v>
      </c>
      <c r="E363" s="1" t="s">
        <v>102</v>
      </c>
      <c r="F363" s="1" t="s">
        <v>82</v>
      </c>
      <c r="G363" s="88" t="s">
        <v>190</v>
      </c>
      <c r="H363" s="1" t="s">
        <v>299</v>
      </c>
      <c r="I363" s="89" t="s">
        <v>114</v>
      </c>
      <c r="J363" s="143">
        <f>J364</f>
        <v>289077.02</v>
      </c>
      <c r="K363" s="143">
        <f>K364</f>
        <v>36000</v>
      </c>
      <c r="L363" s="193">
        <f t="shared" si="25"/>
        <v>325077.02</v>
      </c>
    </row>
    <row r="364" spans="1:12" ht="25.5">
      <c r="A364" s="92" t="s">
        <v>118</v>
      </c>
      <c r="B364" s="1" t="s">
        <v>43</v>
      </c>
      <c r="C364" s="1" t="s">
        <v>30</v>
      </c>
      <c r="D364" s="1" t="s">
        <v>3</v>
      </c>
      <c r="E364" s="1" t="s">
        <v>102</v>
      </c>
      <c r="F364" s="1" t="s">
        <v>82</v>
      </c>
      <c r="G364" s="88" t="s">
        <v>190</v>
      </c>
      <c r="H364" s="1" t="s">
        <v>299</v>
      </c>
      <c r="I364" s="89" t="s">
        <v>115</v>
      </c>
      <c r="J364" s="143">
        <v>289077.02</v>
      </c>
      <c r="K364" s="143">
        <v>36000</v>
      </c>
      <c r="L364" s="193">
        <f t="shared" si="25"/>
        <v>325077.02</v>
      </c>
    </row>
    <row r="365" spans="1:12" s="181" customFormat="1">
      <c r="A365" s="190"/>
      <c r="B365" s="182"/>
      <c r="C365" s="182"/>
      <c r="D365" s="182"/>
      <c r="E365" s="182"/>
      <c r="F365" s="182"/>
      <c r="G365" s="88"/>
      <c r="H365" s="182"/>
      <c r="I365" s="89"/>
      <c r="J365" s="143"/>
      <c r="K365" s="143"/>
      <c r="L365" s="143"/>
    </row>
    <row r="366" spans="1:12" s="181" customFormat="1" ht="33" customHeight="1">
      <c r="A366" s="216" t="s">
        <v>442</v>
      </c>
      <c r="B366" s="217" t="s">
        <v>436</v>
      </c>
      <c r="C366" s="218"/>
      <c r="D366" s="218"/>
      <c r="E366" s="218"/>
      <c r="F366" s="218"/>
      <c r="G366" s="218"/>
      <c r="H366" s="218"/>
      <c r="I366" s="219"/>
      <c r="J366" s="220">
        <f>J367+J386+J393</f>
        <v>9797036.1999999993</v>
      </c>
      <c r="K366" s="220">
        <f>K367+K386+K393</f>
        <v>0</v>
      </c>
      <c r="L366" s="220">
        <f>J366+K366</f>
        <v>9797036.1999999993</v>
      </c>
    </row>
    <row r="367" spans="1:12" s="221" customFormat="1" ht="15.75">
      <c r="A367" s="31" t="s">
        <v>32</v>
      </c>
      <c r="B367" s="212" t="s">
        <v>436</v>
      </c>
      <c r="C367" s="213" t="s">
        <v>20</v>
      </c>
      <c r="D367" s="213"/>
      <c r="E367" s="213"/>
      <c r="F367" s="213"/>
      <c r="G367" s="213"/>
      <c r="H367" s="213"/>
      <c r="I367" s="214"/>
      <c r="J367" s="215">
        <f>J368</f>
        <v>9197934</v>
      </c>
      <c r="K367" s="215">
        <f>K368</f>
        <v>0</v>
      </c>
      <c r="L367" s="215">
        <f>J367+K367</f>
        <v>9197934</v>
      </c>
    </row>
    <row r="368" spans="1:12" s="181" customFormat="1">
      <c r="A368" s="4" t="s">
        <v>1</v>
      </c>
      <c r="B368" s="17" t="s">
        <v>436</v>
      </c>
      <c r="C368" s="17" t="s">
        <v>20</v>
      </c>
      <c r="D368" s="17" t="s">
        <v>53</v>
      </c>
      <c r="E368" s="17"/>
      <c r="F368" s="17"/>
      <c r="G368" s="17"/>
      <c r="H368" s="182"/>
      <c r="I368" s="180"/>
      <c r="J368" s="141">
        <f>J369+J373</f>
        <v>9197934</v>
      </c>
      <c r="K368" s="141">
        <f>K369+K373</f>
        <v>0</v>
      </c>
      <c r="L368" s="141">
        <f>J368+K368</f>
        <v>9197934</v>
      </c>
    </row>
    <row r="369" spans="1:12" s="198" customFormat="1" ht="38.25">
      <c r="A369" s="183" t="s">
        <v>451</v>
      </c>
      <c r="B369" s="163" t="s">
        <v>436</v>
      </c>
      <c r="C369" s="163" t="s">
        <v>20</v>
      </c>
      <c r="D369" s="163" t="s">
        <v>53</v>
      </c>
      <c r="E369" s="163" t="s">
        <v>14</v>
      </c>
      <c r="F369" s="163" t="s">
        <v>82</v>
      </c>
      <c r="G369" s="163" t="s">
        <v>190</v>
      </c>
      <c r="H369" s="182" t="s">
        <v>191</v>
      </c>
      <c r="I369" s="180"/>
      <c r="J369" s="165">
        <f t="shared" ref="J369:K371" si="26">J370</f>
        <v>599000</v>
      </c>
      <c r="K369" s="165">
        <f t="shared" si="26"/>
        <v>0</v>
      </c>
      <c r="L369" s="193">
        <f t="shared" ref="L369:L372" si="27">J369+K369</f>
        <v>599000</v>
      </c>
    </row>
    <row r="370" spans="1:12" s="198" customFormat="1">
      <c r="A370" s="183" t="s">
        <v>449</v>
      </c>
      <c r="B370" s="163" t="s">
        <v>436</v>
      </c>
      <c r="C370" s="163" t="s">
        <v>20</v>
      </c>
      <c r="D370" s="163" t="s">
        <v>53</v>
      </c>
      <c r="E370" s="163" t="s">
        <v>14</v>
      </c>
      <c r="F370" s="163" t="s">
        <v>82</v>
      </c>
      <c r="G370" s="163" t="s">
        <v>190</v>
      </c>
      <c r="H370" s="182" t="s">
        <v>450</v>
      </c>
      <c r="I370" s="180"/>
      <c r="J370" s="165">
        <f t="shared" si="26"/>
        <v>599000</v>
      </c>
      <c r="K370" s="165">
        <f t="shared" si="26"/>
        <v>0</v>
      </c>
      <c r="L370" s="193">
        <f t="shared" si="27"/>
        <v>599000</v>
      </c>
    </row>
    <row r="371" spans="1:12" s="198" customFormat="1" ht="25.5">
      <c r="A371" s="191" t="s">
        <v>399</v>
      </c>
      <c r="B371" s="163" t="s">
        <v>436</v>
      </c>
      <c r="C371" s="163" t="s">
        <v>20</v>
      </c>
      <c r="D371" s="163" t="s">
        <v>53</v>
      </c>
      <c r="E371" s="163" t="s">
        <v>14</v>
      </c>
      <c r="F371" s="163" t="s">
        <v>82</v>
      </c>
      <c r="G371" s="163" t="s">
        <v>190</v>
      </c>
      <c r="H371" s="182" t="s">
        <v>450</v>
      </c>
      <c r="I371" s="180" t="s">
        <v>114</v>
      </c>
      <c r="J371" s="165">
        <f t="shared" si="26"/>
        <v>599000</v>
      </c>
      <c r="K371" s="165">
        <f t="shared" si="26"/>
        <v>0</v>
      </c>
      <c r="L371" s="193">
        <f t="shared" si="27"/>
        <v>599000</v>
      </c>
    </row>
    <row r="372" spans="1:12" s="198" customFormat="1" ht="25.5">
      <c r="A372" s="190" t="s">
        <v>118</v>
      </c>
      <c r="B372" s="163" t="s">
        <v>436</v>
      </c>
      <c r="C372" s="163" t="s">
        <v>20</v>
      </c>
      <c r="D372" s="163" t="s">
        <v>53</v>
      </c>
      <c r="E372" s="163" t="s">
        <v>14</v>
      </c>
      <c r="F372" s="163" t="s">
        <v>82</v>
      </c>
      <c r="G372" s="163" t="s">
        <v>190</v>
      </c>
      <c r="H372" s="182" t="s">
        <v>450</v>
      </c>
      <c r="I372" s="180" t="s">
        <v>115</v>
      </c>
      <c r="J372" s="165">
        <f>485190+113810</f>
        <v>599000</v>
      </c>
      <c r="K372" s="165"/>
      <c r="L372" s="193">
        <f t="shared" si="27"/>
        <v>599000</v>
      </c>
    </row>
    <row r="373" spans="1:12" s="181" customFormat="1">
      <c r="A373" s="186" t="s">
        <v>103</v>
      </c>
      <c r="B373" s="182" t="s">
        <v>436</v>
      </c>
      <c r="C373" s="182" t="s">
        <v>20</v>
      </c>
      <c r="D373" s="182" t="s">
        <v>53</v>
      </c>
      <c r="E373" s="182" t="s">
        <v>102</v>
      </c>
      <c r="F373" s="182" t="s">
        <v>82</v>
      </c>
      <c r="G373" s="182" t="s">
        <v>190</v>
      </c>
      <c r="H373" s="182" t="s">
        <v>191</v>
      </c>
      <c r="I373" s="180"/>
      <c r="J373" s="193">
        <f>J374+J382+J379</f>
        <v>8598934</v>
      </c>
      <c r="K373" s="193">
        <f>K374+K382+K379</f>
        <v>0</v>
      </c>
      <c r="L373" s="193">
        <f>J373+K373</f>
        <v>8598934</v>
      </c>
    </row>
    <row r="374" spans="1:12" s="181" customFormat="1" ht="25.5">
      <c r="A374" s="186" t="s">
        <v>107</v>
      </c>
      <c r="B374" s="182" t="s">
        <v>436</v>
      </c>
      <c r="C374" s="182" t="s">
        <v>20</v>
      </c>
      <c r="D374" s="182" t="s">
        <v>53</v>
      </c>
      <c r="E374" s="182" t="s">
        <v>102</v>
      </c>
      <c r="F374" s="182" t="s">
        <v>82</v>
      </c>
      <c r="G374" s="182" t="s">
        <v>190</v>
      </c>
      <c r="H374" s="182" t="s">
        <v>201</v>
      </c>
      <c r="I374" s="180"/>
      <c r="J374" s="193">
        <f>J375+J377</f>
        <v>8472600</v>
      </c>
      <c r="K374" s="193">
        <f>K375+K377</f>
        <v>0</v>
      </c>
      <c r="L374" s="193">
        <f t="shared" ref="L374:L381" si="28">J374+K374</f>
        <v>8472600</v>
      </c>
    </row>
    <row r="375" spans="1:12" s="181" customFormat="1" ht="38.25">
      <c r="A375" s="190" t="s">
        <v>116</v>
      </c>
      <c r="B375" s="182" t="s">
        <v>436</v>
      </c>
      <c r="C375" s="182" t="s">
        <v>20</v>
      </c>
      <c r="D375" s="182" t="s">
        <v>53</v>
      </c>
      <c r="E375" s="182" t="s">
        <v>102</v>
      </c>
      <c r="F375" s="182" t="s">
        <v>82</v>
      </c>
      <c r="G375" s="182" t="s">
        <v>190</v>
      </c>
      <c r="H375" s="182" t="s">
        <v>201</v>
      </c>
      <c r="I375" s="180" t="s">
        <v>112</v>
      </c>
      <c r="J375" s="193">
        <f>J376</f>
        <v>7951600</v>
      </c>
      <c r="K375" s="193">
        <f>K376</f>
        <v>0</v>
      </c>
      <c r="L375" s="193">
        <f t="shared" si="28"/>
        <v>7951600</v>
      </c>
    </row>
    <row r="376" spans="1:12" s="181" customFormat="1">
      <c r="A376" s="190" t="s">
        <v>127</v>
      </c>
      <c r="B376" s="182" t="s">
        <v>436</v>
      </c>
      <c r="C376" s="182" t="s">
        <v>20</v>
      </c>
      <c r="D376" s="182" t="s">
        <v>53</v>
      </c>
      <c r="E376" s="182" t="s">
        <v>102</v>
      </c>
      <c r="F376" s="182" t="s">
        <v>82</v>
      </c>
      <c r="G376" s="182" t="s">
        <v>190</v>
      </c>
      <c r="H376" s="182" t="s">
        <v>201</v>
      </c>
      <c r="I376" s="180" t="s">
        <v>126</v>
      </c>
      <c r="J376" s="193">
        <v>7951600</v>
      </c>
      <c r="K376" s="193"/>
      <c r="L376" s="193">
        <f t="shared" si="28"/>
        <v>7951600</v>
      </c>
    </row>
    <row r="377" spans="1:12" s="181" customFormat="1" ht="25.5">
      <c r="A377" s="191" t="s">
        <v>399</v>
      </c>
      <c r="B377" s="182" t="s">
        <v>436</v>
      </c>
      <c r="C377" s="182" t="s">
        <v>20</v>
      </c>
      <c r="D377" s="182" t="s">
        <v>53</v>
      </c>
      <c r="E377" s="182" t="s">
        <v>102</v>
      </c>
      <c r="F377" s="182" t="s">
        <v>82</v>
      </c>
      <c r="G377" s="182" t="s">
        <v>190</v>
      </c>
      <c r="H377" s="182" t="s">
        <v>201</v>
      </c>
      <c r="I377" s="180" t="s">
        <v>114</v>
      </c>
      <c r="J377" s="193">
        <f>J378</f>
        <v>521000</v>
      </c>
      <c r="K377" s="193">
        <f>K378</f>
        <v>0</v>
      </c>
      <c r="L377" s="193">
        <f t="shared" si="28"/>
        <v>521000</v>
      </c>
    </row>
    <row r="378" spans="1:12" s="181" customFormat="1" ht="25.5">
      <c r="A378" s="190" t="s">
        <v>118</v>
      </c>
      <c r="B378" s="182" t="s">
        <v>436</v>
      </c>
      <c r="C378" s="182" t="s">
        <v>20</v>
      </c>
      <c r="D378" s="182" t="s">
        <v>53</v>
      </c>
      <c r="E378" s="182" t="s">
        <v>102</v>
      </c>
      <c r="F378" s="182" t="s">
        <v>82</v>
      </c>
      <c r="G378" s="182" t="s">
        <v>190</v>
      </c>
      <c r="H378" s="182" t="s">
        <v>201</v>
      </c>
      <c r="I378" s="180" t="s">
        <v>115</v>
      </c>
      <c r="J378" s="193">
        <v>521000</v>
      </c>
      <c r="K378" s="193"/>
      <c r="L378" s="193">
        <f t="shared" si="28"/>
        <v>521000</v>
      </c>
    </row>
    <row r="379" spans="1:12" s="181" customFormat="1" ht="52.5" customHeight="1">
      <c r="A379" s="192" t="s">
        <v>509</v>
      </c>
      <c r="B379" s="182" t="s">
        <v>436</v>
      </c>
      <c r="C379" s="182" t="s">
        <v>20</v>
      </c>
      <c r="D379" s="182" t="s">
        <v>53</v>
      </c>
      <c r="E379" s="182" t="s">
        <v>102</v>
      </c>
      <c r="F379" s="182" t="s">
        <v>82</v>
      </c>
      <c r="G379" s="182" t="s">
        <v>190</v>
      </c>
      <c r="H379" s="182" t="s">
        <v>508</v>
      </c>
      <c r="I379" s="180"/>
      <c r="J379" s="193">
        <f>J380</f>
        <v>84334</v>
      </c>
      <c r="K379" s="193">
        <f>K380</f>
        <v>0</v>
      </c>
      <c r="L379" s="195">
        <f t="shared" si="28"/>
        <v>84334</v>
      </c>
    </row>
    <row r="380" spans="1:12" s="181" customFormat="1" ht="38.25">
      <c r="A380" s="190" t="s">
        <v>116</v>
      </c>
      <c r="B380" s="182" t="s">
        <v>436</v>
      </c>
      <c r="C380" s="182" t="s">
        <v>20</v>
      </c>
      <c r="D380" s="182" t="s">
        <v>53</v>
      </c>
      <c r="E380" s="182" t="s">
        <v>102</v>
      </c>
      <c r="F380" s="182" t="s">
        <v>82</v>
      </c>
      <c r="G380" s="182" t="s">
        <v>190</v>
      </c>
      <c r="H380" s="182" t="s">
        <v>508</v>
      </c>
      <c r="I380" s="180" t="s">
        <v>112</v>
      </c>
      <c r="J380" s="193">
        <f>J381</f>
        <v>84334</v>
      </c>
      <c r="K380" s="193">
        <f>K381</f>
        <v>0</v>
      </c>
      <c r="L380" s="195">
        <f t="shared" si="28"/>
        <v>84334</v>
      </c>
    </row>
    <row r="381" spans="1:12" s="181" customFormat="1">
      <c r="A381" s="190" t="s">
        <v>127</v>
      </c>
      <c r="B381" s="182" t="s">
        <v>436</v>
      </c>
      <c r="C381" s="182" t="s">
        <v>20</v>
      </c>
      <c r="D381" s="182" t="s">
        <v>53</v>
      </c>
      <c r="E381" s="182" t="s">
        <v>102</v>
      </c>
      <c r="F381" s="182" t="s">
        <v>82</v>
      </c>
      <c r="G381" s="182" t="s">
        <v>190</v>
      </c>
      <c r="H381" s="182" t="s">
        <v>508</v>
      </c>
      <c r="I381" s="180" t="s">
        <v>126</v>
      </c>
      <c r="J381" s="193">
        <f>64772.59+19561.41</f>
        <v>84334</v>
      </c>
      <c r="K381" s="193"/>
      <c r="L381" s="195">
        <f t="shared" si="28"/>
        <v>84334</v>
      </c>
    </row>
    <row r="382" spans="1:12" s="181" customFormat="1" ht="39" customHeight="1">
      <c r="A382" s="183" t="s">
        <v>57</v>
      </c>
      <c r="B382" s="182" t="s">
        <v>436</v>
      </c>
      <c r="C382" s="182" t="s">
        <v>20</v>
      </c>
      <c r="D382" s="182" t="s">
        <v>53</v>
      </c>
      <c r="E382" s="182" t="s">
        <v>102</v>
      </c>
      <c r="F382" s="182" t="s">
        <v>82</v>
      </c>
      <c r="G382" s="182" t="s">
        <v>190</v>
      </c>
      <c r="H382" s="182" t="s">
        <v>218</v>
      </c>
      <c r="I382" s="180"/>
      <c r="J382" s="193">
        <f>J383</f>
        <v>42000</v>
      </c>
      <c r="K382" s="193">
        <f>K383</f>
        <v>0</v>
      </c>
      <c r="L382" s="193">
        <f t="shared" ref="L382:L384" si="29">J382+K382</f>
        <v>42000</v>
      </c>
    </row>
    <row r="383" spans="1:12" s="181" customFormat="1" ht="25.5">
      <c r="A383" s="191" t="s">
        <v>399</v>
      </c>
      <c r="B383" s="182" t="s">
        <v>436</v>
      </c>
      <c r="C383" s="182" t="s">
        <v>20</v>
      </c>
      <c r="D383" s="182" t="s">
        <v>53</v>
      </c>
      <c r="E383" s="182" t="s">
        <v>102</v>
      </c>
      <c r="F383" s="182" t="s">
        <v>82</v>
      </c>
      <c r="G383" s="182" t="s">
        <v>190</v>
      </c>
      <c r="H383" s="182" t="s">
        <v>218</v>
      </c>
      <c r="I383" s="180" t="s">
        <v>114</v>
      </c>
      <c r="J383" s="193">
        <f>J384</f>
        <v>42000</v>
      </c>
      <c r="K383" s="193">
        <f>K384</f>
        <v>0</v>
      </c>
      <c r="L383" s="193">
        <f t="shared" si="29"/>
        <v>42000</v>
      </c>
    </row>
    <row r="384" spans="1:12" s="181" customFormat="1" ht="25.5">
      <c r="A384" s="190" t="s">
        <v>118</v>
      </c>
      <c r="B384" s="182" t="s">
        <v>436</v>
      </c>
      <c r="C384" s="182" t="s">
        <v>20</v>
      </c>
      <c r="D384" s="182" t="s">
        <v>53</v>
      </c>
      <c r="E384" s="182" t="s">
        <v>102</v>
      </c>
      <c r="F384" s="182" t="s">
        <v>82</v>
      </c>
      <c r="G384" s="182" t="s">
        <v>190</v>
      </c>
      <c r="H384" s="182" t="s">
        <v>218</v>
      </c>
      <c r="I384" s="180" t="s">
        <v>115</v>
      </c>
      <c r="J384" s="193">
        <v>42000</v>
      </c>
      <c r="K384" s="193"/>
      <c r="L384" s="193">
        <f t="shared" si="29"/>
        <v>42000</v>
      </c>
    </row>
    <row r="385" spans="1:12" s="181" customFormat="1">
      <c r="A385" s="190"/>
      <c r="B385" s="182"/>
      <c r="C385" s="182"/>
      <c r="D385" s="182"/>
      <c r="E385" s="182"/>
      <c r="F385" s="182"/>
      <c r="G385" s="182"/>
      <c r="H385" s="182"/>
      <c r="I385" s="180"/>
      <c r="J385" s="193"/>
      <c r="K385" s="193"/>
      <c r="L385" s="193"/>
    </row>
    <row r="386" spans="1:12" s="181" customFormat="1" ht="15.75">
      <c r="A386" s="31" t="s">
        <v>15</v>
      </c>
      <c r="B386" s="35" t="s">
        <v>436</v>
      </c>
      <c r="C386" s="35" t="s">
        <v>16</v>
      </c>
      <c r="D386" s="3"/>
      <c r="E386" s="3"/>
      <c r="F386" s="3"/>
      <c r="G386" s="3"/>
      <c r="H386" s="3"/>
      <c r="I386" s="19"/>
      <c r="J386" s="140">
        <f t="shared" ref="J386:K386" si="30">J387</f>
        <v>176190</v>
      </c>
      <c r="K386" s="140">
        <f t="shared" si="30"/>
        <v>0</v>
      </c>
      <c r="L386" s="140">
        <f>J386+K386</f>
        <v>176190</v>
      </c>
    </row>
    <row r="387" spans="1:12" s="198" customFormat="1">
      <c r="A387" s="4" t="s">
        <v>37</v>
      </c>
      <c r="B387" s="69" t="s">
        <v>436</v>
      </c>
      <c r="C387" s="69" t="s">
        <v>16</v>
      </c>
      <c r="D387" s="69" t="s">
        <v>31</v>
      </c>
      <c r="E387" s="3"/>
      <c r="F387" s="3"/>
      <c r="G387" s="3"/>
      <c r="H387" s="3"/>
      <c r="I387" s="19"/>
      <c r="J387" s="141">
        <f>+J388</f>
        <v>176190</v>
      </c>
      <c r="K387" s="141">
        <f>+K388</f>
        <v>0</v>
      </c>
      <c r="L387" s="141">
        <f>J387+K387</f>
        <v>176190</v>
      </c>
    </row>
    <row r="388" spans="1:12" s="198" customFormat="1" ht="38.25">
      <c r="A388" s="183" t="s">
        <v>451</v>
      </c>
      <c r="B388" s="163" t="s">
        <v>436</v>
      </c>
      <c r="C388" s="163" t="s">
        <v>16</v>
      </c>
      <c r="D388" s="163" t="s">
        <v>31</v>
      </c>
      <c r="E388" s="163" t="s">
        <v>14</v>
      </c>
      <c r="F388" s="163" t="s">
        <v>82</v>
      </c>
      <c r="G388" s="163" t="s">
        <v>190</v>
      </c>
      <c r="H388" s="182" t="s">
        <v>191</v>
      </c>
      <c r="I388" s="180"/>
      <c r="J388" s="165">
        <f t="shared" ref="J388:K390" si="31">J389</f>
        <v>176190</v>
      </c>
      <c r="K388" s="165">
        <f t="shared" si="31"/>
        <v>0</v>
      </c>
      <c r="L388" s="193">
        <f t="shared" ref="L388:L391" si="32">J388+K388</f>
        <v>176190</v>
      </c>
    </row>
    <row r="389" spans="1:12" s="198" customFormat="1">
      <c r="A389" s="184" t="s">
        <v>427</v>
      </c>
      <c r="B389" s="163" t="s">
        <v>436</v>
      </c>
      <c r="C389" s="163" t="s">
        <v>16</v>
      </c>
      <c r="D389" s="163" t="s">
        <v>31</v>
      </c>
      <c r="E389" s="163" t="s">
        <v>14</v>
      </c>
      <c r="F389" s="163" t="s">
        <v>82</v>
      </c>
      <c r="G389" s="163" t="s">
        <v>190</v>
      </c>
      <c r="H389" s="182" t="s">
        <v>426</v>
      </c>
      <c r="I389" s="180"/>
      <c r="J389" s="165">
        <f t="shared" si="31"/>
        <v>176190</v>
      </c>
      <c r="K389" s="165">
        <f t="shared" si="31"/>
        <v>0</v>
      </c>
      <c r="L389" s="193">
        <f t="shared" si="32"/>
        <v>176190</v>
      </c>
    </row>
    <row r="390" spans="1:12" s="198" customFormat="1" ht="25.5">
      <c r="A390" s="191" t="s">
        <v>399</v>
      </c>
      <c r="B390" s="163" t="s">
        <v>436</v>
      </c>
      <c r="C390" s="163" t="s">
        <v>16</v>
      </c>
      <c r="D390" s="163" t="s">
        <v>31</v>
      </c>
      <c r="E390" s="163" t="s">
        <v>14</v>
      </c>
      <c r="F390" s="163" t="s">
        <v>82</v>
      </c>
      <c r="G390" s="163" t="s">
        <v>190</v>
      </c>
      <c r="H390" s="182" t="s">
        <v>426</v>
      </c>
      <c r="I390" s="180" t="s">
        <v>114</v>
      </c>
      <c r="J390" s="165">
        <f t="shared" si="31"/>
        <v>176190</v>
      </c>
      <c r="K390" s="165">
        <f t="shared" si="31"/>
        <v>0</v>
      </c>
      <c r="L390" s="193">
        <f t="shared" si="32"/>
        <v>176190</v>
      </c>
    </row>
    <row r="391" spans="1:12" s="198" customFormat="1" ht="25.5">
      <c r="A391" s="190" t="s">
        <v>118</v>
      </c>
      <c r="B391" s="163" t="s">
        <v>436</v>
      </c>
      <c r="C391" s="163" t="s">
        <v>16</v>
      </c>
      <c r="D391" s="163" t="s">
        <v>31</v>
      </c>
      <c r="E391" s="163" t="s">
        <v>14</v>
      </c>
      <c r="F391" s="163" t="s">
        <v>82</v>
      </c>
      <c r="G391" s="163" t="s">
        <v>190</v>
      </c>
      <c r="H391" s="182" t="s">
        <v>426</v>
      </c>
      <c r="I391" s="180" t="s">
        <v>115</v>
      </c>
      <c r="J391" s="165">
        <v>176190</v>
      </c>
      <c r="K391" s="165"/>
      <c r="L391" s="193">
        <f t="shared" si="32"/>
        <v>176190</v>
      </c>
    </row>
    <row r="392" spans="1:12" s="181" customFormat="1">
      <c r="A392" s="153"/>
      <c r="B392" s="87"/>
      <c r="C392" s="88"/>
      <c r="D392" s="88"/>
      <c r="E392" s="88"/>
      <c r="F392" s="88"/>
      <c r="G392" s="88"/>
      <c r="H392" s="88"/>
      <c r="I392" s="89"/>
      <c r="J392" s="143"/>
      <c r="K392" s="143"/>
      <c r="L392" s="143"/>
    </row>
    <row r="393" spans="1:12" s="181" customFormat="1" ht="15.75">
      <c r="A393" s="41" t="s">
        <v>50</v>
      </c>
      <c r="B393" s="37" t="s">
        <v>436</v>
      </c>
      <c r="C393" s="37" t="s">
        <v>18</v>
      </c>
      <c r="D393" s="37"/>
      <c r="E393" s="37"/>
      <c r="F393" s="37"/>
      <c r="G393" s="37"/>
      <c r="H393" s="37"/>
      <c r="I393" s="40"/>
      <c r="J393" s="140">
        <f t="shared" ref="J393:K393" si="33">J394</f>
        <v>422912.2</v>
      </c>
      <c r="K393" s="140">
        <f t="shared" si="33"/>
        <v>0</v>
      </c>
      <c r="L393" s="140">
        <f>J393+K393</f>
        <v>422912.2</v>
      </c>
    </row>
    <row r="394" spans="1:12" s="198" customFormat="1">
      <c r="A394" s="74" t="s">
        <v>68</v>
      </c>
      <c r="B394" s="18" t="s">
        <v>436</v>
      </c>
      <c r="C394" s="18" t="s">
        <v>18</v>
      </c>
      <c r="D394" s="18" t="s">
        <v>20</v>
      </c>
      <c r="E394" s="18"/>
      <c r="F394" s="18"/>
      <c r="G394" s="18"/>
      <c r="H394" s="18"/>
      <c r="I394" s="34"/>
      <c r="J394" s="141">
        <f>+J395</f>
        <v>422912.2</v>
      </c>
      <c r="K394" s="141">
        <f>+K395</f>
        <v>0</v>
      </c>
      <c r="L394" s="141">
        <f>J394+K394</f>
        <v>422912.2</v>
      </c>
    </row>
    <row r="395" spans="1:12" s="198" customFormat="1" ht="38.25">
      <c r="A395" s="183" t="s">
        <v>451</v>
      </c>
      <c r="B395" s="163" t="s">
        <v>436</v>
      </c>
      <c r="C395" s="163" t="s">
        <v>18</v>
      </c>
      <c r="D395" s="163" t="s">
        <v>20</v>
      </c>
      <c r="E395" s="163" t="s">
        <v>14</v>
      </c>
      <c r="F395" s="163" t="s">
        <v>82</v>
      </c>
      <c r="G395" s="163" t="s">
        <v>190</v>
      </c>
      <c r="H395" s="182" t="s">
        <v>191</v>
      </c>
      <c r="I395" s="180"/>
      <c r="J395" s="165">
        <f t="shared" ref="J395:K397" si="34">J396</f>
        <v>422912.2</v>
      </c>
      <c r="K395" s="165">
        <f t="shared" si="34"/>
        <v>0</v>
      </c>
      <c r="L395" s="193">
        <f t="shared" ref="L395:L400" si="35">J395+K395</f>
        <v>422912.2</v>
      </c>
    </row>
    <row r="396" spans="1:12" s="198" customFormat="1">
      <c r="A396" s="183" t="s">
        <v>143</v>
      </c>
      <c r="B396" s="163" t="s">
        <v>436</v>
      </c>
      <c r="C396" s="163" t="s">
        <v>18</v>
      </c>
      <c r="D396" s="163" t="s">
        <v>20</v>
      </c>
      <c r="E396" s="163" t="s">
        <v>14</v>
      </c>
      <c r="F396" s="163" t="s">
        <v>82</v>
      </c>
      <c r="G396" s="163" t="s">
        <v>190</v>
      </c>
      <c r="H396" s="182" t="s">
        <v>220</v>
      </c>
      <c r="I396" s="180"/>
      <c r="J396" s="165">
        <f>J397+J399</f>
        <v>422912.2</v>
      </c>
      <c r="K396" s="165">
        <f>K397+K399</f>
        <v>0</v>
      </c>
      <c r="L396" s="193">
        <f t="shared" si="35"/>
        <v>422912.2</v>
      </c>
    </row>
    <row r="397" spans="1:12" s="198" customFormat="1" ht="25.5">
      <c r="A397" s="191" t="s">
        <v>399</v>
      </c>
      <c r="B397" s="163" t="s">
        <v>436</v>
      </c>
      <c r="C397" s="163" t="s">
        <v>18</v>
      </c>
      <c r="D397" s="163" t="s">
        <v>20</v>
      </c>
      <c r="E397" s="163" t="s">
        <v>14</v>
      </c>
      <c r="F397" s="163" t="s">
        <v>82</v>
      </c>
      <c r="G397" s="163" t="s">
        <v>190</v>
      </c>
      <c r="H397" s="182" t="s">
        <v>220</v>
      </c>
      <c r="I397" s="180" t="s">
        <v>114</v>
      </c>
      <c r="J397" s="165">
        <f t="shared" si="34"/>
        <v>386892.01</v>
      </c>
      <c r="K397" s="165">
        <f t="shared" si="34"/>
        <v>0</v>
      </c>
      <c r="L397" s="193">
        <f t="shared" si="35"/>
        <v>386892.01</v>
      </c>
    </row>
    <row r="398" spans="1:12" s="198" customFormat="1" ht="25.5">
      <c r="A398" s="190" t="s">
        <v>118</v>
      </c>
      <c r="B398" s="163" t="s">
        <v>436</v>
      </c>
      <c r="C398" s="163" t="s">
        <v>18</v>
      </c>
      <c r="D398" s="163" t="s">
        <v>20</v>
      </c>
      <c r="E398" s="163" t="s">
        <v>14</v>
      </c>
      <c r="F398" s="163" t="s">
        <v>82</v>
      </c>
      <c r="G398" s="163" t="s">
        <v>190</v>
      </c>
      <c r="H398" s="182" t="s">
        <v>220</v>
      </c>
      <c r="I398" s="180" t="s">
        <v>115</v>
      </c>
      <c r="J398" s="165">
        <v>386892.01</v>
      </c>
      <c r="K398" s="165"/>
      <c r="L398" s="193">
        <f t="shared" si="35"/>
        <v>386892.01</v>
      </c>
    </row>
    <row r="399" spans="1:12" s="198" customFormat="1">
      <c r="A399" s="190" t="s">
        <v>97</v>
      </c>
      <c r="B399" s="163" t="s">
        <v>436</v>
      </c>
      <c r="C399" s="163" t="s">
        <v>18</v>
      </c>
      <c r="D399" s="163" t="s">
        <v>20</v>
      </c>
      <c r="E399" s="163" t="s">
        <v>14</v>
      </c>
      <c r="F399" s="163" t="s">
        <v>82</v>
      </c>
      <c r="G399" s="163" t="s">
        <v>190</v>
      </c>
      <c r="H399" s="182" t="s">
        <v>220</v>
      </c>
      <c r="I399" s="89" t="s">
        <v>94</v>
      </c>
      <c r="J399" s="236">
        <f>J400</f>
        <v>36020.19</v>
      </c>
      <c r="K399" s="236">
        <f>K400</f>
        <v>0</v>
      </c>
      <c r="L399" s="193">
        <f t="shared" si="35"/>
        <v>36020.19</v>
      </c>
    </row>
    <row r="400" spans="1:12" s="198" customFormat="1">
      <c r="A400" s="192" t="s">
        <v>157</v>
      </c>
      <c r="B400" s="163" t="s">
        <v>436</v>
      </c>
      <c r="C400" s="163" t="s">
        <v>18</v>
      </c>
      <c r="D400" s="163" t="s">
        <v>20</v>
      </c>
      <c r="E400" s="163" t="s">
        <v>14</v>
      </c>
      <c r="F400" s="163" t="s">
        <v>82</v>
      </c>
      <c r="G400" s="163" t="s">
        <v>190</v>
      </c>
      <c r="H400" s="182" t="s">
        <v>220</v>
      </c>
      <c r="I400" s="89" t="s">
        <v>156</v>
      </c>
      <c r="J400" s="236">
        <v>36020.19</v>
      </c>
      <c r="K400" s="236"/>
      <c r="L400" s="193">
        <f t="shared" si="35"/>
        <v>36020.19</v>
      </c>
    </row>
    <row r="401" spans="1:12" s="181" customFormat="1">
      <c r="A401" s="153"/>
      <c r="B401" s="87"/>
      <c r="C401" s="88"/>
      <c r="D401" s="88"/>
      <c r="E401" s="88"/>
      <c r="F401" s="88"/>
      <c r="G401" s="88"/>
      <c r="H401" s="88"/>
      <c r="I401" s="89"/>
      <c r="J401" s="143"/>
      <c r="K401" s="143"/>
      <c r="L401" s="143"/>
    </row>
    <row r="402" spans="1:12" s="181" customFormat="1" ht="25.5">
      <c r="A402" s="216" t="s">
        <v>438</v>
      </c>
      <c r="B402" s="217" t="s">
        <v>418</v>
      </c>
      <c r="C402" s="218"/>
      <c r="D402" s="218"/>
      <c r="E402" s="218"/>
      <c r="F402" s="218"/>
      <c r="G402" s="218"/>
      <c r="H402" s="218"/>
      <c r="I402" s="219"/>
      <c r="J402" s="220">
        <f t="shared" ref="J402:K404" si="36">J403</f>
        <v>2427289.35</v>
      </c>
      <c r="K402" s="220">
        <f t="shared" si="36"/>
        <v>0</v>
      </c>
      <c r="L402" s="220">
        <f>J402+K402</f>
        <v>2427289.35</v>
      </c>
    </row>
    <row r="403" spans="1:12" s="181" customFormat="1" ht="15.75">
      <c r="A403" s="31" t="s">
        <v>32</v>
      </c>
      <c r="B403" s="212" t="s">
        <v>418</v>
      </c>
      <c r="C403" s="213" t="s">
        <v>20</v>
      </c>
      <c r="D403" s="213"/>
      <c r="E403" s="213"/>
      <c r="F403" s="213"/>
      <c r="G403" s="213"/>
      <c r="H403" s="213"/>
      <c r="I403" s="214"/>
      <c r="J403" s="215">
        <f t="shared" si="36"/>
        <v>2427289.35</v>
      </c>
      <c r="K403" s="215">
        <f t="shared" si="36"/>
        <v>0</v>
      </c>
      <c r="L403" s="215">
        <f>J403+K403</f>
        <v>2427289.35</v>
      </c>
    </row>
    <row r="404" spans="1:12" ht="25.5">
      <c r="A404" s="22" t="s">
        <v>34</v>
      </c>
      <c r="B404" s="17" t="s">
        <v>418</v>
      </c>
      <c r="C404" s="17" t="s">
        <v>20</v>
      </c>
      <c r="D404" s="17" t="s">
        <v>3</v>
      </c>
      <c r="E404" s="17"/>
      <c r="F404" s="17"/>
      <c r="G404" s="17"/>
      <c r="H404" s="1"/>
      <c r="I404" s="16"/>
      <c r="J404" s="141">
        <f t="shared" si="36"/>
        <v>2427289.35</v>
      </c>
      <c r="K404" s="141">
        <f t="shared" si="36"/>
        <v>0</v>
      </c>
      <c r="L404" s="141">
        <f>J404+K404</f>
        <v>2427289.35</v>
      </c>
    </row>
    <row r="405" spans="1:12">
      <c r="A405" s="7" t="s">
        <v>103</v>
      </c>
      <c r="B405" s="1" t="s">
        <v>418</v>
      </c>
      <c r="C405" s="1" t="s">
        <v>20</v>
      </c>
      <c r="D405" s="1" t="s">
        <v>3</v>
      </c>
      <c r="E405" s="1" t="s">
        <v>102</v>
      </c>
      <c r="F405" s="1" t="s">
        <v>82</v>
      </c>
      <c r="G405" s="1" t="s">
        <v>190</v>
      </c>
      <c r="H405" s="1" t="s">
        <v>191</v>
      </c>
      <c r="I405" s="16"/>
      <c r="J405" s="102">
        <f>J406+J413+J418</f>
        <v>2427289.35</v>
      </c>
      <c r="K405" s="193">
        <f>K406+K413+K418</f>
        <v>0</v>
      </c>
      <c r="L405" s="193">
        <f>J405+K405</f>
        <v>2427289.35</v>
      </c>
    </row>
    <row r="406" spans="1:12">
      <c r="A406" s="14" t="s">
        <v>440</v>
      </c>
      <c r="B406" s="182" t="s">
        <v>418</v>
      </c>
      <c r="C406" s="1" t="s">
        <v>20</v>
      </c>
      <c r="D406" s="1" t="s">
        <v>3</v>
      </c>
      <c r="E406" s="1" t="s">
        <v>102</v>
      </c>
      <c r="F406" s="1" t="s">
        <v>82</v>
      </c>
      <c r="G406" s="1" t="s">
        <v>190</v>
      </c>
      <c r="H406" s="1" t="s">
        <v>441</v>
      </c>
      <c r="I406" s="16"/>
      <c r="J406" s="102">
        <f>J407+J409+J411</f>
        <v>1535800</v>
      </c>
      <c r="K406" s="193">
        <f>K407+K409+K411</f>
        <v>0</v>
      </c>
      <c r="L406" s="193">
        <f t="shared" ref="L406:L420" si="37">J406+K406</f>
        <v>1535800</v>
      </c>
    </row>
    <row r="407" spans="1:12" ht="38.25">
      <c r="A407" s="92" t="s">
        <v>116</v>
      </c>
      <c r="B407" s="182" t="s">
        <v>418</v>
      </c>
      <c r="C407" s="1" t="s">
        <v>20</v>
      </c>
      <c r="D407" s="1" t="s">
        <v>3</v>
      </c>
      <c r="E407" s="1" t="s">
        <v>102</v>
      </c>
      <c r="F407" s="1" t="s">
        <v>82</v>
      </c>
      <c r="G407" s="1" t="s">
        <v>190</v>
      </c>
      <c r="H407" s="182" t="s">
        <v>441</v>
      </c>
      <c r="I407" s="16" t="s">
        <v>112</v>
      </c>
      <c r="J407" s="102">
        <f>J408</f>
        <v>1471600</v>
      </c>
      <c r="K407" s="193">
        <f>K408</f>
        <v>0</v>
      </c>
      <c r="L407" s="193">
        <f t="shared" si="37"/>
        <v>1471600</v>
      </c>
    </row>
    <row r="408" spans="1:12">
      <c r="A408" s="92" t="s">
        <v>127</v>
      </c>
      <c r="B408" s="182" t="s">
        <v>418</v>
      </c>
      <c r="C408" s="1" t="s">
        <v>20</v>
      </c>
      <c r="D408" s="1" t="s">
        <v>3</v>
      </c>
      <c r="E408" s="1" t="s">
        <v>102</v>
      </c>
      <c r="F408" s="1" t="s">
        <v>82</v>
      </c>
      <c r="G408" s="1" t="s">
        <v>190</v>
      </c>
      <c r="H408" s="182" t="s">
        <v>441</v>
      </c>
      <c r="I408" s="16" t="s">
        <v>126</v>
      </c>
      <c r="J408" s="102">
        <v>1471600</v>
      </c>
      <c r="K408" s="193"/>
      <c r="L408" s="193">
        <f t="shared" si="37"/>
        <v>1471600</v>
      </c>
    </row>
    <row r="409" spans="1:12" ht="25.5">
      <c r="A409" s="191" t="s">
        <v>399</v>
      </c>
      <c r="B409" s="182" t="s">
        <v>418</v>
      </c>
      <c r="C409" s="1" t="s">
        <v>20</v>
      </c>
      <c r="D409" s="1" t="s">
        <v>3</v>
      </c>
      <c r="E409" s="1" t="s">
        <v>102</v>
      </c>
      <c r="F409" s="1" t="s">
        <v>82</v>
      </c>
      <c r="G409" s="1" t="s">
        <v>190</v>
      </c>
      <c r="H409" s="182" t="s">
        <v>441</v>
      </c>
      <c r="I409" s="16" t="s">
        <v>114</v>
      </c>
      <c r="J409" s="102">
        <f>J410</f>
        <v>64000</v>
      </c>
      <c r="K409" s="193">
        <f>K410</f>
        <v>0</v>
      </c>
      <c r="L409" s="193">
        <f t="shared" si="37"/>
        <v>64000</v>
      </c>
    </row>
    <row r="410" spans="1:12" ht="25.5">
      <c r="A410" s="92" t="s">
        <v>118</v>
      </c>
      <c r="B410" s="182" t="s">
        <v>418</v>
      </c>
      <c r="C410" s="1" t="s">
        <v>20</v>
      </c>
      <c r="D410" s="1" t="s">
        <v>3</v>
      </c>
      <c r="E410" s="1" t="s">
        <v>102</v>
      </c>
      <c r="F410" s="1" t="s">
        <v>82</v>
      </c>
      <c r="G410" s="1" t="s">
        <v>190</v>
      </c>
      <c r="H410" s="182" t="s">
        <v>441</v>
      </c>
      <c r="I410" s="16" t="s">
        <v>115</v>
      </c>
      <c r="J410" s="102">
        <v>64000</v>
      </c>
      <c r="K410" s="193"/>
      <c r="L410" s="193">
        <f t="shared" si="37"/>
        <v>64000</v>
      </c>
    </row>
    <row r="411" spans="1:12" s="181" customFormat="1">
      <c r="A411" s="190" t="s">
        <v>97</v>
      </c>
      <c r="B411" s="182" t="s">
        <v>418</v>
      </c>
      <c r="C411" s="3" t="s">
        <v>20</v>
      </c>
      <c r="D411" s="3" t="s">
        <v>3</v>
      </c>
      <c r="E411" s="3" t="s">
        <v>102</v>
      </c>
      <c r="F411" s="3" t="s">
        <v>82</v>
      </c>
      <c r="G411" s="3" t="s">
        <v>190</v>
      </c>
      <c r="H411" s="182" t="s">
        <v>441</v>
      </c>
      <c r="I411" s="180" t="s">
        <v>94</v>
      </c>
      <c r="J411" s="193">
        <f>J412</f>
        <v>200</v>
      </c>
      <c r="K411" s="193">
        <f>K412</f>
        <v>0</v>
      </c>
      <c r="L411" s="193">
        <f>J411+K411</f>
        <v>200</v>
      </c>
    </row>
    <row r="412" spans="1:12" s="181" customFormat="1">
      <c r="A412" s="192" t="s">
        <v>157</v>
      </c>
      <c r="B412" s="182" t="s">
        <v>418</v>
      </c>
      <c r="C412" s="3" t="s">
        <v>20</v>
      </c>
      <c r="D412" s="3" t="s">
        <v>3</v>
      </c>
      <c r="E412" s="3" t="s">
        <v>102</v>
      </c>
      <c r="F412" s="3" t="s">
        <v>82</v>
      </c>
      <c r="G412" s="3" t="s">
        <v>190</v>
      </c>
      <c r="H412" s="182" t="s">
        <v>441</v>
      </c>
      <c r="I412" s="180" t="s">
        <v>156</v>
      </c>
      <c r="J412" s="193">
        <v>200</v>
      </c>
      <c r="K412" s="193"/>
      <c r="L412" s="193">
        <f>J412+K412</f>
        <v>200</v>
      </c>
    </row>
    <row r="413" spans="1:12" ht="27.75" customHeight="1">
      <c r="A413" s="93" t="s">
        <v>154</v>
      </c>
      <c r="B413" s="182" t="s">
        <v>418</v>
      </c>
      <c r="C413" s="3" t="s">
        <v>20</v>
      </c>
      <c r="D413" s="3" t="s">
        <v>3</v>
      </c>
      <c r="E413" s="3" t="s">
        <v>102</v>
      </c>
      <c r="F413" s="3" t="s">
        <v>82</v>
      </c>
      <c r="G413" s="3" t="s">
        <v>190</v>
      </c>
      <c r="H413" s="1" t="s">
        <v>215</v>
      </c>
      <c r="I413" s="16"/>
      <c r="J413" s="102">
        <f>J414+J416</f>
        <v>874051.35</v>
      </c>
      <c r="K413" s="193">
        <f>K414+K416</f>
        <v>0</v>
      </c>
      <c r="L413" s="193">
        <f t="shared" si="37"/>
        <v>874051.35</v>
      </c>
    </row>
    <row r="414" spans="1:12" ht="38.25">
      <c r="A414" s="92" t="s">
        <v>116</v>
      </c>
      <c r="B414" s="182" t="s">
        <v>418</v>
      </c>
      <c r="C414" s="3" t="s">
        <v>20</v>
      </c>
      <c r="D414" s="3" t="s">
        <v>3</v>
      </c>
      <c r="E414" s="3" t="s">
        <v>102</v>
      </c>
      <c r="F414" s="3" t="s">
        <v>82</v>
      </c>
      <c r="G414" s="3" t="s">
        <v>190</v>
      </c>
      <c r="H414" s="1" t="s">
        <v>215</v>
      </c>
      <c r="I414" s="16" t="s">
        <v>112</v>
      </c>
      <c r="J414" s="102">
        <f>J415</f>
        <v>860951.35</v>
      </c>
      <c r="K414" s="193">
        <f>K415</f>
        <v>0</v>
      </c>
      <c r="L414" s="193">
        <f t="shared" si="37"/>
        <v>860951.35</v>
      </c>
    </row>
    <row r="415" spans="1:12">
      <c r="A415" s="92" t="s">
        <v>127</v>
      </c>
      <c r="B415" s="182" t="s">
        <v>418</v>
      </c>
      <c r="C415" s="3" t="s">
        <v>20</v>
      </c>
      <c r="D415" s="3" t="s">
        <v>3</v>
      </c>
      <c r="E415" s="3" t="s">
        <v>102</v>
      </c>
      <c r="F415" s="3" t="s">
        <v>82</v>
      </c>
      <c r="G415" s="3" t="s">
        <v>190</v>
      </c>
      <c r="H415" s="1" t="s">
        <v>215</v>
      </c>
      <c r="I415" s="16" t="s">
        <v>126</v>
      </c>
      <c r="J415" s="102">
        <v>860951.35</v>
      </c>
      <c r="K415" s="193"/>
      <c r="L415" s="193">
        <f t="shared" si="37"/>
        <v>860951.35</v>
      </c>
    </row>
    <row r="416" spans="1:12" ht="25.5">
      <c r="A416" s="191" t="s">
        <v>399</v>
      </c>
      <c r="B416" s="182" t="s">
        <v>418</v>
      </c>
      <c r="C416" s="3" t="s">
        <v>20</v>
      </c>
      <c r="D416" s="3" t="s">
        <v>3</v>
      </c>
      <c r="E416" s="3" t="s">
        <v>102</v>
      </c>
      <c r="F416" s="3" t="s">
        <v>82</v>
      </c>
      <c r="G416" s="3" t="s">
        <v>190</v>
      </c>
      <c r="H416" s="1" t="s">
        <v>215</v>
      </c>
      <c r="I416" s="16" t="s">
        <v>114</v>
      </c>
      <c r="J416" s="102">
        <f>J417</f>
        <v>13100</v>
      </c>
      <c r="K416" s="193">
        <f>K417</f>
        <v>0</v>
      </c>
      <c r="L416" s="193">
        <f t="shared" si="37"/>
        <v>13100</v>
      </c>
    </row>
    <row r="417" spans="1:12" ht="25.5">
      <c r="A417" s="92" t="s">
        <v>118</v>
      </c>
      <c r="B417" s="182" t="s">
        <v>418</v>
      </c>
      <c r="C417" s="3" t="s">
        <v>20</v>
      </c>
      <c r="D417" s="3" t="s">
        <v>3</v>
      </c>
      <c r="E417" s="3" t="s">
        <v>102</v>
      </c>
      <c r="F417" s="3" t="s">
        <v>82</v>
      </c>
      <c r="G417" s="3" t="s">
        <v>190</v>
      </c>
      <c r="H417" s="1" t="s">
        <v>215</v>
      </c>
      <c r="I417" s="16" t="s">
        <v>115</v>
      </c>
      <c r="J417" s="102">
        <v>13100</v>
      </c>
      <c r="K417" s="193"/>
      <c r="L417" s="193">
        <f t="shared" si="37"/>
        <v>13100</v>
      </c>
    </row>
    <row r="418" spans="1:12" s="181" customFormat="1" ht="52.5" customHeight="1">
      <c r="A418" s="192" t="s">
        <v>509</v>
      </c>
      <c r="B418" s="182" t="s">
        <v>418</v>
      </c>
      <c r="C418" s="3" t="s">
        <v>20</v>
      </c>
      <c r="D418" s="3" t="s">
        <v>3</v>
      </c>
      <c r="E418" s="182" t="s">
        <v>102</v>
      </c>
      <c r="F418" s="182" t="s">
        <v>82</v>
      </c>
      <c r="G418" s="182" t="s">
        <v>190</v>
      </c>
      <c r="H418" s="182" t="s">
        <v>508</v>
      </c>
      <c r="I418" s="180"/>
      <c r="J418" s="193">
        <f>J419</f>
        <v>17438</v>
      </c>
      <c r="K418" s="193">
        <f>K419</f>
        <v>0</v>
      </c>
      <c r="L418" s="195">
        <f t="shared" si="37"/>
        <v>17438</v>
      </c>
    </row>
    <row r="419" spans="1:12" s="181" customFormat="1" ht="38.25">
      <c r="A419" s="190" t="s">
        <v>116</v>
      </c>
      <c r="B419" s="182" t="s">
        <v>418</v>
      </c>
      <c r="C419" s="3" t="s">
        <v>20</v>
      </c>
      <c r="D419" s="3" t="s">
        <v>3</v>
      </c>
      <c r="E419" s="182" t="s">
        <v>102</v>
      </c>
      <c r="F419" s="182" t="s">
        <v>82</v>
      </c>
      <c r="G419" s="182" t="s">
        <v>190</v>
      </c>
      <c r="H419" s="182" t="s">
        <v>508</v>
      </c>
      <c r="I419" s="180" t="s">
        <v>112</v>
      </c>
      <c r="J419" s="193">
        <f>J420</f>
        <v>17438</v>
      </c>
      <c r="K419" s="193">
        <f>K420</f>
        <v>0</v>
      </c>
      <c r="L419" s="195">
        <f t="shared" si="37"/>
        <v>17438</v>
      </c>
    </row>
    <row r="420" spans="1:12" s="181" customFormat="1">
      <c r="A420" s="190" t="s">
        <v>127</v>
      </c>
      <c r="B420" s="182" t="s">
        <v>418</v>
      </c>
      <c r="C420" s="3" t="s">
        <v>20</v>
      </c>
      <c r="D420" s="3" t="s">
        <v>3</v>
      </c>
      <c r="E420" s="182" t="s">
        <v>102</v>
      </c>
      <c r="F420" s="182" t="s">
        <v>82</v>
      </c>
      <c r="G420" s="182" t="s">
        <v>190</v>
      </c>
      <c r="H420" s="182" t="s">
        <v>508</v>
      </c>
      <c r="I420" s="180" t="s">
        <v>126</v>
      </c>
      <c r="J420" s="193">
        <f>13393.6+4044.4</f>
        <v>17438</v>
      </c>
      <c r="K420" s="193"/>
      <c r="L420" s="195">
        <f t="shared" si="37"/>
        <v>17438</v>
      </c>
    </row>
    <row r="421" spans="1:12">
      <c r="A421" s="2"/>
      <c r="B421" s="57"/>
      <c r="C421" s="1"/>
      <c r="D421" s="1"/>
      <c r="E421" s="1"/>
      <c r="F421" s="1"/>
      <c r="G421" s="1"/>
      <c r="H421" s="1"/>
      <c r="I421" s="16"/>
      <c r="J421" s="102"/>
      <c r="K421" s="193"/>
      <c r="L421" s="193"/>
    </row>
    <row r="422" spans="1:12" ht="15.75">
      <c r="A422" s="50" t="s">
        <v>168</v>
      </c>
      <c r="B422" s="55" t="s">
        <v>169</v>
      </c>
      <c r="C422" s="113"/>
      <c r="D422" s="113"/>
      <c r="E422" s="132"/>
      <c r="F422" s="113"/>
      <c r="G422" s="113"/>
      <c r="H422" s="113"/>
      <c r="I422" s="51"/>
      <c r="J422" s="147">
        <f t="shared" ref="J422:K424" si="38">J423</f>
        <v>1925800</v>
      </c>
      <c r="K422" s="238">
        <f t="shared" si="38"/>
        <v>-200085.8</v>
      </c>
      <c r="L422" s="147">
        <f>J422+K422</f>
        <v>1725714.2</v>
      </c>
    </row>
    <row r="423" spans="1:12" ht="15.75">
      <c r="A423" s="31" t="s">
        <v>32</v>
      </c>
      <c r="B423" s="32" t="s">
        <v>169</v>
      </c>
      <c r="C423" s="32" t="s">
        <v>20</v>
      </c>
      <c r="D423" s="1"/>
      <c r="E423" s="1"/>
      <c r="F423" s="1"/>
      <c r="G423" s="1"/>
      <c r="H423" s="1"/>
      <c r="I423" s="1"/>
      <c r="J423" s="140">
        <f t="shared" si="38"/>
        <v>1925800</v>
      </c>
      <c r="K423" s="140">
        <f t="shared" si="38"/>
        <v>-200085.8</v>
      </c>
      <c r="L423" s="140">
        <f>J423+K423</f>
        <v>1725714.2</v>
      </c>
    </row>
    <row r="424" spans="1:12" ht="38.25">
      <c r="A424" s="4" t="s">
        <v>33</v>
      </c>
      <c r="B424" s="17" t="s">
        <v>169</v>
      </c>
      <c r="C424" s="17" t="s">
        <v>20</v>
      </c>
      <c r="D424" s="17" t="s">
        <v>13</v>
      </c>
      <c r="E424" s="17"/>
      <c r="F424" s="17"/>
      <c r="G424" s="17"/>
      <c r="H424" s="1"/>
      <c r="I424" s="1"/>
      <c r="J424" s="141">
        <f t="shared" si="38"/>
        <v>1925800</v>
      </c>
      <c r="K424" s="141">
        <f t="shared" si="38"/>
        <v>-200085.8</v>
      </c>
      <c r="L424" s="141">
        <f>J424+K424</f>
        <v>1725714.2</v>
      </c>
    </row>
    <row r="425" spans="1:12">
      <c r="A425" s="7" t="s">
        <v>103</v>
      </c>
      <c r="B425" s="1" t="s">
        <v>169</v>
      </c>
      <c r="C425" s="1" t="s">
        <v>20</v>
      </c>
      <c r="D425" s="1" t="s">
        <v>13</v>
      </c>
      <c r="E425" s="1" t="s">
        <v>102</v>
      </c>
      <c r="F425" s="1" t="s">
        <v>82</v>
      </c>
      <c r="G425" s="1" t="s">
        <v>190</v>
      </c>
      <c r="H425" s="1" t="s">
        <v>191</v>
      </c>
      <c r="I425" s="1"/>
      <c r="J425" s="102">
        <f>J426+J429</f>
        <v>1925800</v>
      </c>
      <c r="K425" s="193">
        <f>K426+K429</f>
        <v>-200085.8</v>
      </c>
      <c r="L425" s="193">
        <f>J425+K425</f>
        <v>1725714.2</v>
      </c>
    </row>
    <row r="426" spans="1:12">
      <c r="A426" s="5" t="s">
        <v>120</v>
      </c>
      <c r="B426" s="1" t="s">
        <v>169</v>
      </c>
      <c r="C426" s="1" t="s">
        <v>20</v>
      </c>
      <c r="D426" s="1" t="s">
        <v>13</v>
      </c>
      <c r="E426" s="1" t="s">
        <v>102</v>
      </c>
      <c r="F426" s="1" t="s">
        <v>82</v>
      </c>
      <c r="G426" s="1" t="s">
        <v>190</v>
      </c>
      <c r="H426" s="1" t="s">
        <v>213</v>
      </c>
      <c r="I426" s="1"/>
      <c r="J426" s="102">
        <f>J427</f>
        <v>1683100</v>
      </c>
      <c r="K426" s="193">
        <f>K427</f>
        <v>-200231.08</v>
      </c>
      <c r="L426" s="193">
        <f t="shared" ref="L426:L435" si="39">J426+K426</f>
        <v>1482868.92</v>
      </c>
    </row>
    <row r="427" spans="1:12" ht="38.25">
      <c r="A427" s="92" t="s">
        <v>116</v>
      </c>
      <c r="B427" s="1" t="s">
        <v>169</v>
      </c>
      <c r="C427" s="1" t="s">
        <v>20</v>
      </c>
      <c r="D427" s="1" t="s">
        <v>13</v>
      </c>
      <c r="E427" s="1" t="s">
        <v>102</v>
      </c>
      <c r="F427" s="1" t="s">
        <v>82</v>
      </c>
      <c r="G427" s="1" t="s">
        <v>190</v>
      </c>
      <c r="H427" s="1" t="s">
        <v>213</v>
      </c>
      <c r="I427" s="16" t="s">
        <v>112</v>
      </c>
      <c r="J427" s="102">
        <f>J428</f>
        <v>1683100</v>
      </c>
      <c r="K427" s="193">
        <f>K428</f>
        <v>-200231.08</v>
      </c>
      <c r="L427" s="193">
        <f t="shared" si="39"/>
        <v>1482868.92</v>
      </c>
    </row>
    <row r="428" spans="1:12">
      <c r="A428" s="92" t="s">
        <v>127</v>
      </c>
      <c r="B428" s="1" t="s">
        <v>169</v>
      </c>
      <c r="C428" s="1" t="s">
        <v>20</v>
      </c>
      <c r="D428" s="1" t="s">
        <v>13</v>
      </c>
      <c r="E428" s="1" t="s">
        <v>102</v>
      </c>
      <c r="F428" s="1" t="s">
        <v>82</v>
      </c>
      <c r="G428" s="1" t="s">
        <v>190</v>
      </c>
      <c r="H428" s="1" t="s">
        <v>213</v>
      </c>
      <c r="I428" s="16" t="s">
        <v>126</v>
      </c>
      <c r="J428" s="102">
        <v>1683100</v>
      </c>
      <c r="K428" s="193">
        <f>-152085.8-48145.28</f>
        <v>-200231.08</v>
      </c>
      <c r="L428" s="193">
        <f t="shared" si="39"/>
        <v>1482868.92</v>
      </c>
    </row>
    <row r="429" spans="1:12" ht="25.5">
      <c r="A429" s="5" t="s">
        <v>122</v>
      </c>
      <c r="B429" s="1" t="s">
        <v>169</v>
      </c>
      <c r="C429" s="1" t="s">
        <v>20</v>
      </c>
      <c r="D429" s="1" t="s">
        <v>13</v>
      </c>
      <c r="E429" s="1" t="s">
        <v>102</v>
      </c>
      <c r="F429" s="1" t="s">
        <v>82</v>
      </c>
      <c r="G429" s="1" t="s">
        <v>190</v>
      </c>
      <c r="H429" s="1" t="s">
        <v>214</v>
      </c>
      <c r="I429" s="16"/>
      <c r="J429" s="102">
        <f>J430+J432+J434</f>
        <v>242700</v>
      </c>
      <c r="K429" s="193">
        <f>K430+K432+K434</f>
        <v>145.28</v>
      </c>
      <c r="L429" s="193">
        <f t="shared" si="39"/>
        <v>242845.28</v>
      </c>
    </row>
    <row r="430" spans="1:12" ht="38.25">
      <c r="A430" s="92" t="s">
        <v>116</v>
      </c>
      <c r="B430" s="1" t="s">
        <v>169</v>
      </c>
      <c r="C430" s="1" t="s">
        <v>20</v>
      </c>
      <c r="D430" s="1" t="s">
        <v>13</v>
      </c>
      <c r="E430" s="1" t="s">
        <v>102</v>
      </c>
      <c r="F430" s="1" t="s">
        <v>82</v>
      </c>
      <c r="G430" s="1" t="s">
        <v>190</v>
      </c>
      <c r="H430" s="1" t="s">
        <v>214</v>
      </c>
      <c r="I430" s="16" t="s">
        <v>112</v>
      </c>
      <c r="J430" s="102">
        <f>J431</f>
        <v>114700</v>
      </c>
      <c r="K430" s="193">
        <f>K431</f>
        <v>0</v>
      </c>
      <c r="L430" s="193">
        <f t="shared" si="39"/>
        <v>114700</v>
      </c>
    </row>
    <row r="431" spans="1:12">
      <c r="A431" s="92" t="s">
        <v>127</v>
      </c>
      <c r="B431" s="1" t="s">
        <v>169</v>
      </c>
      <c r="C431" s="1" t="s">
        <v>20</v>
      </c>
      <c r="D431" s="1" t="s">
        <v>13</v>
      </c>
      <c r="E431" s="1" t="s">
        <v>102</v>
      </c>
      <c r="F431" s="1" t="s">
        <v>82</v>
      </c>
      <c r="G431" s="1" t="s">
        <v>190</v>
      </c>
      <c r="H431" s="1" t="s">
        <v>214</v>
      </c>
      <c r="I431" s="16" t="s">
        <v>126</v>
      </c>
      <c r="J431" s="102">
        <v>114700</v>
      </c>
      <c r="K431" s="193"/>
      <c r="L431" s="193">
        <f t="shared" si="39"/>
        <v>114700</v>
      </c>
    </row>
    <row r="432" spans="1:12" ht="25.5">
      <c r="A432" s="191" t="s">
        <v>399</v>
      </c>
      <c r="B432" s="1" t="s">
        <v>169</v>
      </c>
      <c r="C432" s="1" t="s">
        <v>20</v>
      </c>
      <c r="D432" s="1" t="s">
        <v>13</v>
      </c>
      <c r="E432" s="1" t="s">
        <v>102</v>
      </c>
      <c r="F432" s="1" t="s">
        <v>82</v>
      </c>
      <c r="G432" s="1" t="s">
        <v>190</v>
      </c>
      <c r="H432" s="1" t="s">
        <v>214</v>
      </c>
      <c r="I432" s="16" t="s">
        <v>114</v>
      </c>
      <c r="J432" s="102">
        <f>J433</f>
        <v>128000</v>
      </c>
      <c r="K432" s="193">
        <f>K433</f>
        <v>0</v>
      </c>
      <c r="L432" s="193">
        <f t="shared" si="39"/>
        <v>128000</v>
      </c>
    </row>
    <row r="433" spans="1:12" ht="25.5">
      <c r="A433" s="92" t="s">
        <v>118</v>
      </c>
      <c r="B433" s="1" t="s">
        <v>169</v>
      </c>
      <c r="C433" s="1" t="s">
        <v>20</v>
      </c>
      <c r="D433" s="1" t="s">
        <v>13</v>
      </c>
      <c r="E433" s="1" t="s">
        <v>102</v>
      </c>
      <c r="F433" s="1" t="s">
        <v>82</v>
      </c>
      <c r="G433" s="1" t="s">
        <v>190</v>
      </c>
      <c r="H433" s="1" t="s">
        <v>214</v>
      </c>
      <c r="I433" s="16" t="s">
        <v>115</v>
      </c>
      <c r="J433" s="102">
        <v>128000</v>
      </c>
      <c r="K433" s="193"/>
      <c r="L433" s="193">
        <f t="shared" si="39"/>
        <v>128000</v>
      </c>
    </row>
    <row r="434" spans="1:12" s="181" customFormat="1">
      <c r="A434" s="190" t="s">
        <v>97</v>
      </c>
      <c r="B434" s="182" t="s">
        <v>169</v>
      </c>
      <c r="C434" s="182" t="s">
        <v>20</v>
      </c>
      <c r="D434" s="182" t="s">
        <v>13</v>
      </c>
      <c r="E434" s="182" t="s">
        <v>102</v>
      </c>
      <c r="F434" s="182" t="s">
        <v>82</v>
      </c>
      <c r="G434" s="182" t="s">
        <v>190</v>
      </c>
      <c r="H434" s="182" t="s">
        <v>214</v>
      </c>
      <c r="I434" s="180" t="s">
        <v>94</v>
      </c>
      <c r="J434" s="193">
        <f>J435</f>
        <v>0</v>
      </c>
      <c r="K434" s="193">
        <f>K435</f>
        <v>145.28</v>
      </c>
      <c r="L434" s="193">
        <f t="shared" si="39"/>
        <v>145.28</v>
      </c>
    </row>
    <row r="435" spans="1:12" s="181" customFormat="1">
      <c r="A435" s="192" t="s">
        <v>157</v>
      </c>
      <c r="B435" s="182" t="s">
        <v>169</v>
      </c>
      <c r="C435" s="182" t="s">
        <v>20</v>
      </c>
      <c r="D435" s="182" t="s">
        <v>13</v>
      </c>
      <c r="E435" s="182" t="s">
        <v>102</v>
      </c>
      <c r="F435" s="182" t="s">
        <v>82</v>
      </c>
      <c r="G435" s="182" t="s">
        <v>190</v>
      </c>
      <c r="H435" s="182" t="s">
        <v>214</v>
      </c>
      <c r="I435" s="180" t="s">
        <v>156</v>
      </c>
      <c r="J435" s="193"/>
      <c r="K435" s="193">
        <v>145.28</v>
      </c>
      <c r="L435" s="193">
        <f t="shared" si="39"/>
        <v>145.28</v>
      </c>
    </row>
    <row r="436" spans="1:12">
      <c r="A436" s="92"/>
      <c r="B436" s="1"/>
      <c r="C436" s="1"/>
      <c r="D436" s="1"/>
      <c r="E436" s="1"/>
      <c r="F436" s="1"/>
      <c r="G436" s="1"/>
      <c r="H436" s="1"/>
      <c r="I436" s="16"/>
      <c r="J436" s="102"/>
      <c r="K436" s="193"/>
      <c r="L436" s="193"/>
    </row>
    <row r="437" spans="1:12" ht="15.75">
      <c r="A437" s="50" t="s">
        <v>334</v>
      </c>
      <c r="B437" s="55" t="s">
        <v>121</v>
      </c>
      <c r="C437" s="51"/>
      <c r="D437" s="51"/>
      <c r="E437" s="133"/>
      <c r="F437" s="51"/>
      <c r="G437" s="51"/>
      <c r="H437" s="51"/>
      <c r="I437" s="51"/>
      <c r="J437" s="147">
        <f>J438+J533+J553+J635+J676+J692+J708+J720+J773+J526</f>
        <v>305105698.63</v>
      </c>
      <c r="K437" s="147">
        <f>K438+K533+K553+K635+K676+K692+K708+K720+K773+K526</f>
        <v>106412702.97</v>
      </c>
      <c r="L437" s="147">
        <f>J437+K437</f>
        <v>411518401.60000002</v>
      </c>
    </row>
    <row r="438" spans="1:12" ht="15.75">
      <c r="A438" s="31" t="s">
        <v>32</v>
      </c>
      <c r="B438" s="32" t="s">
        <v>121</v>
      </c>
      <c r="C438" s="32" t="s">
        <v>20</v>
      </c>
      <c r="D438" s="1"/>
      <c r="E438" s="1"/>
      <c r="F438" s="1"/>
      <c r="G438" s="1"/>
      <c r="H438" s="1"/>
      <c r="I438" s="1"/>
      <c r="J438" s="140">
        <f>J439+J448+J481+J493+J487</f>
        <v>98141544.280000001</v>
      </c>
      <c r="K438" s="140">
        <f>K439+K448+K481+K493+K487</f>
        <v>200085.8</v>
      </c>
      <c r="L438" s="140">
        <f>J438+K438</f>
        <v>98341630.079999998</v>
      </c>
    </row>
    <row r="439" spans="1:12" ht="25.5">
      <c r="A439" s="4" t="s">
        <v>48</v>
      </c>
      <c r="B439" s="17" t="s">
        <v>121</v>
      </c>
      <c r="C439" s="17" t="s">
        <v>20</v>
      </c>
      <c r="D439" s="18" t="s">
        <v>17</v>
      </c>
      <c r="E439" s="18"/>
      <c r="F439" s="18"/>
      <c r="G439" s="18"/>
      <c r="H439" s="18"/>
      <c r="I439" s="34"/>
      <c r="J439" s="141">
        <f t="shared" ref="J439:K442" si="40">J440</f>
        <v>3548443.57</v>
      </c>
      <c r="K439" s="141">
        <f t="shared" si="40"/>
        <v>61000</v>
      </c>
      <c r="L439" s="141">
        <f>J439+K439</f>
        <v>3609443.57</v>
      </c>
    </row>
    <row r="440" spans="1:12">
      <c r="A440" s="14" t="s">
        <v>103</v>
      </c>
      <c r="B440" s="163" t="s">
        <v>121</v>
      </c>
      <c r="C440" s="163" t="s">
        <v>20</v>
      </c>
      <c r="D440" s="163" t="s">
        <v>17</v>
      </c>
      <c r="E440" s="163" t="s">
        <v>102</v>
      </c>
      <c r="F440" s="163" t="s">
        <v>82</v>
      </c>
      <c r="G440" s="1" t="s">
        <v>190</v>
      </c>
      <c r="H440" s="1" t="s">
        <v>191</v>
      </c>
      <c r="I440" s="16"/>
      <c r="J440" s="165">
        <f>J441+J444</f>
        <v>3548443.57</v>
      </c>
      <c r="K440" s="165">
        <f>K441+K444</f>
        <v>61000</v>
      </c>
      <c r="L440" s="165">
        <f>J440+K440</f>
        <v>3609443.57</v>
      </c>
    </row>
    <row r="441" spans="1:12">
      <c r="A441" s="14" t="s">
        <v>284</v>
      </c>
      <c r="B441" s="163" t="s">
        <v>121</v>
      </c>
      <c r="C441" s="163" t="s">
        <v>20</v>
      </c>
      <c r="D441" s="163" t="s">
        <v>17</v>
      </c>
      <c r="E441" s="163" t="s">
        <v>102</v>
      </c>
      <c r="F441" s="163" t="s">
        <v>82</v>
      </c>
      <c r="G441" s="1" t="s">
        <v>190</v>
      </c>
      <c r="H441" s="1" t="s">
        <v>283</v>
      </c>
      <c r="I441" s="16"/>
      <c r="J441" s="165">
        <f t="shared" si="40"/>
        <v>3282900</v>
      </c>
      <c r="K441" s="165">
        <f t="shared" si="40"/>
        <v>61000</v>
      </c>
      <c r="L441" s="165">
        <f t="shared" ref="L441:L446" si="41">J441+K441</f>
        <v>3343900</v>
      </c>
    </row>
    <row r="442" spans="1:12" ht="38.25">
      <c r="A442" s="92" t="s">
        <v>116</v>
      </c>
      <c r="B442" s="163" t="s">
        <v>121</v>
      </c>
      <c r="C442" s="163" t="s">
        <v>20</v>
      </c>
      <c r="D442" s="163" t="s">
        <v>17</v>
      </c>
      <c r="E442" s="163" t="s">
        <v>102</v>
      </c>
      <c r="F442" s="163" t="s">
        <v>82</v>
      </c>
      <c r="G442" s="1" t="s">
        <v>190</v>
      </c>
      <c r="H442" s="1" t="s">
        <v>283</v>
      </c>
      <c r="I442" s="16" t="s">
        <v>112</v>
      </c>
      <c r="J442" s="165">
        <f t="shared" si="40"/>
        <v>3282900</v>
      </c>
      <c r="K442" s="165">
        <f t="shared" si="40"/>
        <v>61000</v>
      </c>
      <c r="L442" s="165">
        <f t="shared" si="41"/>
        <v>3343900</v>
      </c>
    </row>
    <row r="443" spans="1:12">
      <c r="A443" s="92" t="s">
        <v>127</v>
      </c>
      <c r="B443" s="163" t="s">
        <v>121</v>
      </c>
      <c r="C443" s="163" t="s">
        <v>20</v>
      </c>
      <c r="D443" s="163" t="s">
        <v>17</v>
      </c>
      <c r="E443" s="163" t="s">
        <v>102</v>
      </c>
      <c r="F443" s="163" t="s">
        <v>82</v>
      </c>
      <c r="G443" s="1" t="s">
        <v>190</v>
      </c>
      <c r="H443" s="1" t="s">
        <v>283</v>
      </c>
      <c r="I443" s="16" t="s">
        <v>126</v>
      </c>
      <c r="J443" s="165">
        <v>3282900</v>
      </c>
      <c r="K443" s="165">
        <v>61000</v>
      </c>
      <c r="L443" s="165">
        <f t="shared" si="41"/>
        <v>3343900</v>
      </c>
    </row>
    <row r="444" spans="1:12" s="181" customFormat="1" ht="38.25">
      <c r="A444" s="190" t="s">
        <v>507</v>
      </c>
      <c r="B444" s="163" t="s">
        <v>121</v>
      </c>
      <c r="C444" s="163" t="s">
        <v>20</v>
      </c>
      <c r="D444" s="163" t="s">
        <v>17</v>
      </c>
      <c r="E444" s="163" t="s">
        <v>102</v>
      </c>
      <c r="F444" s="163" t="s">
        <v>82</v>
      </c>
      <c r="G444" s="182" t="s">
        <v>190</v>
      </c>
      <c r="H444" s="182" t="s">
        <v>506</v>
      </c>
      <c r="I444" s="180"/>
      <c r="J444" s="165">
        <f>J445</f>
        <v>265543.57</v>
      </c>
      <c r="K444" s="165">
        <f>K445</f>
        <v>0</v>
      </c>
      <c r="L444" s="165">
        <f t="shared" si="41"/>
        <v>265543.57</v>
      </c>
    </row>
    <row r="445" spans="1:12" s="181" customFormat="1" ht="38.25">
      <c r="A445" s="190" t="s">
        <v>116</v>
      </c>
      <c r="B445" s="163" t="s">
        <v>121</v>
      </c>
      <c r="C445" s="163" t="s">
        <v>20</v>
      </c>
      <c r="D445" s="163" t="s">
        <v>17</v>
      </c>
      <c r="E445" s="163" t="s">
        <v>102</v>
      </c>
      <c r="F445" s="163" t="s">
        <v>82</v>
      </c>
      <c r="G445" s="182" t="s">
        <v>190</v>
      </c>
      <c r="H445" s="182" t="s">
        <v>506</v>
      </c>
      <c r="I445" s="180" t="s">
        <v>112</v>
      </c>
      <c r="J445" s="165">
        <f>J446</f>
        <v>265543.57</v>
      </c>
      <c r="K445" s="165">
        <f>K446</f>
        <v>0</v>
      </c>
      <c r="L445" s="165">
        <f t="shared" si="41"/>
        <v>265543.57</v>
      </c>
    </row>
    <row r="446" spans="1:12" s="181" customFormat="1">
      <c r="A446" s="190" t="s">
        <v>127</v>
      </c>
      <c r="B446" s="163" t="s">
        <v>121</v>
      </c>
      <c r="C446" s="163" t="s">
        <v>20</v>
      </c>
      <c r="D446" s="163" t="s">
        <v>17</v>
      </c>
      <c r="E446" s="163" t="s">
        <v>102</v>
      </c>
      <c r="F446" s="163" t="s">
        <v>82</v>
      </c>
      <c r="G446" s="182" t="s">
        <v>190</v>
      </c>
      <c r="H446" s="182" t="s">
        <v>506</v>
      </c>
      <c r="I446" s="180" t="s">
        <v>126</v>
      </c>
      <c r="J446" s="165">
        <v>265543.57</v>
      </c>
      <c r="K446" s="165"/>
      <c r="L446" s="165">
        <f t="shared" si="41"/>
        <v>265543.57</v>
      </c>
    </row>
    <row r="447" spans="1:12" ht="15.75">
      <c r="A447" s="31"/>
      <c r="B447" s="163"/>
      <c r="C447" s="163"/>
      <c r="D447" s="163"/>
      <c r="E447" s="163"/>
      <c r="F447" s="163"/>
      <c r="G447" s="1"/>
      <c r="H447" s="1"/>
      <c r="I447" s="16"/>
      <c r="J447" s="140"/>
      <c r="K447" s="140"/>
      <c r="L447" s="140"/>
    </row>
    <row r="448" spans="1:12" ht="38.25">
      <c r="A448" s="30" t="s">
        <v>0</v>
      </c>
      <c r="B448" s="17" t="s">
        <v>121</v>
      </c>
      <c r="C448" s="17" t="s">
        <v>20</v>
      </c>
      <c r="D448" s="17" t="s">
        <v>16</v>
      </c>
      <c r="E448" s="17"/>
      <c r="F448" s="17"/>
      <c r="G448" s="17"/>
      <c r="H448" s="1"/>
      <c r="I448" s="16"/>
      <c r="J448" s="141">
        <f>J449+J453</f>
        <v>44996761.030000001</v>
      </c>
      <c r="K448" s="141">
        <f>K449+K453</f>
        <v>139085.79999999999</v>
      </c>
      <c r="L448" s="141">
        <f>J448+K448</f>
        <v>45135846.829999998</v>
      </c>
    </row>
    <row r="449" spans="1:12" ht="40.5" customHeight="1">
      <c r="A449" s="183" t="s">
        <v>398</v>
      </c>
      <c r="B449" s="182" t="s">
        <v>121</v>
      </c>
      <c r="C449" s="182" t="s">
        <v>20</v>
      </c>
      <c r="D449" s="182" t="s">
        <v>16</v>
      </c>
      <c r="E449" s="182" t="s">
        <v>13</v>
      </c>
      <c r="F449" s="182" t="s">
        <v>82</v>
      </c>
      <c r="G449" s="182" t="s">
        <v>190</v>
      </c>
      <c r="H449" s="182" t="s">
        <v>191</v>
      </c>
      <c r="I449" s="180"/>
      <c r="J449" s="102">
        <f t="shared" ref="J449:K451" si="42">J450</f>
        <v>35000</v>
      </c>
      <c r="K449" s="193">
        <f t="shared" si="42"/>
        <v>0</v>
      </c>
      <c r="L449" s="193">
        <f>J449+K449</f>
        <v>35000</v>
      </c>
    </row>
    <row r="450" spans="1:12" ht="25.5">
      <c r="A450" s="183" t="s">
        <v>71</v>
      </c>
      <c r="B450" s="182" t="s">
        <v>121</v>
      </c>
      <c r="C450" s="182" t="s">
        <v>20</v>
      </c>
      <c r="D450" s="182" t="s">
        <v>16</v>
      </c>
      <c r="E450" s="182" t="s">
        <v>13</v>
      </c>
      <c r="F450" s="182" t="s">
        <v>82</v>
      </c>
      <c r="G450" s="182" t="s">
        <v>190</v>
      </c>
      <c r="H450" s="182" t="s">
        <v>216</v>
      </c>
      <c r="I450" s="180"/>
      <c r="J450" s="102">
        <f t="shared" si="42"/>
        <v>35000</v>
      </c>
      <c r="K450" s="193">
        <f t="shared" si="42"/>
        <v>0</v>
      </c>
      <c r="L450" s="193">
        <f t="shared" ref="L450:L479" si="43">J450+K450</f>
        <v>35000</v>
      </c>
    </row>
    <row r="451" spans="1:12" ht="25.5">
      <c r="A451" s="191" t="s">
        <v>399</v>
      </c>
      <c r="B451" s="182" t="s">
        <v>121</v>
      </c>
      <c r="C451" s="182" t="s">
        <v>20</v>
      </c>
      <c r="D451" s="182" t="s">
        <v>16</v>
      </c>
      <c r="E451" s="182" t="s">
        <v>13</v>
      </c>
      <c r="F451" s="182" t="s">
        <v>82</v>
      </c>
      <c r="G451" s="182" t="s">
        <v>190</v>
      </c>
      <c r="H451" s="182" t="s">
        <v>216</v>
      </c>
      <c r="I451" s="180" t="s">
        <v>114</v>
      </c>
      <c r="J451" s="102">
        <f t="shared" si="42"/>
        <v>35000</v>
      </c>
      <c r="K451" s="193">
        <f t="shared" si="42"/>
        <v>0</v>
      </c>
      <c r="L451" s="193">
        <f t="shared" si="43"/>
        <v>35000</v>
      </c>
    </row>
    <row r="452" spans="1:12" ht="25.5">
      <c r="A452" s="190" t="s">
        <v>118</v>
      </c>
      <c r="B452" s="182" t="s">
        <v>121</v>
      </c>
      <c r="C452" s="182" t="s">
        <v>20</v>
      </c>
      <c r="D452" s="182" t="s">
        <v>16</v>
      </c>
      <c r="E452" s="182" t="s">
        <v>13</v>
      </c>
      <c r="F452" s="182" t="s">
        <v>82</v>
      </c>
      <c r="G452" s="182" t="s">
        <v>190</v>
      </c>
      <c r="H452" s="182" t="s">
        <v>216</v>
      </c>
      <c r="I452" s="180" t="s">
        <v>115</v>
      </c>
      <c r="J452" s="193">
        <v>35000</v>
      </c>
      <c r="K452" s="193"/>
      <c r="L452" s="193">
        <f t="shared" si="43"/>
        <v>35000</v>
      </c>
    </row>
    <row r="453" spans="1:12">
      <c r="A453" s="14" t="s">
        <v>103</v>
      </c>
      <c r="B453" s="1" t="s">
        <v>121</v>
      </c>
      <c r="C453" s="1" t="s">
        <v>20</v>
      </c>
      <c r="D453" s="1" t="s">
        <v>16</v>
      </c>
      <c r="E453" s="1" t="s">
        <v>102</v>
      </c>
      <c r="F453" s="1" t="s">
        <v>82</v>
      </c>
      <c r="G453" s="1" t="s">
        <v>190</v>
      </c>
      <c r="H453" s="1" t="s">
        <v>191</v>
      </c>
      <c r="I453" s="16"/>
      <c r="J453" s="102">
        <f>J454+J461+J475+J467+J470+J464</f>
        <v>44961761.030000001</v>
      </c>
      <c r="K453" s="193">
        <f>K454+K461+K475+K467+K470+K464</f>
        <v>139085.79999999999</v>
      </c>
      <c r="L453" s="193">
        <f t="shared" si="43"/>
        <v>45100846.829999998</v>
      </c>
    </row>
    <row r="454" spans="1:12" ht="25.5">
      <c r="A454" s="14" t="s">
        <v>107</v>
      </c>
      <c r="B454" s="1" t="s">
        <v>121</v>
      </c>
      <c r="C454" s="1" t="s">
        <v>20</v>
      </c>
      <c r="D454" s="1" t="s">
        <v>16</v>
      </c>
      <c r="E454" s="1" t="s">
        <v>102</v>
      </c>
      <c r="F454" s="1" t="s">
        <v>82</v>
      </c>
      <c r="G454" s="1" t="s">
        <v>190</v>
      </c>
      <c r="H454" s="1" t="s">
        <v>201</v>
      </c>
      <c r="I454" s="16"/>
      <c r="J454" s="102">
        <f>J455+J457+J459</f>
        <v>41617700</v>
      </c>
      <c r="K454" s="193">
        <f>K455+K457+K459</f>
        <v>139085.79999999999</v>
      </c>
      <c r="L454" s="193">
        <f t="shared" si="43"/>
        <v>41756785.799999997</v>
      </c>
    </row>
    <row r="455" spans="1:12" ht="38.25">
      <c r="A455" s="92" t="s">
        <v>116</v>
      </c>
      <c r="B455" s="1" t="s">
        <v>121</v>
      </c>
      <c r="C455" s="1" t="s">
        <v>20</v>
      </c>
      <c r="D455" s="1" t="s">
        <v>16</v>
      </c>
      <c r="E455" s="1" t="s">
        <v>102</v>
      </c>
      <c r="F455" s="1" t="s">
        <v>82</v>
      </c>
      <c r="G455" s="1" t="s">
        <v>190</v>
      </c>
      <c r="H455" s="1" t="s">
        <v>201</v>
      </c>
      <c r="I455" s="16" t="s">
        <v>112</v>
      </c>
      <c r="J455" s="102">
        <f>J456</f>
        <v>37877700</v>
      </c>
      <c r="K455" s="193">
        <f>K456</f>
        <v>139085.79999999999</v>
      </c>
      <c r="L455" s="193">
        <f t="shared" si="43"/>
        <v>38016785.799999997</v>
      </c>
    </row>
    <row r="456" spans="1:12">
      <c r="A456" s="92" t="s">
        <v>127</v>
      </c>
      <c r="B456" s="1" t="s">
        <v>121</v>
      </c>
      <c r="C456" s="1" t="s">
        <v>20</v>
      </c>
      <c r="D456" s="1" t="s">
        <v>16</v>
      </c>
      <c r="E456" s="1" t="s">
        <v>102</v>
      </c>
      <c r="F456" s="1" t="s">
        <v>82</v>
      </c>
      <c r="G456" s="1" t="s">
        <v>190</v>
      </c>
      <c r="H456" s="1" t="s">
        <v>201</v>
      </c>
      <c r="I456" s="16" t="s">
        <v>126</v>
      </c>
      <c r="J456" s="102">
        <v>37877700</v>
      </c>
      <c r="K456" s="193">
        <v>139085.79999999999</v>
      </c>
      <c r="L456" s="193">
        <f t="shared" si="43"/>
        <v>38016785.799999997</v>
      </c>
    </row>
    <row r="457" spans="1:12" ht="25.5">
      <c r="A457" s="191" t="s">
        <v>399</v>
      </c>
      <c r="B457" s="1" t="s">
        <v>121</v>
      </c>
      <c r="C457" s="1" t="s">
        <v>20</v>
      </c>
      <c r="D457" s="1" t="s">
        <v>16</v>
      </c>
      <c r="E457" s="1" t="s">
        <v>102</v>
      </c>
      <c r="F457" s="1" t="s">
        <v>82</v>
      </c>
      <c r="G457" s="1" t="s">
        <v>190</v>
      </c>
      <c r="H457" s="1" t="s">
        <v>201</v>
      </c>
      <c r="I457" s="16" t="s">
        <v>114</v>
      </c>
      <c r="J457" s="102">
        <f>J458</f>
        <v>3600000</v>
      </c>
      <c r="K457" s="193">
        <f>K458</f>
        <v>0</v>
      </c>
      <c r="L457" s="193">
        <f t="shared" si="43"/>
        <v>3600000</v>
      </c>
    </row>
    <row r="458" spans="1:12" ht="25.5">
      <c r="A458" s="92" t="s">
        <v>118</v>
      </c>
      <c r="B458" s="1" t="s">
        <v>121</v>
      </c>
      <c r="C458" s="1" t="s">
        <v>20</v>
      </c>
      <c r="D458" s="1" t="s">
        <v>16</v>
      </c>
      <c r="E458" s="1" t="s">
        <v>102</v>
      </c>
      <c r="F458" s="1" t="s">
        <v>82</v>
      </c>
      <c r="G458" s="1" t="s">
        <v>190</v>
      </c>
      <c r="H458" s="1" t="s">
        <v>201</v>
      </c>
      <c r="I458" s="16" t="s">
        <v>115</v>
      </c>
      <c r="J458" s="102">
        <v>3600000</v>
      </c>
      <c r="K458" s="193"/>
      <c r="L458" s="193">
        <f t="shared" si="43"/>
        <v>3600000</v>
      </c>
    </row>
    <row r="459" spans="1:12">
      <c r="A459" s="92" t="s">
        <v>97</v>
      </c>
      <c r="B459" s="1" t="s">
        <v>121</v>
      </c>
      <c r="C459" s="1" t="s">
        <v>20</v>
      </c>
      <c r="D459" s="1" t="s">
        <v>16</v>
      </c>
      <c r="E459" s="1" t="s">
        <v>102</v>
      </c>
      <c r="F459" s="1" t="s">
        <v>82</v>
      </c>
      <c r="G459" s="1" t="s">
        <v>190</v>
      </c>
      <c r="H459" s="1" t="s">
        <v>201</v>
      </c>
      <c r="I459" s="16" t="s">
        <v>94</v>
      </c>
      <c r="J459" s="102">
        <f>J460</f>
        <v>140000</v>
      </c>
      <c r="K459" s="193">
        <f>K460</f>
        <v>0</v>
      </c>
      <c r="L459" s="193">
        <f t="shared" si="43"/>
        <v>140000</v>
      </c>
    </row>
    <row r="460" spans="1:12">
      <c r="A460" s="99" t="s">
        <v>157</v>
      </c>
      <c r="B460" s="1" t="s">
        <v>121</v>
      </c>
      <c r="C460" s="1" t="s">
        <v>20</v>
      </c>
      <c r="D460" s="1" t="s">
        <v>16</v>
      </c>
      <c r="E460" s="1" t="s">
        <v>102</v>
      </c>
      <c r="F460" s="1" t="s">
        <v>82</v>
      </c>
      <c r="G460" s="1" t="s">
        <v>190</v>
      </c>
      <c r="H460" s="1" t="s">
        <v>201</v>
      </c>
      <c r="I460" s="16" t="s">
        <v>156</v>
      </c>
      <c r="J460" s="102">
        <v>140000</v>
      </c>
      <c r="K460" s="193"/>
      <c r="L460" s="193">
        <f t="shared" si="43"/>
        <v>140000</v>
      </c>
    </row>
    <row r="461" spans="1:12">
      <c r="A461" s="92" t="s">
        <v>110</v>
      </c>
      <c r="B461" s="1" t="s">
        <v>121</v>
      </c>
      <c r="C461" s="1" t="s">
        <v>20</v>
      </c>
      <c r="D461" s="1" t="s">
        <v>16</v>
      </c>
      <c r="E461" s="1" t="s">
        <v>102</v>
      </c>
      <c r="F461" s="1" t="s">
        <v>82</v>
      </c>
      <c r="G461" s="1" t="s">
        <v>190</v>
      </c>
      <c r="H461" s="1" t="s">
        <v>217</v>
      </c>
      <c r="I461" s="16"/>
      <c r="J461" s="102">
        <f>J462</f>
        <v>345000</v>
      </c>
      <c r="K461" s="193">
        <f>K462</f>
        <v>0</v>
      </c>
      <c r="L461" s="193">
        <f t="shared" si="43"/>
        <v>345000</v>
      </c>
    </row>
    <row r="462" spans="1:12" ht="25.5">
      <c r="A462" s="191" t="s">
        <v>399</v>
      </c>
      <c r="B462" s="1" t="s">
        <v>121</v>
      </c>
      <c r="C462" s="1" t="s">
        <v>20</v>
      </c>
      <c r="D462" s="1" t="s">
        <v>16</v>
      </c>
      <c r="E462" s="1" t="s">
        <v>102</v>
      </c>
      <c r="F462" s="1" t="s">
        <v>82</v>
      </c>
      <c r="G462" s="1" t="s">
        <v>190</v>
      </c>
      <c r="H462" s="1" t="s">
        <v>217</v>
      </c>
      <c r="I462" s="16" t="s">
        <v>114</v>
      </c>
      <c r="J462" s="102">
        <f>J463</f>
        <v>345000</v>
      </c>
      <c r="K462" s="193">
        <f>K463</f>
        <v>0</v>
      </c>
      <c r="L462" s="193">
        <f t="shared" si="43"/>
        <v>345000</v>
      </c>
    </row>
    <row r="463" spans="1:12" ht="25.5">
      <c r="A463" s="92" t="s">
        <v>118</v>
      </c>
      <c r="B463" s="1" t="s">
        <v>121</v>
      </c>
      <c r="C463" s="1" t="s">
        <v>20</v>
      </c>
      <c r="D463" s="1" t="s">
        <v>16</v>
      </c>
      <c r="E463" s="1" t="s">
        <v>102</v>
      </c>
      <c r="F463" s="1" t="s">
        <v>82</v>
      </c>
      <c r="G463" s="1" t="s">
        <v>190</v>
      </c>
      <c r="H463" s="1" t="s">
        <v>217</v>
      </c>
      <c r="I463" s="16" t="s">
        <v>115</v>
      </c>
      <c r="J463" s="102">
        <v>345000</v>
      </c>
      <c r="K463" s="193"/>
      <c r="L463" s="193">
        <f t="shared" si="43"/>
        <v>345000</v>
      </c>
    </row>
    <row r="464" spans="1:12" s="181" customFormat="1" ht="52.5" customHeight="1">
      <c r="A464" s="192" t="s">
        <v>509</v>
      </c>
      <c r="B464" s="182" t="s">
        <v>121</v>
      </c>
      <c r="C464" s="182" t="s">
        <v>20</v>
      </c>
      <c r="D464" s="182" t="s">
        <v>16</v>
      </c>
      <c r="E464" s="182" t="s">
        <v>102</v>
      </c>
      <c r="F464" s="182" t="s">
        <v>82</v>
      </c>
      <c r="G464" s="182" t="s">
        <v>190</v>
      </c>
      <c r="H464" s="182" t="s">
        <v>508</v>
      </c>
      <c r="I464" s="180"/>
      <c r="J464" s="193">
        <f>J465</f>
        <v>570316</v>
      </c>
      <c r="K464" s="193">
        <f>K465</f>
        <v>0</v>
      </c>
      <c r="L464" s="195">
        <f t="shared" si="43"/>
        <v>570316</v>
      </c>
    </row>
    <row r="465" spans="1:12" s="181" customFormat="1" ht="38.25">
      <c r="A465" s="190" t="s">
        <v>116</v>
      </c>
      <c r="B465" s="182" t="s">
        <v>121</v>
      </c>
      <c r="C465" s="182" t="s">
        <v>20</v>
      </c>
      <c r="D465" s="182" t="s">
        <v>16</v>
      </c>
      <c r="E465" s="182" t="s">
        <v>102</v>
      </c>
      <c r="F465" s="182" t="s">
        <v>82</v>
      </c>
      <c r="G465" s="182" t="s">
        <v>190</v>
      </c>
      <c r="H465" s="182" t="s">
        <v>508</v>
      </c>
      <c r="I465" s="180" t="s">
        <v>112</v>
      </c>
      <c r="J465" s="193">
        <f>J466</f>
        <v>570316</v>
      </c>
      <c r="K465" s="193">
        <f>K466</f>
        <v>0</v>
      </c>
      <c r="L465" s="195">
        <f t="shared" si="43"/>
        <v>570316</v>
      </c>
    </row>
    <row r="466" spans="1:12" s="181" customFormat="1">
      <c r="A466" s="190" t="s">
        <v>127</v>
      </c>
      <c r="B466" s="182" t="s">
        <v>121</v>
      </c>
      <c r="C466" s="182" t="s">
        <v>20</v>
      </c>
      <c r="D466" s="182" t="s">
        <v>16</v>
      </c>
      <c r="E466" s="182" t="s">
        <v>102</v>
      </c>
      <c r="F466" s="182" t="s">
        <v>82</v>
      </c>
      <c r="G466" s="182" t="s">
        <v>190</v>
      </c>
      <c r="H466" s="182" t="s">
        <v>508</v>
      </c>
      <c r="I466" s="180" t="s">
        <v>126</v>
      </c>
      <c r="J466" s="193">
        <f>438031.03+132284.97</f>
        <v>570316</v>
      </c>
      <c r="K466" s="193"/>
      <c r="L466" s="195">
        <f t="shared" si="43"/>
        <v>570316</v>
      </c>
    </row>
    <row r="467" spans="1:12" ht="44.25" customHeight="1">
      <c r="A467" s="183" t="s">
        <v>343</v>
      </c>
      <c r="B467" s="1" t="s">
        <v>121</v>
      </c>
      <c r="C467" s="1" t="s">
        <v>20</v>
      </c>
      <c r="D467" s="1" t="s">
        <v>16</v>
      </c>
      <c r="E467" s="1" t="s">
        <v>102</v>
      </c>
      <c r="F467" s="1" t="s">
        <v>82</v>
      </c>
      <c r="G467" s="1" t="s">
        <v>190</v>
      </c>
      <c r="H467" s="182" t="s">
        <v>342</v>
      </c>
      <c r="I467" s="16"/>
      <c r="J467" s="102">
        <f>J468</f>
        <v>105000</v>
      </c>
      <c r="K467" s="193">
        <f>K468</f>
        <v>0</v>
      </c>
      <c r="L467" s="193">
        <f t="shared" si="43"/>
        <v>105000</v>
      </c>
    </row>
    <row r="468" spans="1:12" ht="25.5">
      <c r="A468" s="191" t="s">
        <v>399</v>
      </c>
      <c r="B468" s="1" t="s">
        <v>121</v>
      </c>
      <c r="C468" s="1" t="s">
        <v>20</v>
      </c>
      <c r="D468" s="1" t="s">
        <v>16</v>
      </c>
      <c r="E468" s="1" t="s">
        <v>102</v>
      </c>
      <c r="F468" s="1" t="s">
        <v>82</v>
      </c>
      <c r="G468" s="1" t="s">
        <v>190</v>
      </c>
      <c r="H468" s="182" t="s">
        <v>342</v>
      </c>
      <c r="I468" s="16" t="s">
        <v>114</v>
      </c>
      <c r="J468" s="102">
        <f>J469</f>
        <v>105000</v>
      </c>
      <c r="K468" s="193">
        <f>K469</f>
        <v>0</v>
      </c>
      <c r="L468" s="193">
        <f t="shared" si="43"/>
        <v>105000</v>
      </c>
    </row>
    <row r="469" spans="1:12" ht="25.5">
      <c r="A469" s="92" t="s">
        <v>118</v>
      </c>
      <c r="B469" s="1" t="s">
        <v>121</v>
      </c>
      <c r="C469" s="1" t="s">
        <v>20</v>
      </c>
      <c r="D469" s="1" t="s">
        <v>16</v>
      </c>
      <c r="E469" s="1" t="s">
        <v>102</v>
      </c>
      <c r="F469" s="1" t="s">
        <v>82</v>
      </c>
      <c r="G469" s="1" t="s">
        <v>190</v>
      </c>
      <c r="H469" s="182" t="s">
        <v>342</v>
      </c>
      <c r="I469" s="16" t="s">
        <v>115</v>
      </c>
      <c r="J469" s="102">
        <v>105000</v>
      </c>
      <c r="K469" s="193"/>
      <c r="L469" s="193">
        <f t="shared" si="43"/>
        <v>105000</v>
      </c>
    </row>
    <row r="470" spans="1:12">
      <c r="A470" s="2" t="s">
        <v>92</v>
      </c>
      <c r="B470" s="1" t="s">
        <v>121</v>
      </c>
      <c r="C470" s="1" t="s">
        <v>20</v>
      </c>
      <c r="D470" s="1" t="s">
        <v>16</v>
      </c>
      <c r="E470" s="1" t="s">
        <v>102</v>
      </c>
      <c r="F470" s="1" t="s">
        <v>82</v>
      </c>
      <c r="G470" s="1" t="s">
        <v>190</v>
      </c>
      <c r="H470" s="1" t="s">
        <v>219</v>
      </c>
      <c r="I470" s="16"/>
      <c r="J470" s="102">
        <f>J471+J473</f>
        <v>464749</v>
      </c>
      <c r="K470" s="193">
        <f>K471+K473</f>
        <v>0</v>
      </c>
      <c r="L470" s="193">
        <f t="shared" si="43"/>
        <v>464749</v>
      </c>
    </row>
    <row r="471" spans="1:12" ht="38.25">
      <c r="A471" s="92" t="s">
        <v>116</v>
      </c>
      <c r="B471" s="1" t="s">
        <v>121</v>
      </c>
      <c r="C471" s="1" t="s">
        <v>20</v>
      </c>
      <c r="D471" s="1" t="s">
        <v>16</v>
      </c>
      <c r="E471" s="1" t="s">
        <v>102</v>
      </c>
      <c r="F471" s="1" t="s">
        <v>82</v>
      </c>
      <c r="G471" s="1" t="s">
        <v>190</v>
      </c>
      <c r="H471" s="1" t="s">
        <v>219</v>
      </c>
      <c r="I471" s="16" t="s">
        <v>112</v>
      </c>
      <c r="J471" s="102">
        <f>J472</f>
        <v>429749</v>
      </c>
      <c r="K471" s="193">
        <f>K472</f>
        <v>0</v>
      </c>
      <c r="L471" s="193">
        <f t="shared" si="43"/>
        <v>429749</v>
      </c>
    </row>
    <row r="472" spans="1:12">
      <c r="A472" s="92" t="s">
        <v>127</v>
      </c>
      <c r="B472" s="1" t="s">
        <v>121</v>
      </c>
      <c r="C472" s="1" t="s">
        <v>20</v>
      </c>
      <c r="D472" s="1" t="s">
        <v>16</v>
      </c>
      <c r="E472" s="1" t="s">
        <v>102</v>
      </c>
      <c r="F472" s="1" t="s">
        <v>82</v>
      </c>
      <c r="G472" s="1" t="s">
        <v>190</v>
      </c>
      <c r="H472" s="1" t="s">
        <v>219</v>
      </c>
      <c r="I472" s="16" t="s">
        <v>126</v>
      </c>
      <c r="J472" s="193">
        <v>429749</v>
      </c>
      <c r="K472" s="193"/>
      <c r="L472" s="193">
        <f t="shared" si="43"/>
        <v>429749</v>
      </c>
    </row>
    <row r="473" spans="1:12" s="181" customFormat="1" ht="25.5">
      <c r="A473" s="191" t="s">
        <v>399</v>
      </c>
      <c r="B473" s="182" t="s">
        <v>121</v>
      </c>
      <c r="C473" s="182" t="s">
        <v>20</v>
      </c>
      <c r="D473" s="182" t="s">
        <v>16</v>
      </c>
      <c r="E473" s="182" t="s">
        <v>102</v>
      </c>
      <c r="F473" s="182" t="s">
        <v>82</v>
      </c>
      <c r="G473" s="182" t="s">
        <v>190</v>
      </c>
      <c r="H473" s="182" t="s">
        <v>219</v>
      </c>
      <c r="I473" s="180" t="s">
        <v>114</v>
      </c>
      <c r="J473" s="193">
        <f>J474</f>
        <v>35000</v>
      </c>
      <c r="K473" s="193">
        <f>K474</f>
        <v>0</v>
      </c>
      <c r="L473" s="193">
        <f t="shared" si="43"/>
        <v>35000</v>
      </c>
    </row>
    <row r="474" spans="1:12" s="181" customFormat="1" ht="25.5">
      <c r="A474" s="190" t="s">
        <v>118</v>
      </c>
      <c r="B474" s="182" t="s">
        <v>121</v>
      </c>
      <c r="C474" s="182" t="s">
        <v>20</v>
      </c>
      <c r="D474" s="182" t="s">
        <v>16</v>
      </c>
      <c r="E474" s="182" t="s">
        <v>102</v>
      </c>
      <c r="F474" s="182" t="s">
        <v>82</v>
      </c>
      <c r="G474" s="182" t="s">
        <v>190</v>
      </c>
      <c r="H474" s="182" t="s">
        <v>219</v>
      </c>
      <c r="I474" s="180" t="s">
        <v>115</v>
      </c>
      <c r="J474" s="193">
        <v>35000</v>
      </c>
      <c r="K474" s="193"/>
      <c r="L474" s="193">
        <f t="shared" si="43"/>
        <v>35000</v>
      </c>
    </row>
    <row r="475" spans="1:12" ht="51">
      <c r="A475" s="183" t="s">
        <v>341</v>
      </c>
      <c r="B475" s="1" t="s">
        <v>121</v>
      </c>
      <c r="C475" s="1" t="s">
        <v>20</v>
      </c>
      <c r="D475" s="1" t="s">
        <v>16</v>
      </c>
      <c r="E475" s="1" t="s">
        <v>102</v>
      </c>
      <c r="F475" s="1" t="s">
        <v>82</v>
      </c>
      <c r="G475" s="1" t="s">
        <v>190</v>
      </c>
      <c r="H475" s="1" t="s">
        <v>298</v>
      </c>
      <c r="I475" s="16"/>
      <c r="J475" s="102">
        <f>J476+J478</f>
        <v>1858996.03</v>
      </c>
      <c r="K475" s="193">
        <f>K476+K478</f>
        <v>0</v>
      </c>
      <c r="L475" s="193">
        <f t="shared" si="43"/>
        <v>1858996.03</v>
      </c>
    </row>
    <row r="476" spans="1:12" ht="38.25">
      <c r="A476" s="92" t="s">
        <v>116</v>
      </c>
      <c r="B476" s="1" t="s">
        <v>121</v>
      </c>
      <c r="C476" s="1" t="s">
        <v>20</v>
      </c>
      <c r="D476" s="1" t="s">
        <v>16</v>
      </c>
      <c r="E476" s="1" t="s">
        <v>102</v>
      </c>
      <c r="F476" s="1" t="s">
        <v>82</v>
      </c>
      <c r="G476" s="1" t="s">
        <v>190</v>
      </c>
      <c r="H476" s="1" t="s">
        <v>298</v>
      </c>
      <c r="I476" s="16" t="s">
        <v>112</v>
      </c>
      <c r="J476" s="102">
        <f>J477</f>
        <v>1718996.03</v>
      </c>
      <c r="K476" s="193">
        <f>K477</f>
        <v>0</v>
      </c>
      <c r="L476" s="193">
        <f t="shared" si="43"/>
        <v>1718996.03</v>
      </c>
    </row>
    <row r="477" spans="1:12">
      <c r="A477" s="92" t="s">
        <v>127</v>
      </c>
      <c r="B477" s="1" t="s">
        <v>121</v>
      </c>
      <c r="C477" s="1" t="s">
        <v>20</v>
      </c>
      <c r="D477" s="1" t="s">
        <v>16</v>
      </c>
      <c r="E477" s="1" t="s">
        <v>102</v>
      </c>
      <c r="F477" s="1" t="s">
        <v>82</v>
      </c>
      <c r="G477" s="1" t="s">
        <v>190</v>
      </c>
      <c r="H477" s="1" t="s">
        <v>298</v>
      </c>
      <c r="I477" s="16" t="s">
        <v>126</v>
      </c>
      <c r="J477" s="193">
        <f>1678996.03+40000</f>
        <v>1718996.03</v>
      </c>
      <c r="K477" s="193"/>
      <c r="L477" s="193">
        <f t="shared" si="43"/>
        <v>1718996.03</v>
      </c>
    </row>
    <row r="478" spans="1:12" s="181" customFormat="1" ht="25.5">
      <c r="A478" s="191" t="s">
        <v>399</v>
      </c>
      <c r="B478" s="182" t="s">
        <v>121</v>
      </c>
      <c r="C478" s="182" t="s">
        <v>20</v>
      </c>
      <c r="D478" s="182" t="s">
        <v>16</v>
      </c>
      <c r="E478" s="182" t="s">
        <v>102</v>
      </c>
      <c r="F478" s="182" t="s">
        <v>82</v>
      </c>
      <c r="G478" s="182" t="s">
        <v>190</v>
      </c>
      <c r="H478" s="182" t="s">
        <v>298</v>
      </c>
      <c r="I478" s="180" t="s">
        <v>114</v>
      </c>
      <c r="J478" s="193">
        <f>J479</f>
        <v>140000</v>
      </c>
      <c r="K478" s="193">
        <f>K479</f>
        <v>0</v>
      </c>
      <c r="L478" s="193">
        <f t="shared" si="43"/>
        <v>140000</v>
      </c>
    </row>
    <row r="479" spans="1:12" s="181" customFormat="1" ht="25.5">
      <c r="A479" s="190" t="s">
        <v>118</v>
      </c>
      <c r="B479" s="182" t="s">
        <v>121</v>
      </c>
      <c r="C479" s="182" t="s">
        <v>20</v>
      </c>
      <c r="D479" s="182" t="s">
        <v>16</v>
      </c>
      <c r="E479" s="182" t="s">
        <v>102</v>
      </c>
      <c r="F479" s="182" t="s">
        <v>82</v>
      </c>
      <c r="G479" s="182" t="s">
        <v>190</v>
      </c>
      <c r="H479" s="182" t="s">
        <v>298</v>
      </c>
      <c r="I479" s="180" t="s">
        <v>115</v>
      </c>
      <c r="J479" s="193">
        <v>140000</v>
      </c>
      <c r="K479" s="193"/>
      <c r="L479" s="193">
        <f t="shared" si="43"/>
        <v>140000</v>
      </c>
    </row>
    <row r="480" spans="1:12">
      <c r="A480" s="14"/>
      <c r="B480" s="1"/>
      <c r="C480" s="1"/>
      <c r="D480" s="1"/>
      <c r="E480" s="1"/>
      <c r="F480" s="1"/>
      <c r="G480" s="1"/>
      <c r="H480" s="1"/>
      <c r="I480" s="16"/>
      <c r="J480" s="102"/>
      <c r="K480" s="193"/>
      <c r="L480" s="193"/>
    </row>
    <row r="481" spans="1:12">
      <c r="A481" s="30" t="s">
        <v>254</v>
      </c>
      <c r="B481" s="17" t="s">
        <v>121</v>
      </c>
      <c r="C481" s="17" t="s">
        <v>20</v>
      </c>
      <c r="D481" s="17" t="s">
        <v>18</v>
      </c>
      <c r="E481" s="17"/>
      <c r="F481" s="17"/>
      <c r="G481" s="17"/>
      <c r="H481" s="17"/>
      <c r="I481" s="36"/>
      <c r="J481" s="141">
        <f t="shared" ref="J481:K484" si="44">J482</f>
        <v>83286.02</v>
      </c>
      <c r="K481" s="141">
        <f t="shared" si="44"/>
        <v>0</v>
      </c>
      <c r="L481" s="141">
        <f>J481+K481</f>
        <v>83286.02</v>
      </c>
    </row>
    <row r="482" spans="1:12">
      <c r="A482" s="2" t="s">
        <v>103</v>
      </c>
      <c r="B482" s="1" t="s">
        <v>121</v>
      </c>
      <c r="C482" s="1" t="s">
        <v>20</v>
      </c>
      <c r="D482" s="1" t="s">
        <v>18</v>
      </c>
      <c r="E482" s="1" t="s">
        <v>102</v>
      </c>
      <c r="F482" s="1" t="s">
        <v>82</v>
      </c>
      <c r="G482" s="1" t="s">
        <v>190</v>
      </c>
      <c r="H482" s="1" t="s">
        <v>191</v>
      </c>
      <c r="I482" s="16"/>
      <c r="J482" s="102">
        <f t="shared" si="44"/>
        <v>83286.02</v>
      </c>
      <c r="K482" s="193">
        <f t="shared" si="44"/>
        <v>0</v>
      </c>
      <c r="L482" s="193">
        <f>J482+K482</f>
        <v>83286.02</v>
      </c>
    </row>
    <row r="483" spans="1:12" ht="38.25">
      <c r="A483" s="14" t="s">
        <v>275</v>
      </c>
      <c r="B483" s="1" t="s">
        <v>121</v>
      </c>
      <c r="C483" s="1" t="s">
        <v>20</v>
      </c>
      <c r="D483" s="1" t="s">
        <v>18</v>
      </c>
      <c r="E483" s="1" t="s">
        <v>102</v>
      </c>
      <c r="F483" s="1" t="s">
        <v>82</v>
      </c>
      <c r="G483" s="1" t="s">
        <v>190</v>
      </c>
      <c r="H483" s="1" t="s">
        <v>274</v>
      </c>
      <c r="I483" s="16"/>
      <c r="J483" s="102">
        <f t="shared" si="44"/>
        <v>83286.02</v>
      </c>
      <c r="K483" s="193">
        <f t="shared" si="44"/>
        <v>0</v>
      </c>
      <c r="L483" s="193">
        <f t="shared" ref="L483:L485" si="45">J483+K483</f>
        <v>83286.02</v>
      </c>
    </row>
    <row r="484" spans="1:12" ht="25.5">
      <c r="A484" s="191" t="s">
        <v>399</v>
      </c>
      <c r="B484" s="1" t="s">
        <v>121</v>
      </c>
      <c r="C484" s="1" t="s">
        <v>20</v>
      </c>
      <c r="D484" s="1" t="s">
        <v>18</v>
      </c>
      <c r="E484" s="1" t="s">
        <v>102</v>
      </c>
      <c r="F484" s="1" t="s">
        <v>82</v>
      </c>
      <c r="G484" s="1" t="s">
        <v>190</v>
      </c>
      <c r="H484" s="1" t="s">
        <v>274</v>
      </c>
      <c r="I484" s="16" t="s">
        <v>114</v>
      </c>
      <c r="J484" s="102">
        <f t="shared" si="44"/>
        <v>83286.02</v>
      </c>
      <c r="K484" s="193">
        <f t="shared" si="44"/>
        <v>0</v>
      </c>
      <c r="L484" s="193">
        <f t="shared" si="45"/>
        <v>83286.02</v>
      </c>
    </row>
    <row r="485" spans="1:12" ht="25.5">
      <c r="A485" s="92" t="s">
        <v>118</v>
      </c>
      <c r="B485" s="1" t="s">
        <v>121</v>
      </c>
      <c r="C485" s="1" t="s">
        <v>20</v>
      </c>
      <c r="D485" s="1" t="s">
        <v>18</v>
      </c>
      <c r="E485" s="1" t="s">
        <v>102</v>
      </c>
      <c r="F485" s="1" t="s">
        <v>82</v>
      </c>
      <c r="G485" s="1" t="s">
        <v>190</v>
      </c>
      <c r="H485" s="1" t="s">
        <v>274</v>
      </c>
      <c r="I485" s="16" t="s">
        <v>115</v>
      </c>
      <c r="J485" s="102">
        <v>83286.02</v>
      </c>
      <c r="K485" s="193"/>
      <c r="L485" s="193">
        <f t="shared" si="45"/>
        <v>83286.02</v>
      </c>
    </row>
    <row r="486" spans="1:12">
      <c r="A486" s="14"/>
      <c r="B486" s="1"/>
      <c r="C486" s="1"/>
      <c r="D486" s="1"/>
      <c r="E486" s="1"/>
      <c r="F486" s="1"/>
      <c r="G486" s="1"/>
      <c r="H486" s="1"/>
      <c r="I486" s="16"/>
      <c r="J486" s="102"/>
      <c r="K486" s="193"/>
      <c r="L486" s="193"/>
    </row>
    <row r="487" spans="1:12" s="181" customFormat="1">
      <c r="A487" s="6" t="s">
        <v>75</v>
      </c>
      <c r="B487" s="18" t="s">
        <v>121</v>
      </c>
      <c r="C487" s="18" t="s">
        <v>20</v>
      </c>
      <c r="D487" s="18" t="s">
        <v>2</v>
      </c>
      <c r="E487" s="18"/>
      <c r="F487" s="18"/>
      <c r="G487" s="18"/>
      <c r="H487" s="18"/>
      <c r="I487" s="34"/>
      <c r="J487" s="141">
        <f t="shared" ref="J487:K487" si="46">J488</f>
        <v>2857000</v>
      </c>
      <c r="K487" s="141">
        <f t="shared" si="46"/>
        <v>0</v>
      </c>
      <c r="L487" s="141">
        <f t="shared" ref="L487:L491" si="47">J487+K487</f>
        <v>2857000</v>
      </c>
    </row>
    <row r="488" spans="1:12" s="181" customFormat="1">
      <c r="A488" s="183" t="s">
        <v>103</v>
      </c>
      <c r="B488" s="182" t="s">
        <v>121</v>
      </c>
      <c r="C488" s="182" t="s">
        <v>20</v>
      </c>
      <c r="D488" s="182" t="s">
        <v>2</v>
      </c>
      <c r="E488" s="182" t="s">
        <v>102</v>
      </c>
      <c r="F488" s="182" t="s">
        <v>82</v>
      </c>
      <c r="G488" s="182" t="s">
        <v>190</v>
      </c>
      <c r="H488" s="182" t="s">
        <v>191</v>
      </c>
      <c r="I488" s="180"/>
      <c r="J488" s="193">
        <f t="shared" ref="J488:K490" si="48">J489</f>
        <v>2857000</v>
      </c>
      <c r="K488" s="193">
        <f t="shared" si="48"/>
        <v>0</v>
      </c>
      <c r="L488" s="193">
        <f t="shared" si="47"/>
        <v>2857000</v>
      </c>
    </row>
    <row r="489" spans="1:12" s="181" customFormat="1" ht="25.5">
      <c r="A489" s="190" t="s">
        <v>502</v>
      </c>
      <c r="B489" s="182" t="s">
        <v>121</v>
      </c>
      <c r="C489" s="182" t="s">
        <v>20</v>
      </c>
      <c r="D489" s="182" t="s">
        <v>2</v>
      </c>
      <c r="E489" s="182" t="s">
        <v>102</v>
      </c>
      <c r="F489" s="182" t="s">
        <v>82</v>
      </c>
      <c r="G489" s="182" t="s">
        <v>190</v>
      </c>
      <c r="H489" s="182" t="s">
        <v>503</v>
      </c>
      <c r="I489" s="180"/>
      <c r="J489" s="193">
        <f t="shared" si="48"/>
        <v>2857000</v>
      </c>
      <c r="K489" s="193">
        <f t="shared" si="48"/>
        <v>0</v>
      </c>
      <c r="L489" s="193">
        <f t="shared" si="47"/>
        <v>2857000</v>
      </c>
    </row>
    <row r="490" spans="1:12" s="181" customFormat="1">
      <c r="A490" s="97" t="s">
        <v>97</v>
      </c>
      <c r="B490" s="182" t="s">
        <v>121</v>
      </c>
      <c r="C490" s="182" t="s">
        <v>20</v>
      </c>
      <c r="D490" s="182" t="s">
        <v>2</v>
      </c>
      <c r="E490" s="182" t="s">
        <v>102</v>
      </c>
      <c r="F490" s="182" t="s">
        <v>82</v>
      </c>
      <c r="G490" s="182" t="s">
        <v>190</v>
      </c>
      <c r="H490" s="182" t="s">
        <v>503</v>
      </c>
      <c r="I490" s="180" t="s">
        <v>94</v>
      </c>
      <c r="J490" s="193">
        <f t="shared" si="48"/>
        <v>2857000</v>
      </c>
      <c r="K490" s="193">
        <f t="shared" si="48"/>
        <v>0</v>
      </c>
      <c r="L490" s="193">
        <f t="shared" si="47"/>
        <v>2857000</v>
      </c>
    </row>
    <row r="491" spans="1:12" s="181" customFormat="1">
      <c r="A491" s="190" t="s">
        <v>496</v>
      </c>
      <c r="B491" s="182" t="s">
        <v>121</v>
      </c>
      <c r="C491" s="182" t="s">
        <v>20</v>
      </c>
      <c r="D491" s="182" t="s">
        <v>2</v>
      </c>
      <c r="E491" s="182" t="s">
        <v>102</v>
      </c>
      <c r="F491" s="182" t="s">
        <v>82</v>
      </c>
      <c r="G491" s="182" t="s">
        <v>190</v>
      </c>
      <c r="H491" s="182" t="s">
        <v>503</v>
      </c>
      <c r="I491" s="180" t="s">
        <v>495</v>
      </c>
      <c r="J491" s="193">
        <v>2857000</v>
      </c>
      <c r="K491" s="193"/>
      <c r="L491" s="193">
        <f t="shared" si="47"/>
        <v>2857000</v>
      </c>
    </row>
    <row r="492" spans="1:12" s="181" customFormat="1">
      <c r="A492" s="190"/>
      <c r="B492" s="182"/>
      <c r="C492" s="182"/>
      <c r="D492" s="182"/>
      <c r="E492" s="182"/>
      <c r="F492" s="182"/>
      <c r="G492" s="182"/>
      <c r="H492" s="182"/>
      <c r="I492" s="180"/>
      <c r="J492" s="193"/>
      <c r="K492" s="193"/>
      <c r="L492" s="193"/>
    </row>
    <row r="493" spans="1:12">
      <c r="A493" s="4" t="s">
        <v>1</v>
      </c>
      <c r="B493" s="17" t="s">
        <v>121</v>
      </c>
      <c r="C493" s="17" t="s">
        <v>20</v>
      </c>
      <c r="D493" s="17" t="s">
        <v>53</v>
      </c>
      <c r="E493" s="17"/>
      <c r="F493" s="17"/>
      <c r="G493" s="17"/>
      <c r="H493" s="1"/>
      <c r="I493" s="16"/>
      <c r="J493" s="141">
        <f>J494+J503+J499</f>
        <v>46656053.659999996</v>
      </c>
      <c r="K493" s="141">
        <f>K494+K503+K499</f>
        <v>0</v>
      </c>
      <c r="L493" s="141">
        <f>J493+K493</f>
        <v>46656053.659999996</v>
      </c>
    </row>
    <row r="494" spans="1:12" ht="38.25">
      <c r="A494" s="183" t="s">
        <v>412</v>
      </c>
      <c r="B494" s="13" t="s">
        <v>121</v>
      </c>
      <c r="C494" s="13" t="s">
        <v>20</v>
      </c>
      <c r="D494" s="13" t="s">
        <v>53</v>
      </c>
      <c r="E494" s="13" t="s">
        <v>27</v>
      </c>
      <c r="F494" s="13" t="s">
        <v>82</v>
      </c>
      <c r="G494" s="13" t="s">
        <v>190</v>
      </c>
      <c r="H494" s="1" t="s">
        <v>191</v>
      </c>
      <c r="I494" s="16"/>
      <c r="J494" s="142">
        <f t="shared" ref="J494:K497" si="49">J495</f>
        <v>1500000</v>
      </c>
      <c r="K494" s="195">
        <f t="shared" si="49"/>
        <v>0</v>
      </c>
      <c r="L494" s="195">
        <f>J494+K494</f>
        <v>1500000</v>
      </c>
    </row>
    <row r="495" spans="1:12">
      <c r="A495" s="2" t="s">
        <v>287</v>
      </c>
      <c r="B495" s="13" t="s">
        <v>121</v>
      </c>
      <c r="C495" s="13" t="s">
        <v>20</v>
      </c>
      <c r="D495" s="13" t="s">
        <v>53</v>
      </c>
      <c r="E495" s="13" t="s">
        <v>27</v>
      </c>
      <c r="F495" s="13" t="s">
        <v>47</v>
      </c>
      <c r="G495" s="13" t="s">
        <v>190</v>
      </c>
      <c r="H495" s="1" t="s">
        <v>191</v>
      </c>
      <c r="I495" s="16"/>
      <c r="J495" s="142">
        <f t="shared" si="49"/>
        <v>1500000</v>
      </c>
      <c r="K495" s="195">
        <f t="shared" si="49"/>
        <v>0</v>
      </c>
      <c r="L495" s="195">
        <f t="shared" ref="L495:L524" si="50">J495+K495</f>
        <v>1500000</v>
      </c>
    </row>
    <row r="496" spans="1:12" ht="25.5">
      <c r="A496" s="2" t="s">
        <v>288</v>
      </c>
      <c r="B496" s="13" t="s">
        <v>121</v>
      </c>
      <c r="C496" s="13" t="s">
        <v>20</v>
      </c>
      <c r="D496" s="13" t="s">
        <v>53</v>
      </c>
      <c r="E496" s="13" t="s">
        <v>27</v>
      </c>
      <c r="F496" s="13" t="s">
        <v>47</v>
      </c>
      <c r="G496" s="13" t="s">
        <v>190</v>
      </c>
      <c r="H496" s="1" t="s">
        <v>289</v>
      </c>
      <c r="I496" s="16"/>
      <c r="J496" s="142">
        <f t="shared" si="49"/>
        <v>1500000</v>
      </c>
      <c r="K496" s="195">
        <f t="shared" si="49"/>
        <v>0</v>
      </c>
      <c r="L496" s="195">
        <f t="shared" si="50"/>
        <v>1500000</v>
      </c>
    </row>
    <row r="497" spans="1:12" ht="25.5">
      <c r="A497" s="191" t="s">
        <v>399</v>
      </c>
      <c r="B497" s="13" t="s">
        <v>121</v>
      </c>
      <c r="C497" s="13" t="s">
        <v>20</v>
      </c>
      <c r="D497" s="13" t="s">
        <v>53</v>
      </c>
      <c r="E497" s="13" t="s">
        <v>27</v>
      </c>
      <c r="F497" s="13" t="s">
        <v>47</v>
      </c>
      <c r="G497" s="13" t="s">
        <v>190</v>
      </c>
      <c r="H497" s="1" t="s">
        <v>289</v>
      </c>
      <c r="I497" s="16" t="s">
        <v>114</v>
      </c>
      <c r="J497" s="142">
        <f t="shared" si="49"/>
        <v>1500000</v>
      </c>
      <c r="K497" s="195">
        <f t="shared" si="49"/>
        <v>0</v>
      </c>
      <c r="L497" s="195">
        <f t="shared" si="50"/>
        <v>1500000</v>
      </c>
    </row>
    <row r="498" spans="1:12" ht="25.5">
      <c r="A498" s="92" t="s">
        <v>118</v>
      </c>
      <c r="B498" s="13" t="s">
        <v>121</v>
      </c>
      <c r="C498" s="13" t="s">
        <v>20</v>
      </c>
      <c r="D498" s="13" t="s">
        <v>53</v>
      </c>
      <c r="E498" s="13" t="s">
        <v>27</v>
      </c>
      <c r="F498" s="13" t="s">
        <v>47</v>
      </c>
      <c r="G498" s="13" t="s">
        <v>190</v>
      </c>
      <c r="H498" s="1" t="s">
        <v>289</v>
      </c>
      <c r="I498" s="16" t="s">
        <v>115</v>
      </c>
      <c r="J498" s="142">
        <v>1500000</v>
      </c>
      <c r="K498" s="195"/>
      <c r="L498" s="195">
        <f t="shared" si="50"/>
        <v>1500000</v>
      </c>
    </row>
    <row r="499" spans="1:12" ht="37.5" customHeight="1">
      <c r="A499" s="183" t="s">
        <v>352</v>
      </c>
      <c r="B499" s="185" t="s">
        <v>121</v>
      </c>
      <c r="C499" s="185" t="s">
        <v>20</v>
      </c>
      <c r="D499" s="182" t="s">
        <v>53</v>
      </c>
      <c r="E499" s="182" t="s">
        <v>13</v>
      </c>
      <c r="F499" s="182" t="s">
        <v>82</v>
      </c>
      <c r="G499" s="182" t="s">
        <v>190</v>
      </c>
      <c r="H499" s="182" t="s">
        <v>191</v>
      </c>
      <c r="I499" s="16"/>
      <c r="J499" s="142">
        <f>J500</f>
        <v>630000</v>
      </c>
      <c r="K499" s="195">
        <f>K500</f>
        <v>0</v>
      </c>
      <c r="L499" s="195">
        <f t="shared" si="50"/>
        <v>630000</v>
      </c>
    </row>
    <row r="500" spans="1:12" ht="25.5">
      <c r="A500" s="2" t="s">
        <v>96</v>
      </c>
      <c r="B500" s="13" t="s">
        <v>121</v>
      </c>
      <c r="C500" s="1" t="s">
        <v>20</v>
      </c>
      <c r="D500" s="1" t="s">
        <v>53</v>
      </c>
      <c r="E500" s="182" t="s">
        <v>13</v>
      </c>
      <c r="F500" s="1" t="s">
        <v>82</v>
      </c>
      <c r="G500" s="1" t="s">
        <v>190</v>
      </c>
      <c r="H500" s="1" t="s">
        <v>305</v>
      </c>
      <c r="I500" s="16"/>
      <c r="J500" s="102">
        <f>SUM(J501:J501)</f>
        <v>630000</v>
      </c>
      <c r="K500" s="193">
        <f>SUM(K501:K501)</f>
        <v>0</v>
      </c>
      <c r="L500" s="195">
        <f t="shared" si="50"/>
        <v>630000</v>
      </c>
    </row>
    <row r="501" spans="1:12">
      <c r="A501" s="97" t="s">
        <v>97</v>
      </c>
      <c r="B501" s="13" t="s">
        <v>121</v>
      </c>
      <c r="C501" s="1" t="s">
        <v>20</v>
      </c>
      <c r="D501" s="1" t="s">
        <v>53</v>
      </c>
      <c r="E501" s="182" t="s">
        <v>13</v>
      </c>
      <c r="F501" s="1" t="s">
        <v>82</v>
      </c>
      <c r="G501" s="1" t="s">
        <v>190</v>
      </c>
      <c r="H501" s="1" t="s">
        <v>305</v>
      </c>
      <c r="I501" s="16" t="s">
        <v>94</v>
      </c>
      <c r="J501" s="102">
        <f>J502</f>
        <v>630000</v>
      </c>
      <c r="K501" s="193">
        <f>K502</f>
        <v>0</v>
      </c>
      <c r="L501" s="195">
        <f t="shared" si="50"/>
        <v>630000</v>
      </c>
    </row>
    <row r="502" spans="1:12" ht="28.5" customHeight="1">
      <c r="A502" s="158" t="s">
        <v>98</v>
      </c>
      <c r="B502" s="13" t="s">
        <v>121</v>
      </c>
      <c r="C502" s="1" t="s">
        <v>20</v>
      </c>
      <c r="D502" s="1" t="s">
        <v>53</v>
      </c>
      <c r="E502" s="182" t="s">
        <v>13</v>
      </c>
      <c r="F502" s="1" t="s">
        <v>82</v>
      </c>
      <c r="G502" s="1" t="s">
        <v>190</v>
      </c>
      <c r="H502" s="1" t="s">
        <v>305</v>
      </c>
      <c r="I502" s="16" t="s">
        <v>95</v>
      </c>
      <c r="J502" s="102">
        <v>630000</v>
      </c>
      <c r="K502" s="193"/>
      <c r="L502" s="195">
        <f t="shared" si="50"/>
        <v>630000</v>
      </c>
    </row>
    <row r="503" spans="1:12">
      <c r="A503" s="2" t="s">
        <v>103</v>
      </c>
      <c r="B503" s="1" t="s">
        <v>121</v>
      </c>
      <c r="C503" s="1" t="s">
        <v>20</v>
      </c>
      <c r="D503" s="1" t="s">
        <v>53</v>
      </c>
      <c r="E503" s="1" t="s">
        <v>102</v>
      </c>
      <c r="F503" s="1" t="s">
        <v>82</v>
      </c>
      <c r="G503" s="1" t="s">
        <v>190</v>
      </c>
      <c r="H503" s="1" t="s">
        <v>191</v>
      </c>
      <c r="I503" s="16"/>
      <c r="J503" s="102">
        <f>J504+J509+J516+J522</f>
        <v>44526053.659999996</v>
      </c>
      <c r="K503" s="193">
        <f>K504+K509+K516+K522</f>
        <v>0</v>
      </c>
      <c r="L503" s="195">
        <f t="shared" si="50"/>
        <v>44526053.659999996</v>
      </c>
    </row>
    <row r="504" spans="1:12">
      <c r="A504" s="2" t="s">
        <v>143</v>
      </c>
      <c r="B504" s="1" t="s">
        <v>121</v>
      </c>
      <c r="C504" s="1" t="s">
        <v>20</v>
      </c>
      <c r="D504" s="1" t="s">
        <v>53</v>
      </c>
      <c r="E504" s="1" t="s">
        <v>102</v>
      </c>
      <c r="F504" s="1" t="s">
        <v>82</v>
      </c>
      <c r="G504" s="1" t="s">
        <v>190</v>
      </c>
      <c r="H504" s="1" t="s">
        <v>220</v>
      </c>
      <c r="I504" s="16"/>
      <c r="J504" s="102">
        <f>+J505</f>
        <v>155059.66</v>
      </c>
      <c r="K504" s="193">
        <f>+K505</f>
        <v>0</v>
      </c>
      <c r="L504" s="195">
        <f t="shared" si="50"/>
        <v>155059.66</v>
      </c>
    </row>
    <row r="505" spans="1:12">
      <c r="A505" s="190" t="s">
        <v>97</v>
      </c>
      <c r="B505" s="1" t="s">
        <v>121</v>
      </c>
      <c r="C505" s="1" t="s">
        <v>20</v>
      </c>
      <c r="D505" s="1" t="s">
        <v>53</v>
      </c>
      <c r="E505" s="1" t="s">
        <v>102</v>
      </c>
      <c r="F505" s="1" t="s">
        <v>82</v>
      </c>
      <c r="G505" s="1" t="s">
        <v>190</v>
      </c>
      <c r="H505" s="1" t="s">
        <v>220</v>
      </c>
      <c r="I505" s="16" t="s">
        <v>94</v>
      </c>
      <c r="J505" s="102">
        <f>J506+J507+J508</f>
        <v>155059.66</v>
      </c>
      <c r="K505" s="193">
        <f>K506+K507+K508</f>
        <v>0</v>
      </c>
      <c r="L505" s="195">
        <f t="shared" si="50"/>
        <v>155059.66</v>
      </c>
    </row>
    <row r="506" spans="1:12" s="181" customFormat="1" ht="25.5">
      <c r="A506" s="158" t="s">
        <v>98</v>
      </c>
      <c r="B506" s="182" t="s">
        <v>121</v>
      </c>
      <c r="C506" s="182" t="s">
        <v>20</v>
      </c>
      <c r="D506" s="182" t="s">
        <v>53</v>
      </c>
      <c r="E506" s="182" t="s">
        <v>102</v>
      </c>
      <c r="F506" s="182" t="s">
        <v>82</v>
      </c>
      <c r="G506" s="182" t="s">
        <v>190</v>
      </c>
      <c r="H506" s="182" t="s">
        <v>220</v>
      </c>
      <c r="I506" s="180" t="s">
        <v>95</v>
      </c>
      <c r="J506" s="193">
        <v>38300</v>
      </c>
      <c r="K506" s="193"/>
      <c r="L506" s="195">
        <f t="shared" si="50"/>
        <v>38300</v>
      </c>
    </row>
    <row r="507" spans="1:12" s="181" customFormat="1">
      <c r="A507" s="234" t="s">
        <v>494</v>
      </c>
      <c r="B507" s="182" t="s">
        <v>121</v>
      </c>
      <c r="C507" s="182" t="s">
        <v>20</v>
      </c>
      <c r="D507" s="182" t="s">
        <v>53</v>
      </c>
      <c r="E507" s="182" t="s">
        <v>102</v>
      </c>
      <c r="F507" s="182" t="s">
        <v>82</v>
      </c>
      <c r="G507" s="182" t="s">
        <v>190</v>
      </c>
      <c r="H507" s="182" t="s">
        <v>220</v>
      </c>
      <c r="I507" s="180" t="s">
        <v>493</v>
      </c>
      <c r="J507" s="193">
        <v>71759.66</v>
      </c>
      <c r="K507" s="193"/>
      <c r="L507" s="195">
        <f t="shared" si="50"/>
        <v>71759.66</v>
      </c>
    </row>
    <row r="508" spans="1:12" s="181" customFormat="1">
      <c r="A508" s="192" t="s">
        <v>157</v>
      </c>
      <c r="B508" s="182" t="s">
        <v>121</v>
      </c>
      <c r="C508" s="182" t="s">
        <v>20</v>
      </c>
      <c r="D508" s="182" t="s">
        <v>53</v>
      </c>
      <c r="E508" s="182" t="s">
        <v>102</v>
      </c>
      <c r="F508" s="182" t="s">
        <v>82</v>
      </c>
      <c r="G508" s="182" t="s">
        <v>190</v>
      </c>
      <c r="H508" s="182" t="s">
        <v>220</v>
      </c>
      <c r="I508" s="180" t="s">
        <v>156</v>
      </c>
      <c r="J508" s="193">
        <v>45000</v>
      </c>
      <c r="K508" s="193"/>
      <c r="L508" s="195">
        <f t="shared" si="50"/>
        <v>45000</v>
      </c>
    </row>
    <row r="509" spans="1:12">
      <c r="A509" s="2" t="s">
        <v>111</v>
      </c>
      <c r="B509" s="3" t="s">
        <v>121</v>
      </c>
      <c r="C509" s="3" t="s">
        <v>20</v>
      </c>
      <c r="D509" s="3" t="s">
        <v>53</v>
      </c>
      <c r="E509" s="1" t="s">
        <v>102</v>
      </c>
      <c r="F509" s="1" t="s">
        <v>82</v>
      </c>
      <c r="G509" s="1" t="s">
        <v>190</v>
      </c>
      <c r="H509" s="3" t="s">
        <v>221</v>
      </c>
      <c r="I509" s="19"/>
      <c r="J509" s="102">
        <f>J510+J512+J514</f>
        <v>42994795</v>
      </c>
      <c r="K509" s="193">
        <f>K510+K512+K514</f>
        <v>0</v>
      </c>
      <c r="L509" s="195">
        <f t="shared" si="50"/>
        <v>42994795</v>
      </c>
    </row>
    <row r="510" spans="1:12" ht="38.25">
      <c r="A510" s="92" t="s">
        <v>116</v>
      </c>
      <c r="B510" s="3" t="s">
        <v>121</v>
      </c>
      <c r="C510" s="3" t="s">
        <v>20</v>
      </c>
      <c r="D510" s="3" t="s">
        <v>53</v>
      </c>
      <c r="E510" s="1" t="s">
        <v>102</v>
      </c>
      <c r="F510" s="1" t="s">
        <v>82</v>
      </c>
      <c r="G510" s="1" t="s">
        <v>190</v>
      </c>
      <c r="H510" s="3" t="s">
        <v>221</v>
      </c>
      <c r="I510" s="19" t="s">
        <v>112</v>
      </c>
      <c r="J510" s="102">
        <f>J511</f>
        <v>31757000</v>
      </c>
      <c r="K510" s="193">
        <f>K511</f>
        <v>0</v>
      </c>
      <c r="L510" s="195">
        <f t="shared" si="50"/>
        <v>31757000</v>
      </c>
    </row>
    <row r="511" spans="1:12">
      <c r="A511" s="92" t="s">
        <v>117</v>
      </c>
      <c r="B511" s="3" t="s">
        <v>121</v>
      </c>
      <c r="C511" s="3" t="s">
        <v>20</v>
      </c>
      <c r="D511" s="3" t="s">
        <v>53</v>
      </c>
      <c r="E511" s="1" t="s">
        <v>102</v>
      </c>
      <c r="F511" s="1" t="s">
        <v>82</v>
      </c>
      <c r="G511" s="1" t="s">
        <v>190</v>
      </c>
      <c r="H511" s="3" t="s">
        <v>221</v>
      </c>
      <c r="I511" s="19" t="s">
        <v>113</v>
      </c>
      <c r="J511" s="102">
        <v>31757000</v>
      </c>
      <c r="K511" s="193"/>
      <c r="L511" s="195">
        <f t="shared" si="50"/>
        <v>31757000</v>
      </c>
    </row>
    <row r="512" spans="1:12" ht="25.5">
      <c r="A512" s="191" t="s">
        <v>399</v>
      </c>
      <c r="B512" s="3" t="s">
        <v>121</v>
      </c>
      <c r="C512" s="3" t="s">
        <v>20</v>
      </c>
      <c r="D512" s="3" t="s">
        <v>53</v>
      </c>
      <c r="E512" s="1" t="s">
        <v>102</v>
      </c>
      <c r="F512" s="1" t="s">
        <v>82</v>
      </c>
      <c r="G512" s="1" t="s">
        <v>190</v>
      </c>
      <c r="H512" s="3" t="s">
        <v>221</v>
      </c>
      <c r="I512" s="19" t="s">
        <v>114</v>
      </c>
      <c r="J512" s="102">
        <f>J513</f>
        <v>11200795</v>
      </c>
      <c r="K512" s="193">
        <f>K513</f>
        <v>0</v>
      </c>
      <c r="L512" s="195">
        <f t="shared" si="50"/>
        <v>11200795</v>
      </c>
    </row>
    <row r="513" spans="1:12" ht="25.5">
      <c r="A513" s="92" t="s">
        <v>118</v>
      </c>
      <c r="B513" s="3" t="s">
        <v>121</v>
      </c>
      <c r="C513" s="3" t="s">
        <v>20</v>
      </c>
      <c r="D513" s="3" t="s">
        <v>53</v>
      </c>
      <c r="E513" s="1" t="s">
        <v>102</v>
      </c>
      <c r="F513" s="1" t="s">
        <v>82</v>
      </c>
      <c r="G513" s="1" t="s">
        <v>190</v>
      </c>
      <c r="H513" s="3" t="s">
        <v>221</v>
      </c>
      <c r="I513" s="19" t="s">
        <v>115</v>
      </c>
      <c r="J513" s="102">
        <v>11200795</v>
      </c>
      <c r="K513" s="193"/>
      <c r="L513" s="195">
        <f t="shared" si="50"/>
        <v>11200795</v>
      </c>
    </row>
    <row r="514" spans="1:12" s="181" customFormat="1">
      <c r="A514" s="190" t="s">
        <v>97</v>
      </c>
      <c r="B514" s="3" t="s">
        <v>121</v>
      </c>
      <c r="C514" s="3" t="s">
        <v>20</v>
      </c>
      <c r="D514" s="3" t="s">
        <v>53</v>
      </c>
      <c r="E514" s="182" t="s">
        <v>102</v>
      </c>
      <c r="F514" s="182" t="s">
        <v>82</v>
      </c>
      <c r="G514" s="182" t="s">
        <v>190</v>
      </c>
      <c r="H514" s="3" t="s">
        <v>221</v>
      </c>
      <c r="I514" s="19" t="s">
        <v>94</v>
      </c>
      <c r="J514" s="193">
        <f>J515</f>
        <v>37000</v>
      </c>
      <c r="K514" s="193">
        <f>K515</f>
        <v>0</v>
      </c>
      <c r="L514" s="195">
        <f t="shared" si="50"/>
        <v>37000</v>
      </c>
    </row>
    <row r="515" spans="1:12" s="181" customFormat="1">
      <c r="A515" s="192" t="s">
        <v>157</v>
      </c>
      <c r="B515" s="3" t="s">
        <v>121</v>
      </c>
      <c r="C515" s="3" t="s">
        <v>20</v>
      </c>
      <c r="D515" s="3" t="s">
        <v>53</v>
      </c>
      <c r="E515" s="182" t="s">
        <v>102</v>
      </c>
      <c r="F515" s="182" t="s">
        <v>82</v>
      </c>
      <c r="G515" s="182" t="s">
        <v>190</v>
      </c>
      <c r="H515" s="3" t="s">
        <v>221</v>
      </c>
      <c r="I515" s="19" t="s">
        <v>156</v>
      </c>
      <c r="J515" s="193">
        <v>37000</v>
      </c>
      <c r="K515" s="193"/>
      <c r="L515" s="195">
        <f t="shared" si="50"/>
        <v>37000</v>
      </c>
    </row>
    <row r="516" spans="1:12" s="181" customFormat="1" ht="25.5">
      <c r="A516" s="192" t="s">
        <v>461</v>
      </c>
      <c r="B516" s="3" t="s">
        <v>121</v>
      </c>
      <c r="C516" s="3" t="s">
        <v>20</v>
      </c>
      <c r="D516" s="3" t="s">
        <v>53</v>
      </c>
      <c r="E516" s="182" t="s">
        <v>102</v>
      </c>
      <c r="F516" s="182" t="s">
        <v>82</v>
      </c>
      <c r="G516" s="182" t="s">
        <v>190</v>
      </c>
      <c r="H516" s="3" t="s">
        <v>230</v>
      </c>
      <c r="I516" s="19"/>
      <c r="J516" s="193">
        <f>J517+J519</f>
        <v>376199</v>
      </c>
      <c r="K516" s="193">
        <f>K517+K519</f>
        <v>0</v>
      </c>
      <c r="L516" s="195">
        <f t="shared" si="50"/>
        <v>376199</v>
      </c>
    </row>
    <row r="517" spans="1:12" s="181" customFormat="1" ht="25.5">
      <c r="A517" s="191" t="s">
        <v>399</v>
      </c>
      <c r="B517" s="3" t="s">
        <v>121</v>
      </c>
      <c r="C517" s="3" t="s">
        <v>20</v>
      </c>
      <c r="D517" s="3" t="s">
        <v>53</v>
      </c>
      <c r="E517" s="182" t="s">
        <v>102</v>
      </c>
      <c r="F517" s="182" t="s">
        <v>82</v>
      </c>
      <c r="G517" s="182" t="s">
        <v>190</v>
      </c>
      <c r="H517" s="3" t="s">
        <v>230</v>
      </c>
      <c r="I517" s="19" t="s">
        <v>114</v>
      </c>
      <c r="J517" s="193">
        <f>J518</f>
        <v>34000</v>
      </c>
      <c r="K517" s="193">
        <f>K518</f>
        <v>0</v>
      </c>
      <c r="L517" s="195">
        <f t="shared" si="50"/>
        <v>34000</v>
      </c>
    </row>
    <row r="518" spans="1:12" s="181" customFormat="1" ht="25.5">
      <c r="A518" s="190" t="s">
        <v>118</v>
      </c>
      <c r="B518" s="3" t="s">
        <v>121</v>
      </c>
      <c r="C518" s="3" t="s">
        <v>20</v>
      </c>
      <c r="D518" s="3" t="s">
        <v>53</v>
      </c>
      <c r="E518" s="182" t="s">
        <v>102</v>
      </c>
      <c r="F518" s="182" t="s">
        <v>82</v>
      </c>
      <c r="G518" s="182" t="s">
        <v>190</v>
      </c>
      <c r="H518" s="3" t="s">
        <v>230</v>
      </c>
      <c r="I518" s="19" t="s">
        <v>115</v>
      </c>
      <c r="J518" s="193">
        <v>34000</v>
      </c>
      <c r="K518" s="193"/>
      <c r="L518" s="195">
        <f t="shared" si="50"/>
        <v>34000</v>
      </c>
    </row>
    <row r="519" spans="1:12" s="181" customFormat="1">
      <c r="A519" s="190" t="s">
        <v>97</v>
      </c>
      <c r="B519" s="3" t="s">
        <v>121</v>
      </c>
      <c r="C519" s="3" t="s">
        <v>20</v>
      </c>
      <c r="D519" s="3" t="s">
        <v>53</v>
      </c>
      <c r="E519" s="182" t="s">
        <v>102</v>
      </c>
      <c r="F519" s="182" t="s">
        <v>82</v>
      </c>
      <c r="G519" s="182" t="s">
        <v>190</v>
      </c>
      <c r="H519" s="3" t="s">
        <v>230</v>
      </c>
      <c r="I519" s="19" t="s">
        <v>94</v>
      </c>
      <c r="J519" s="193">
        <f>+J520+J521</f>
        <v>342199</v>
      </c>
      <c r="K519" s="193">
        <f>+K520+K521</f>
        <v>0</v>
      </c>
      <c r="L519" s="195">
        <f t="shared" si="50"/>
        <v>342199</v>
      </c>
    </row>
    <row r="520" spans="1:12" s="181" customFormat="1">
      <c r="A520" s="192" t="s">
        <v>157</v>
      </c>
      <c r="B520" s="3" t="s">
        <v>121</v>
      </c>
      <c r="C520" s="3" t="s">
        <v>20</v>
      </c>
      <c r="D520" s="3" t="s">
        <v>53</v>
      </c>
      <c r="E520" s="182" t="s">
        <v>102</v>
      </c>
      <c r="F520" s="182" t="s">
        <v>82</v>
      </c>
      <c r="G520" s="182" t="s">
        <v>190</v>
      </c>
      <c r="H520" s="3" t="s">
        <v>230</v>
      </c>
      <c r="I520" s="19" t="s">
        <v>156</v>
      </c>
      <c r="J520" s="193">
        <v>238199</v>
      </c>
      <c r="K520" s="193"/>
      <c r="L520" s="195">
        <f t="shared" ref="L520" si="51">J520+K520</f>
        <v>238199</v>
      </c>
    </row>
    <row r="521" spans="1:12" s="181" customFormat="1">
      <c r="A521" s="192" t="s">
        <v>496</v>
      </c>
      <c r="B521" s="3" t="s">
        <v>121</v>
      </c>
      <c r="C521" s="3" t="s">
        <v>20</v>
      </c>
      <c r="D521" s="3" t="s">
        <v>53</v>
      </c>
      <c r="E521" s="182" t="s">
        <v>102</v>
      </c>
      <c r="F521" s="182" t="s">
        <v>82</v>
      </c>
      <c r="G521" s="182" t="s">
        <v>190</v>
      </c>
      <c r="H521" s="3" t="s">
        <v>230</v>
      </c>
      <c r="I521" s="19" t="s">
        <v>495</v>
      </c>
      <c r="J521" s="193">
        <v>104000</v>
      </c>
      <c r="K521" s="193"/>
      <c r="L521" s="195">
        <f t="shared" si="50"/>
        <v>104000</v>
      </c>
    </row>
    <row r="522" spans="1:12" s="181" customFormat="1">
      <c r="A522" s="209" t="s">
        <v>371</v>
      </c>
      <c r="B522" s="3" t="s">
        <v>121</v>
      </c>
      <c r="C522" s="3" t="s">
        <v>20</v>
      </c>
      <c r="D522" s="3" t="s">
        <v>53</v>
      </c>
      <c r="E522" s="182" t="s">
        <v>102</v>
      </c>
      <c r="F522" s="182" t="s">
        <v>82</v>
      </c>
      <c r="G522" s="182" t="s">
        <v>190</v>
      </c>
      <c r="H522" s="3" t="s">
        <v>372</v>
      </c>
      <c r="I522" s="19"/>
      <c r="J522" s="193">
        <f>J523</f>
        <v>1000000</v>
      </c>
      <c r="K522" s="193">
        <f>K523</f>
        <v>0</v>
      </c>
      <c r="L522" s="195">
        <f t="shared" si="50"/>
        <v>1000000</v>
      </c>
    </row>
    <row r="523" spans="1:12" s="181" customFormat="1">
      <c r="A523" s="190" t="s">
        <v>97</v>
      </c>
      <c r="B523" s="3" t="s">
        <v>121</v>
      </c>
      <c r="C523" s="3" t="s">
        <v>20</v>
      </c>
      <c r="D523" s="3" t="s">
        <v>53</v>
      </c>
      <c r="E523" s="182" t="s">
        <v>102</v>
      </c>
      <c r="F523" s="182" t="s">
        <v>82</v>
      </c>
      <c r="G523" s="182" t="s">
        <v>190</v>
      </c>
      <c r="H523" s="3" t="s">
        <v>372</v>
      </c>
      <c r="I523" s="19" t="s">
        <v>94</v>
      </c>
      <c r="J523" s="193">
        <f>J524</f>
        <v>1000000</v>
      </c>
      <c r="K523" s="193">
        <f>K524</f>
        <v>0</v>
      </c>
      <c r="L523" s="195">
        <f t="shared" si="50"/>
        <v>1000000</v>
      </c>
    </row>
    <row r="524" spans="1:12" s="181" customFormat="1">
      <c r="A524" s="192" t="s">
        <v>496</v>
      </c>
      <c r="B524" s="3" t="s">
        <v>121</v>
      </c>
      <c r="C524" s="3" t="s">
        <v>20</v>
      </c>
      <c r="D524" s="3" t="s">
        <v>53</v>
      </c>
      <c r="E524" s="182" t="s">
        <v>102</v>
      </c>
      <c r="F524" s="182" t="s">
        <v>82</v>
      </c>
      <c r="G524" s="182" t="s">
        <v>190</v>
      </c>
      <c r="H524" s="3" t="s">
        <v>372</v>
      </c>
      <c r="I524" s="19" t="s">
        <v>495</v>
      </c>
      <c r="J524" s="193">
        <v>1000000</v>
      </c>
      <c r="K524" s="193"/>
      <c r="L524" s="195">
        <f t="shared" si="50"/>
        <v>1000000</v>
      </c>
    </row>
    <row r="525" spans="1:12">
      <c r="A525" s="99"/>
      <c r="B525" s="3"/>
      <c r="C525" s="3"/>
      <c r="D525" s="3"/>
      <c r="E525" s="1"/>
      <c r="F525" s="1"/>
      <c r="G525" s="1"/>
      <c r="H525" s="3"/>
      <c r="I525" s="19"/>
      <c r="J525" s="102"/>
      <c r="K525" s="193"/>
      <c r="L525" s="193"/>
    </row>
    <row r="526" spans="1:12" s="181" customFormat="1" ht="15.75">
      <c r="A526" s="33" t="s">
        <v>59</v>
      </c>
      <c r="B526" s="32" t="s">
        <v>121</v>
      </c>
      <c r="C526" s="32" t="s">
        <v>17</v>
      </c>
      <c r="D526" s="182"/>
      <c r="E526" s="182"/>
      <c r="F526" s="182"/>
      <c r="G526" s="182"/>
      <c r="H526" s="182"/>
      <c r="I526" s="180"/>
      <c r="J526" s="140">
        <f>+J527</f>
        <v>328000</v>
      </c>
      <c r="K526" s="140">
        <f>+K527</f>
        <v>25240</v>
      </c>
      <c r="L526" s="140">
        <f>J526+K526</f>
        <v>353240</v>
      </c>
    </row>
    <row r="527" spans="1:12" s="181" customFormat="1">
      <c r="A527" s="6" t="s">
        <v>60</v>
      </c>
      <c r="B527" s="18" t="s">
        <v>121</v>
      </c>
      <c r="C527" s="18" t="s">
        <v>17</v>
      </c>
      <c r="D527" s="18" t="s">
        <v>13</v>
      </c>
      <c r="E527" s="18"/>
      <c r="F527" s="18"/>
      <c r="G527" s="18"/>
      <c r="H527" s="18"/>
      <c r="I527" s="34"/>
      <c r="J527" s="141">
        <f>+J528</f>
        <v>328000</v>
      </c>
      <c r="K527" s="141">
        <f>+K528</f>
        <v>25240</v>
      </c>
      <c r="L527" s="141">
        <f>J527+K527</f>
        <v>353240</v>
      </c>
    </row>
    <row r="528" spans="1:12" s="181" customFormat="1">
      <c r="A528" s="183" t="s">
        <v>103</v>
      </c>
      <c r="B528" s="182" t="s">
        <v>121</v>
      </c>
      <c r="C528" s="182" t="s">
        <v>17</v>
      </c>
      <c r="D528" s="182" t="s">
        <v>13</v>
      </c>
      <c r="E528" s="182" t="s">
        <v>102</v>
      </c>
      <c r="F528" s="182" t="s">
        <v>82</v>
      </c>
      <c r="G528" s="182" t="s">
        <v>190</v>
      </c>
      <c r="H528" s="182" t="s">
        <v>191</v>
      </c>
      <c r="I528" s="180"/>
      <c r="J528" s="195">
        <f>J529</f>
        <v>328000</v>
      </c>
      <c r="K528" s="195">
        <f>K529</f>
        <v>25240</v>
      </c>
      <c r="L528" s="195">
        <f>J528+K528</f>
        <v>353240</v>
      </c>
    </row>
    <row r="529" spans="1:12" s="181" customFormat="1" ht="25.5">
      <c r="A529" s="192" t="s">
        <v>461</v>
      </c>
      <c r="B529" s="182" t="s">
        <v>121</v>
      </c>
      <c r="C529" s="182" t="s">
        <v>17</v>
      </c>
      <c r="D529" s="182" t="s">
        <v>13</v>
      </c>
      <c r="E529" s="182" t="s">
        <v>102</v>
      </c>
      <c r="F529" s="182" t="s">
        <v>82</v>
      </c>
      <c r="G529" s="182" t="s">
        <v>190</v>
      </c>
      <c r="H529" s="182" t="s">
        <v>230</v>
      </c>
      <c r="I529" s="180"/>
      <c r="J529" s="195">
        <f>J530</f>
        <v>328000</v>
      </c>
      <c r="K529" s="195">
        <f>K530</f>
        <v>25240</v>
      </c>
      <c r="L529" s="195">
        <f t="shared" ref="L529:L531" si="52">J529+K529</f>
        <v>353240</v>
      </c>
    </row>
    <row r="530" spans="1:12" s="181" customFormat="1" ht="25.5">
      <c r="A530" s="191" t="s">
        <v>399</v>
      </c>
      <c r="B530" s="182" t="s">
        <v>121</v>
      </c>
      <c r="C530" s="182" t="s">
        <v>17</v>
      </c>
      <c r="D530" s="182" t="s">
        <v>13</v>
      </c>
      <c r="E530" s="182" t="s">
        <v>102</v>
      </c>
      <c r="F530" s="182" t="s">
        <v>82</v>
      </c>
      <c r="G530" s="182" t="s">
        <v>190</v>
      </c>
      <c r="H530" s="182" t="s">
        <v>230</v>
      </c>
      <c r="I530" s="180" t="s">
        <v>114</v>
      </c>
      <c r="J530" s="195">
        <f t="shared" ref="J530:K530" si="53">J531</f>
        <v>328000</v>
      </c>
      <c r="K530" s="195">
        <f t="shared" si="53"/>
        <v>25240</v>
      </c>
      <c r="L530" s="195">
        <f t="shared" si="52"/>
        <v>353240</v>
      </c>
    </row>
    <row r="531" spans="1:12" s="181" customFormat="1" ht="25.5">
      <c r="A531" s="190" t="s">
        <v>118</v>
      </c>
      <c r="B531" s="182" t="s">
        <v>121</v>
      </c>
      <c r="C531" s="182" t="s">
        <v>17</v>
      </c>
      <c r="D531" s="182" t="s">
        <v>13</v>
      </c>
      <c r="E531" s="182" t="s">
        <v>102</v>
      </c>
      <c r="F531" s="182" t="s">
        <v>82</v>
      </c>
      <c r="G531" s="182" t="s">
        <v>190</v>
      </c>
      <c r="H531" s="182" t="s">
        <v>230</v>
      </c>
      <c r="I531" s="180" t="s">
        <v>115</v>
      </c>
      <c r="J531" s="195">
        <v>328000</v>
      </c>
      <c r="K531" s="195">
        <v>25240</v>
      </c>
      <c r="L531" s="195">
        <f t="shared" si="52"/>
        <v>353240</v>
      </c>
    </row>
    <row r="532" spans="1:12" s="181" customFormat="1">
      <c r="A532" s="183"/>
      <c r="B532" s="182"/>
      <c r="C532" s="182"/>
      <c r="D532" s="182"/>
      <c r="E532" s="182"/>
      <c r="F532" s="182"/>
      <c r="G532" s="182"/>
      <c r="H532" s="182"/>
      <c r="I532" s="180"/>
      <c r="J532" s="195"/>
      <c r="K532" s="195"/>
      <c r="L532" s="195"/>
    </row>
    <row r="533" spans="1:12" ht="31.5">
      <c r="A533" s="118" t="s">
        <v>26</v>
      </c>
      <c r="B533" s="119" t="s">
        <v>121</v>
      </c>
      <c r="C533" s="119" t="s">
        <v>13</v>
      </c>
      <c r="D533" s="120"/>
      <c r="E533" s="120"/>
      <c r="F533" s="120"/>
      <c r="G533" s="120"/>
      <c r="H533" s="120"/>
      <c r="I533" s="121"/>
      <c r="J533" s="144">
        <f>J534+J543</f>
        <v>349800</v>
      </c>
      <c r="K533" s="144">
        <f>K534+K543</f>
        <v>0</v>
      </c>
      <c r="L533" s="144">
        <f>J533+K533</f>
        <v>349800</v>
      </c>
    </row>
    <row r="534" spans="1:12" s="200" customFormat="1" ht="38.25">
      <c r="A534" s="123" t="s">
        <v>339</v>
      </c>
      <c r="B534" s="124" t="s">
        <v>121</v>
      </c>
      <c r="C534" s="124" t="s">
        <v>13</v>
      </c>
      <c r="D534" s="124" t="s">
        <v>30</v>
      </c>
      <c r="E534" s="124"/>
      <c r="F534" s="124"/>
      <c r="G534" s="124"/>
      <c r="H534" s="124"/>
      <c r="I534" s="204"/>
      <c r="J534" s="150">
        <f t="shared" ref="J534:K540" si="54">J535</f>
        <v>309800</v>
      </c>
      <c r="K534" s="150">
        <f t="shared" si="54"/>
        <v>0</v>
      </c>
      <c r="L534" s="150">
        <f>J534+K534</f>
        <v>309800</v>
      </c>
    </row>
    <row r="535" spans="1:12" s="198" customFormat="1" ht="51">
      <c r="A535" s="202" t="s">
        <v>340</v>
      </c>
      <c r="B535" s="125" t="s">
        <v>121</v>
      </c>
      <c r="C535" s="125" t="s">
        <v>13</v>
      </c>
      <c r="D535" s="125" t="s">
        <v>30</v>
      </c>
      <c r="E535" s="125" t="s">
        <v>290</v>
      </c>
      <c r="F535" s="125" t="s">
        <v>82</v>
      </c>
      <c r="G535" s="125" t="s">
        <v>190</v>
      </c>
      <c r="H535" s="125" t="s">
        <v>191</v>
      </c>
      <c r="I535" s="126"/>
      <c r="J535" s="203">
        <f>J536+J539</f>
        <v>309800</v>
      </c>
      <c r="K535" s="203">
        <f>K536+K539</f>
        <v>0</v>
      </c>
      <c r="L535" s="203">
        <f>J535+K535</f>
        <v>309800</v>
      </c>
    </row>
    <row r="536" spans="1:12" s="198" customFormat="1" ht="25.5">
      <c r="A536" s="202" t="s">
        <v>431</v>
      </c>
      <c r="B536" s="125" t="s">
        <v>121</v>
      </c>
      <c r="C536" s="125" t="s">
        <v>13</v>
      </c>
      <c r="D536" s="125" t="s">
        <v>30</v>
      </c>
      <c r="E536" s="125" t="s">
        <v>290</v>
      </c>
      <c r="F536" s="125" t="s">
        <v>82</v>
      </c>
      <c r="G536" s="125" t="s">
        <v>190</v>
      </c>
      <c r="H536" s="125" t="s">
        <v>419</v>
      </c>
      <c r="I536" s="126"/>
      <c r="J536" s="203">
        <f>J537</f>
        <v>109800</v>
      </c>
      <c r="K536" s="203">
        <f>K537</f>
        <v>0</v>
      </c>
      <c r="L536" s="203">
        <f t="shared" ref="L536:L541" si="55">J536+K536</f>
        <v>109800</v>
      </c>
    </row>
    <row r="537" spans="1:12" s="198" customFormat="1" ht="25.5">
      <c r="A537" s="191" t="s">
        <v>399</v>
      </c>
      <c r="B537" s="125" t="s">
        <v>121</v>
      </c>
      <c r="C537" s="125" t="s">
        <v>13</v>
      </c>
      <c r="D537" s="125" t="s">
        <v>30</v>
      </c>
      <c r="E537" s="125" t="s">
        <v>290</v>
      </c>
      <c r="F537" s="125" t="s">
        <v>82</v>
      </c>
      <c r="G537" s="125" t="s">
        <v>190</v>
      </c>
      <c r="H537" s="125" t="s">
        <v>419</v>
      </c>
      <c r="I537" s="126" t="s">
        <v>114</v>
      </c>
      <c r="J537" s="203">
        <f>J538</f>
        <v>109800</v>
      </c>
      <c r="K537" s="203">
        <f>K538</f>
        <v>0</v>
      </c>
      <c r="L537" s="203">
        <f t="shared" si="55"/>
        <v>109800</v>
      </c>
    </row>
    <row r="538" spans="1:12" s="198" customFormat="1" ht="25.5">
      <c r="A538" s="190" t="s">
        <v>118</v>
      </c>
      <c r="B538" s="125" t="s">
        <v>121</v>
      </c>
      <c r="C538" s="125" t="s">
        <v>13</v>
      </c>
      <c r="D538" s="125" t="s">
        <v>30</v>
      </c>
      <c r="E538" s="125" t="s">
        <v>290</v>
      </c>
      <c r="F538" s="125" t="s">
        <v>82</v>
      </c>
      <c r="G538" s="125" t="s">
        <v>190</v>
      </c>
      <c r="H538" s="125" t="s">
        <v>419</v>
      </c>
      <c r="I538" s="126" t="s">
        <v>115</v>
      </c>
      <c r="J538" s="203">
        <v>109800</v>
      </c>
      <c r="K538" s="203"/>
      <c r="L538" s="203">
        <f t="shared" si="55"/>
        <v>109800</v>
      </c>
    </row>
    <row r="539" spans="1:12" s="198" customFormat="1" ht="25.5">
      <c r="A539" s="5" t="s">
        <v>164</v>
      </c>
      <c r="B539" s="125" t="s">
        <v>121</v>
      </c>
      <c r="C539" s="125" t="s">
        <v>13</v>
      </c>
      <c r="D539" s="125" t="s">
        <v>30</v>
      </c>
      <c r="E539" s="125" t="s">
        <v>290</v>
      </c>
      <c r="F539" s="125" t="s">
        <v>82</v>
      </c>
      <c r="G539" s="125" t="s">
        <v>190</v>
      </c>
      <c r="H539" s="125" t="s">
        <v>230</v>
      </c>
      <c r="I539" s="126"/>
      <c r="J539" s="203">
        <f t="shared" si="54"/>
        <v>200000</v>
      </c>
      <c r="K539" s="203">
        <f t="shared" si="54"/>
        <v>0</v>
      </c>
      <c r="L539" s="203">
        <f t="shared" si="55"/>
        <v>200000</v>
      </c>
    </row>
    <row r="540" spans="1:12" s="198" customFormat="1">
      <c r="A540" s="183" t="s">
        <v>97</v>
      </c>
      <c r="B540" s="125" t="s">
        <v>121</v>
      </c>
      <c r="C540" s="125" t="s">
        <v>13</v>
      </c>
      <c r="D540" s="125" t="s">
        <v>30</v>
      </c>
      <c r="E540" s="125" t="s">
        <v>290</v>
      </c>
      <c r="F540" s="125" t="s">
        <v>82</v>
      </c>
      <c r="G540" s="125" t="s">
        <v>190</v>
      </c>
      <c r="H540" s="125" t="s">
        <v>230</v>
      </c>
      <c r="I540" s="126" t="s">
        <v>94</v>
      </c>
      <c r="J540" s="203">
        <f t="shared" si="54"/>
        <v>200000</v>
      </c>
      <c r="K540" s="203">
        <f t="shared" si="54"/>
        <v>0</v>
      </c>
      <c r="L540" s="203">
        <f t="shared" si="55"/>
        <v>200000</v>
      </c>
    </row>
    <row r="541" spans="1:12" s="198" customFormat="1">
      <c r="A541" s="183" t="s">
        <v>129</v>
      </c>
      <c r="B541" s="125" t="s">
        <v>121</v>
      </c>
      <c r="C541" s="125" t="s">
        <v>13</v>
      </c>
      <c r="D541" s="125" t="s">
        <v>30</v>
      </c>
      <c r="E541" s="125" t="s">
        <v>290</v>
      </c>
      <c r="F541" s="125" t="s">
        <v>82</v>
      </c>
      <c r="G541" s="125" t="s">
        <v>190</v>
      </c>
      <c r="H541" s="125" t="s">
        <v>230</v>
      </c>
      <c r="I541" s="126" t="s">
        <v>128</v>
      </c>
      <c r="J541" s="203">
        <v>200000</v>
      </c>
      <c r="K541" s="203"/>
      <c r="L541" s="203">
        <f t="shared" si="55"/>
        <v>200000</v>
      </c>
    </row>
    <row r="542" spans="1:12" s="198" customFormat="1">
      <c r="A542" s="205"/>
      <c r="B542" s="125"/>
      <c r="C542" s="125"/>
      <c r="D542" s="125"/>
      <c r="E542" s="125"/>
      <c r="F542" s="125"/>
      <c r="G542" s="125"/>
      <c r="H542" s="125"/>
      <c r="I542" s="126"/>
      <c r="J542" s="203"/>
      <c r="K542" s="203"/>
      <c r="L542" s="203"/>
    </row>
    <row r="543" spans="1:12" ht="25.5">
      <c r="A543" s="123" t="s">
        <v>255</v>
      </c>
      <c r="B543" s="124" t="s">
        <v>121</v>
      </c>
      <c r="C543" s="124" t="s">
        <v>13</v>
      </c>
      <c r="D543" s="124" t="s">
        <v>29</v>
      </c>
      <c r="E543" s="125"/>
      <c r="F543" s="125"/>
      <c r="G543" s="125"/>
      <c r="H543" s="125"/>
      <c r="I543" s="126"/>
      <c r="J543" s="150">
        <f>J548+J544</f>
        <v>40000</v>
      </c>
      <c r="K543" s="150">
        <f>K548+K544</f>
        <v>0</v>
      </c>
      <c r="L543" s="150">
        <f>J543+K543</f>
        <v>40000</v>
      </c>
    </row>
    <row r="544" spans="1:12" s="198" customFormat="1" ht="25.5">
      <c r="A544" s="190" t="s">
        <v>474</v>
      </c>
      <c r="B544" s="3" t="s">
        <v>121</v>
      </c>
      <c r="C544" s="3" t="s">
        <v>13</v>
      </c>
      <c r="D544" s="3" t="s">
        <v>29</v>
      </c>
      <c r="E544" s="3" t="s">
        <v>29</v>
      </c>
      <c r="F544" s="3" t="s">
        <v>82</v>
      </c>
      <c r="G544" s="3" t="s">
        <v>190</v>
      </c>
      <c r="H544" s="3" t="s">
        <v>191</v>
      </c>
      <c r="I544" s="19"/>
      <c r="J544" s="174">
        <f t="shared" ref="J544:K546" si="56">J545</f>
        <v>20000</v>
      </c>
      <c r="K544" s="174">
        <f t="shared" si="56"/>
        <v>0</v>
      </c>
      <c r="L544" s="193">
        <f t="shared" ref="L544:L547" si="57">J544+K544</f>
        <v>20000</v>
      </c>
    </row>
    <row r="545" spans="1:12" s="198" customFormat="1" ht="25.5">
      <c r="A545" s="190" t="s">
        <v>476</v>
      </c>
      <c r="B545" s="3" t="s">
        <v>121</v>
      </c>
      <c r="C545" s="3" t="s">
        <v>13</v>
      </c>
      <c r="D545" s="3" t="s">
        <v>29</v>
      </c>
      <c r="E545" s="3" t="s">
        <v>29</v>
      </c>
      <c r="F545" s="3" t="s">
        <v>82</v>
      </c>
      <c r="G545" s="3" t="s">
        <v>190</v>
      </c>
      <c r="H545" s="3" t="s">
        <v>475</v>
      </c>
      <c r="I545" s="19"/>
      <c r="J545" s="174">
        <f t="shared" si="56"/>
        <v>20000</v>
      </c>
      <c r="K545" s="174">
        <f t="shared" si="56"/>
        <v>0</v>
      </c>
      <c r="L545" s="193">
        <f t="shared" si="57"/>
        <v>20000</v>
      </c>
    </row>
    <row r="546" spans="1:12" s="198" customFormat="1" ht="25.5">
      <c r="A546" s="191" t="s">
        <v>399</v>
      </c>
      <c r="B546" s="3" t="s">
        <v>121</v>
      </c>
      <c r="C546" s="3" t="s">
        <v>13</v>
      </c>
      <c r="D546" s="3" t="s">
        <v>29</v>
      </c>
      <c r="E546" s="3" t="s">
        <v>29</v>
      </c>
      <c r="F546" s="3" t="s">
        <v>82</v>
      </c>
      <c r="G546" s="3" t="s">
        <v>190</v>
      </c>
      <c r="H546" s="3" t="s">
        <v>475</v>
      </c>
      <c r="I546" s="19" t="s">
        <v>114</v>
      </c>
      <c r="J546" s="174">
        <f t="shared" si="56"/>
        <v>20000</v>
      </c>
      <c r="K546" s="174">
        <f t="shared" si="56"/>
        <v>0</v>
      </c>
      <c r="L546" s="193">
        <f t="shared" si="57"/>
        <v>20000</v>
      </c>
    </row>
    <row r="547" spans="1:12" s="198" customFormat="1" ht="25.5">
      <c r="A547" s="190" t="s">
        <v>118</v>
      </c>
      <c r="B547" s="3" t="s">
        <v>121</v>
      </c>
      <c r="C547" s="3" t="s">
        <v>13</v>
      </c>
      <c r="D547" s="3" t="s">
        <v>29</v>
      </c>
      <c r="E547" s="3" t="s">
        <v>29</v>
      </c>
      <c r="F547" s="3" t="s">
        <v>82</v>
      </c>
      <c r="G547" s="3" t="s">
        <v>190</v>
      </c>
      <c r="H547" s="3" t="s">
        <v>475</v>
      </c>
      <c r="I547" s="19" t="s">
        <v>115</v>
      </c>
      <c r="J547" s="174">
        <v>20000</v>
      </c>
      <c r="K547" s="174"/>
      <c r="L547" s="193">
        <f t="shared" si="57"/>
        <v>20000</v>
      </c>
    </row>
    <row r="548" spans="1:12" ht="25.5">
      <c r="A548" s="99" t="s">
        <v>302</v>
      </c>
      <c r="B548" s="3" t="s">
        <v>121</v>
      </c>
      <c r="C548" s="3" t="s">
        <v>13</v>
      </c>
      <c r="D548" s="3" t="s">
        <v>29</v>
      </c>
      <c r="E548" s="1" t="s">
        <v>259</v>
      </c>
      <c r="F548" s="1" t="s">
        <v>82</v>
      </c>
      <c r="G548" s="1" t="s">
        <v>190</v>
      </c>
      <c r="H548" s="3" t="s">
        <v>191</v>
      </c>
      <c r="I548" s="19"/>
      <c r="J548" s="102">
        <f t="shared" ref="J548:K550" si="58">J549</f>
        <v>20000</v>
      </c>
      <c r="K548" s="193">
        <f t="shared" si="58"/>
        <v>0</v>
      </c>
      <c r="L548" s="193">
        <f>J548+K548</f>
        <v>20000</v>
      </c>
    </row>
    <row r="549" spans="1:12" ht="25.5">
      <c r="A549" s="99" t="s">
        <v>260</v>
      </c>
      <c r="B549" s="3" t="s">
        <v>121</v>
      </c>
      <c r="C549" s="3" t="s">
        <v>13</v>
      </c>
      <c r="D549" s="3" t="s">
        <v>29</v>
      </c>
      <c r="E549" s="1" t="s">
        <v>259</v>
      </c>
      <c r="F549" s="1" t="s">
        <v>82</v>
      </c>
      <c r="G549" s="1" t="s">
        <v>190</v>
      </c>
      <c r="H549" s="3" t="s">
        <v>261</v>
      </c>
      <c r="I549" s="19"/>
      <c r="J549" s="102">
        <f t="shared" si="58"/>
        <v>20000</v>
      </c>
      <c r="K549" s="193">
        <f t="shared" si="58"/>
        <v>0</v>
      </c>
      <c r="L549" s="193">
        <f t="shared" ref="L549:L551" si="59">J549+K549</f>
        <v>20000</v>
      </c>
    </row>
    <row r="550" spans="1:12">
      <c r="A550" s="12" t="s">
        <v>124</v>
      </c>
      <c r="B550" s="3" t="s">
        <v>121</v>
      </c>
      <c r="C550" s="3" t="s">
        <v>13</v>
      </c>
      <c r="D550" s="3" t="s">
        <v>29</v>
      </c>
      <c r="E550" s="1" t="s">
        <v>259</v>
      </c>
      <c r="F550" s="1" t="s">
        <v>82</v>
      </c>
      <c r="G550" s="1" t="s">
        <v>190</v>
      </c>
      <c r="H550" s="3" t="s">
        <v>261</v>
      </c>
      <c r="I550" s="19" t="s">
        <v>123</v>
      </c>
      <c r="J550" s="102">
        <f t="shared" si="58"/>
        <v>20000</v>
      </c>
      <c r="K550" s="193">
        <f t="shared" si="58"/>
        <v>0</v>
      </c>
      <c r="L550" s="193">
        <f t="shared" si="59"/>
        <v>20000</v>
      </c>
    </row>
    <row r="551" spans="1:12">
      <c r="A551" s="99" t="s">
        <v>145</v>
      </c>
      <c r="B551" s="3" t="s">
        <v>121</v>
      </c>
      <c r="C551" s="3" t="s">
        <v>13</v>
      </c>
      <c r="D551" s="3" t="s">
        <v>29</v>
      </c>
      <c r="E551" s="1" t="s">
        <v>259</v>
      </c>
      <c r="F551" s="1" t="s">
        <v>82</v>
      </c>
      <c r="G551" s="1" t="s">
        <v>190</v>
      </c>
      <c r="H551" s="3" t="s">
        <v>261</v>
      </c>
      <c r="I551" s="19" t="s">
        <v>144</v>
      </c>
      <c r="J551" s="102">
        <v>20000</v>
      </c>
      <c r="K551" s="193"/>
      <c r="L551" s="193">
        <f t="shared" si="59"/>
        <v>20000</v>
      </c>
    </row>
    <row r="552" spans="1:12">
      <c r="A552" s="99"/>
      <c r="B552" s="3"/>
      <c r="C552" s="3"/>
      <c r="D552" s="3"/>
      <c r="E552" s="1"/>
      <c r="F552" s="1"/>
      <c r="G552" s="1"/>
      <c r="H552" s="3"/>
      <c r="I552" s="19"/>
      <c r="J552" s="102"/>
      <c r="K552" s="193"/>
      <c r="L552" s="193"/>
    </row>
    <row r="553" spans="1:12" ht="15.75">
      <c r="A553" s="31" t="s">
        <v>15</v>
      </c>
      <c r="B553" s="35" t="s">
        <v>121</v>
      </c>
      <c r="C553" s="35" t="s">
        <v>16</v>
      </c>
      <c r="D553" s="3"/>
      <c r="E553" s="3"/>
      <c r="F553" s="3"/>
      <c r="G553" s="3"/>
      <c r="H553" s="3"/>
      <c r="I553" s="19"/>
      <c r="J553" s="140">
        <f>J554+J569+J599+J616</f>
        <v>15520445.989999998</v>
      </c>
      <c r="K553" s="140">
        <f>K554+K569+K599+K616</f>
        <v>-1000000</v>
      </c>
      <c r="L553" s="140">
        <f>J553+K553</f>
        <v>14520445.989999998</v>
      </c>
    </row>
    <row r="554" spans="1:12">
      <c r="A554" s="4" t="s">
        <v>36</v>
      </c>
      <c r="B554" s="17" t="s">
        <v>121</v>
      </c>
      <c r="C554" s="17" t="s">
        <v>16</v>
      </c>
      <c r="D554" s="17" t="s">
        <v>18</v>
      </c>
      <c r="E554" s="17"/>
      <c r="F554" s="17"/>
      <c r="G554" s="17"/>
      <c r="H554" s="1"/>
      <c r="I554" s="16"/>
      <c r="J554" s="141">
        <f>J555</f>
        <v>643877.26</v>
      </c>
      <c r="K554" s="141">
        <f>K555</f>
        <v>0</v>
      </c>
      <c r="L554" s="141">
        <f>J554+K554</f>
        <v>643877.26</v>
      </c>
    </row>
    <row r="555" spans="1:12" ht="39" customHeight="1">
      <c r="A555" s="183" t="s">
        <v>398</v>
      </c>
      <c r="B555" s="182" t="s">
        <v>121</v>
      </c>
      <c r="C555" s="182" t="s">
        <v>16</v>
      </c>
      <c r="D555" s="182" t="s">
        <v>18</v>
      </c>
      <c r="E555" s="182" t="s">
        <v>13</v>
      </c>
      <c r="F555" s="182" t="s">
        <v>82</v>
      </c>
      <c r="G555" s="182" t="s">
        <v>190</v>
      </c>
      <c r="H555" s="182" t="s">
        <v>191</v>
      </c>
      <c r="I555" s="180"/>
      <c r="J555" s="142">
        <f>+J556+J559+J564</f>
        <v>643877.26</v>
      </c>
      <c r="K555" s="195">
        <f>+K556+K559+K564</f>
        <v>0</v>
      </c>
      <c r="L555" s="195">
        <f>J555+K555</f>
        <v>643877.26</v>
      </c>
    </row>
    <row r="556" spans="1:12">
      <c r="A556" s="2" t="s">
        <v>64</v>
      </c>
      <c r="B556" s="1" t="s">
        <v>121</v>
      </c>
      <c r="C556" s="1" t="s">
        <v>16</v>
      </c>
      <c r="D556" s="1" t="s">
        <v>18</v>
      </c>
      <c r="E556" s="182" t="s">
        <v>13</v>
      </c>
      <c r="F556" s="1" t="s">
        <v>82</v>
      </c>
      <c r="G556" s="1" t="s">
        <v>190</v>
      </c>
      <c r="H556" s="21" t="s">
        <v>222</v>
      </c>
      <c r="I556" s="16"/>
      <c r="J556" s="102">
        <f>J557</f>
        <v>50000</v>
      </c>
      <c r="K556" s="193">
        <f>K557</f>
        <v>0</v>
      </c>
      <c r="L556" s="195">
        <f t="shared" ref="L556:L567" si="60">J556+K556</f>
        <v>50000</v>
      </c>
    </row>
    <row r="557" spans="1:12" ht="25.5">
      <c r="A557" s="191" t="s">
        <v>399</v>
      </c>
      <c r="B557" s="1" t="s">
        <v>121</v>
      </c>
      <c r="C557" s="1" t="s">
        <v>16</v>
      </c>
      <c r="D557" s="1" t="s">
        <v>18</v>
      </c>
      <c r="E557" s="182" t="s">
        <v>13</v>
      </c>
      <c r="F557" s="1" t="s">
        <v>82</v>
      </c>
      <c r="G557" s="1" t="s">
        <v>190</v>
      </c>
      <c r="H557" s="21" t="s">
        <v>222</v>
      </c>
      <c r="I557" s="16" t="s">
        <v>114</v>
      </c>
      <c r="J557" s="102">
        <f>J558</f>
        <v>50000</v>
      </c>
      <c r="K557" s="193">
        <f>K558</f>
        <v>0</v>
      </c>
      <c r="L557" s="195">
        <f t="shared" si="60"/>
        <v>50000</v>
      </c>
    </row>
    <row r="558" spans="1:12" ht="25.5">
      <c r="A558" s="92" t="s">
        <v>118</v>
      </c>
      <c r="B558" s="1" t="s">
        <v>121</v>
      </c>
      <c r="C558" s="1" t="s">
        <v>16</v>
      </c>
      <c r="D558" s="1" t="s">
        <v>18</v>
      </c>
      <c r="E558" s="182" t="s">
        <v>13</v>
      </c>
      <c r="F558" s="1" t="s">
        <v>82</v>
      </c>
      <c r="G558" s="1" t="s">
        <v>190</v>
      </c>
      <c r="H558" s="21" t="s">
        <v>222</v>
      </c>
      <c r="I558" s="16" t="s">
        <v>115</v>
      </c>
      <c r="J558" s="102">
        <v>50000</v>
      </c>
      <c r="K558" s="193"/>
      <c r="L558" s="195">
        <f t="shared" si="60"/>
        <v>50000</v>
      </c>
    </row>
    <row r="559" spans="1:12" s="181" customFormat="1">
      <c r="A559" s="190" t="s">
        <v>421</v>
      </c>
      <c r="B559" s="182" t="s">
        <v>121</v>
      </c>
      <c r="C559" s="182" t="s">
        <v>16</v>
      </c>
      <c r="D559" s="182" t="s">
        <v>18</v>
      </c>
      <c r="E559" s="182" t="s">
        <v>13</v>
      </c>
      <c r="F559" s="182" t="s">
        <v>82</v>
      </c>
      <c r="G559" s="182" t="s">
        <v>190</v>
      </c>
      <c r="H559" s="188" t="s">
        <v>420</v>
      </c>
      <c r="I559" s="180"/>
      <c r="J559" s="193">
        <f>J560+J562</f>
        <v>463877.26</v>
      </c>
      <c r="K559" s="193">
        <f>K560+K562</f>
        <v>0</v>
      </c>
      <c r="L559" s="195">
        <f t="shared" si="60"/>
        <v>463877.26</v>
      </c>
    </row>
    <row r="560" spans="1:12" s="181" customFormat="1" ht="25.5">
      <c r="A560" s="191" t="s">
        <v>399</v>
      </c>
      <c r="B560" s="182" t="s">
        <v>121</v>
      </c>
      <c r="C560" s="182" t="s">
        <v>16</v>
      </c>
      <c r="D560" s="182" t="s">
        <v>18</v>
      </c>
      <c r="E560" s="182" t="s">
        <v>13</v>
      </c>
      <c r="F560" s="182" t="s">
        <v>82</v>
      </c>
      <c r="G560" s="182" t="s">
        <v>190</v>
      </c>
      <c r="H560" s="188" t="s">
        <v>420</v>
      </c>
      <c r="I560" s="180" t="s">
        <v>114</v>
      </c>
      <c r="J560" s="193">
        <f>J561</f>
        <v>233877.26</v>
      </c>
      <c r="K560" s="193">
        <f>K561</f>
        <v>0</v>
      </c>
      <c r="L560" s="195">
        <f t="shared" si="60"/>
        <v>233877.26</v>
      </c>
    </row>
    <row r="561" spans="1:12" s="181" customFormat="1" ht="25.5">
      <c r="A561" s="190" t="s">
        <v>118</v>
      </c>
      <c r="B561" s="182" t="s">
        <v>121</v>
      </c>
      <c r="C561" s="182" t="s">
        <v>16</v>
      </c>
      <c r="D561" s="182" t="s">
        <v>18</v>
      </c>
      <c r="E561" s="182" t="s">
        <v>13</v>
      </c>
      <c r="F561" s="182" t="s">
        <v>82</v>
      </c>
      <c r="G561" s="182" t="s">
        <v>190</v>
      </c>
      <c r="H561" s="188" t="s">
        <v>420</v>
      </c>
      <c r="I561" s="180" t="s">
        <v>115</v>
      </c>
      <c r="J561" s="193">
        <v>233877.26</v>
      </c>
      <c r="K561" s="193"/>
      <c r="L561" s="195">
        <f t="shared" si="60"/>
        <v>233877.26</v>
      </c>
    </row>
    <row r="562" spans="1:12" s="181" customFormat="1">
      <c r="A562" s="12" t="s">
        <v>124</v>
      </c>
      <c r="B562" s="182" t="s">
        <v>121</v>
      </c>
      <c r="C562" s="182" t="s">
        <v>16</v>
      </c>
      <c r="D562" s="182" t="s">
        <v>18</v>
      </c>
      <c r="E562" s="182" t="s">
        <v>13</v>
      </c>
      <c r="F562" s="182" t="s">
        <v>82</v>
      </c>
      <c r="G562" s="182" t="s">
        <v>190</v>
      </c>
      <c r="H562" s="188" t="s">
        <v>420</v>
      </c>
      <c r="I562" s="180" t="s">
        <v>123</v>
      </c>
      <c r="J562" s="193">
        <f>J563</f>
        <v>230000</v>
      </c>
      <c r="K562" s="193">
        <f>K563</f>
        <v>0</v>
      </c>
      <c r="L562" s="195">
        <f t="shared" si="60"/>
        <v>230000</v>
      </c>
    </row>
    <row r="563" spans="1:12" s="181" customFormat="1">
      <c r="A563" s="170" t="s">
        <v>312</v>
      </c>
      <c r="B563" s="182" t="s">
        <v>121</v>
      </c>
      <c r="C563" s="182" t="s">
        <v>16</v>
      </c>
      <c r="D563" s="182" t="s">
        <v>18</v>
      </c>
      <c r="E563" s="182" t="s">
        <v>13</v>
      </c>
      <c r="F563" s="182" t="s">
        <v>82</v>
      </c>
      <c r="G563" s="182" t="s">
        <v>190</v>
      </c>
      <c r="H563" s="188" t="s">
        <v>420</v>
      </c>
      <c r="I563" s="180" t="s">
        <v>311</v>
      </c>
      <c r="J563" s="193">
        <v>230000</v>
      </c>
      <c r="K563" s="193"/>
      <c r="L563" s="195">
        <f t="shared" si="60"/>
        <v>230000</v>
      </c>
    </row>
    <row r="564" spans="1:12" s="181" customFormat="1" ht="16.5" customHeight="1">
      <c r="A564" s="183" t="s">
        <v>103</v>
      </c>
      <c r="B564" s="182" t="s">
        <v>121</v>
      </c>
      <c r="C564" s="182" t="s">
        <v>16</v>
      </c>
      <c r="D564" s="182" t="s">
        <v>18</v>
      </c>
      <c r="E564" s="182" t="s">
        <v>102</v>
      </c>
      <c r="F564" s="182" t="s">
        <v>82</v>
      </c>
      <c r="G564" s="182" t="s">
        <v>190</v>
      </c>
      <c r="H564" s="188" t="s">
        <v>191</v>
      </c>
      <c r="I564" s="180"/>
      <c r="J564" s="193">
        <f t="shared" ref="J564:K566" si="61">J565</f>
        <v>130000</v>
      </c>
      <c r="K564" s="193">
        <f t="shared" si="61"/>
        <v>0</v>
      </c>
      <c r="L564" s="195">
        <f t="shared" si="60"/>
        <v>130000</v>
      </c>
    </row>
    <row r="565" spans="1:12" s="181" customFormat="1" ht="16.5" customHeight="1">
      <c r="A565" s="240" t="s">
        <v>513</v>
      </c>
      <c r="B565" s="182" t="s">
        <v>121</v>
      </c>
      <c r="C565" s="182" t="s">
        <v>16</v>
      </c>
      <c r="D565" s="182" t="s">
        <v>18</v>
      </c>
      <c r="E565" s="182" t="s">
        <v>102</v>
      </c>
      <c r="F565" s="182" t="s">
        <v>82</v>
      </c>
      <c r="G565" s="182" t="s">
        <v>190</v>
      </c>
      <c r="H565" s="188" t="s">
        <v>512</v>
      </c>
      <c r="I565" s="180"/>
      <c r="J565" s="193">
        <f t="shared" si="61"/>
        <v>130000</v>
      </c>
      <c r="K565" s="193">
        <f t="shared" si="61"/>
        <v>0</v>
      </c>
      <c r="L565" s="195">
        <f t="shared" si="60"/>
        <v>130000</v>
      </c>
    </row>
    <row r="566" spans="1:12" s="181" customFormat="1" ht="25.5">
      <c r="A566" s="184" t="s">
        <v>87</v>
      </c>
      <c r="B566" s="182" t="s">
        <v>121</v>
      </c>
      <c r="C566" s="182" t="s">
        <v>16</v>
      </c>
      <c r="D566" s="182" t="s">
        <v>18</v>
      </c>
      <c r="E566" s="182" t="s">
        <v>102</v>
      </c>
      <c r="F566" s="182" t="s">
        <v>82</v>
      </c>
      <c r="G566" s="182" t="s">
        <v>190</v>
      </c>
      <c r="H566" s="188" t="s">
        <v>512</v>
      </c>
      <c r="I566" s="180" t="s">
        <v>86</v>
      </c>
      <c r="J566" s="193">
        <f t="shared" si="61"/>
        <v>130000</v>
      </c>
      <c r="K566" s="193">
        <f t="shared" si="61"/>
        <v>0</v>
      </c>
      <c r="L566" s="195">
        <f t="shared" si="60"/>
        <v>130000</v>
      </c>
    </row>
    <row r="567" spans="1:12" s="181" customFormat="1">
      <c r="A567" s="183" t="s">
        <v>382</v>
      </c>
      <c r="B567" s="182" t="s">
        <v>121</v>
      </c>
      <c r="C567" s="182" t="s">
        <v>16</v>
      </c>
      <c r="D567" s="182" t="s">
        <v>18</v>
      </c>
      <c r="E567" s="182" t="s">
        <v>102</v>
      </c>
      <c r="F567" s="182" t="s">
        <v>82</v>
      </c>
      <c r="G567" s="182" t="s">
        <v>190</v>
      </c>
      <c r="H567" s="188" t="s">
        <v>512</v>
      </c>
      <c r="I567" s="180" t="s">
        <v>379</v>
      </c>
      <c r="J567" s="193">
        <v>130000</v>
      </c>
      <c r="K567" s="193"/>
      <c r="L567" s="195">
        <f t="shared" si="60"/>
        <v>130000</v>
      </c>
    </row>
    <row r="568" spans="1:12">
      <c r="A568" s="96"/>
      <c r="B568" s="1"/>
      <c r="C568" s="1"/>
      <c r="D568" s="1"/>
      <c r="E568" s="1"/>
      <c r="F568" s="1"/>
      <c r="G568" s="1"/>
      <c r="H568" s="21"/>
      <c r="I568" s="16"/>
      <c r="J568" s="102"/>
      <c r="K568" s="193"/>
      <c r="L568" s="195"/>
    </row>
    <row r="569" spans="1:12">
      <c r="A569" s="4" t="s">
        <v>23</v>
      </c>
      <c r="B569" s="18" t="s">
        <v>121</v>
      </c>
      <c r="C569" s="18" t="s">
        <v>16</v>
      </c>
      <c r="D569" s="18" t="s">
        <v>27</v>
      </c>
      <c r="E569" s="18"/>
      <c r="F569" s="18"/>
      <c r="G569" s="18"/>
      <c r="H569" s="166"/>
      <c r="I569" s="34"/>
      <c r="J569" s="141">
        <f>J570+J594</f>
        <v>5263600.42</v>
      </c>
      <c r="K569" s="141">
        <f>K570+K594</f>
        <v>0</v>
      </c>
      <c r="L569" s="141">
        <f>J569+K569</f>
        <v>5263600.42</v>
      </c>
    </row>
    <row r="570" spans="1:12" ht="51">
      <c r="A570" s="183" t="s">
        <v>359</v>
      </c>
      <c r="B570" s="1" t="s">
        <v>121</v>
      </c>
      <c r="C570" s="1" t="s">
        <v>16</v>
      </c>
      <c r="D570" s="1" t="s">
        <v>27</v>
      </c>
      <c r="E570" s="1" t="s">
        <v>18</v>
      </c>
      <c r="F570" s="1" t="s">
        <v>82</v>
      </c>
      <c r="G570" s="1" t="s">
        <v>190</v>
      </c>
      <c r="H570" s="21" t="s">
        <v>191</v>
      </c>
      <c r="I570" s="16"/>
      <c r="J570" s="102">
        <f>J574+J581+J571+J588+J591</f>
        <v>5145500.42</v>
      </c>
      <c r="K570" s="193">
        <f>K574+K581+K571+K588+K591</f>
        <v>0</v>
      </c>
      <c r="L570" s="193">
        <f>J570+K570</f>
        <v>5145500.42</v>
      </c>
    </row>
    <row r="571" spans="1:12" s="181" customFormat="1">
      <c r="A571" s="111" t="s">
        <v>423</v>
      </c>
      <c r="B571" s="182" t="s">
        <v>121</v>
      </c>
      <c r="C571" s="182" t="s">
        <v>16</v>
      </c>
      <c r="D571" s="182" t="s">
        <v>27</v>
      </c>
      <c r="E571" s="182" t="s">
        <v>18</v>
      </c>
      <c r="F571" s="182" t="s">
        <v>82</v>
      </c>
      <c r="G571" s="182" t="s">
        <v>190</v>
      </c>
      <c r="H571" s="188" t="s">
        <v>422</v>
      </c>
      <c r="I571" s="180"/>
      <c r="J571" s="193">
        <f>J572</f>
        <v>50000</v>
      </c>
      <c r="K571" s="193">
        <f>K572</f>
        <v>0</v>
      </c>
      <c r="L571" s="193">
        <f t="shared" ref="L571:L597" si="62">J571+K571</f>
        <v>50000</v>
      </c>
    </row>
    <row r="572" spans="1:12" s="181" customFormat="1" ht="25.5">
      <c r="A572" s="158" t="s">
        <v>399</v>
      </c>
      <c r="B572" s="182" t="s">
        <v>121</v>
      </c>
      <c r="C572" s="182" t="s">
        <v>16</v>
      </c>
      <c r="D572" s="182" t="s">
        <v>27</v>
      </c>
      <c r="E572" s="182" t="s">
        <v>18</v>
      </c>
      <c r="F572" s="182" t="s">
        <v>82</v>
      </c>
      <c r="G572" s="182" t="s">
        <v>190</v>
      </c>
      <c r="H572" s="188" t="s">
        <v>422</v>
      </c>
      <c r="I572" s="180" t="s">
        <v>114</v>
      </c>
      <c r="J572" s="193">
        <f>J573</f>
        <v>50000</v>
      </c>
      <c r="K572" s="193">
        <f>K573</f>
        <v>0</v>
      </c>
      <c r="L572" s="193">
        <f t="shared" si="62"/>
        <v>50000</v>
      </c>
    </row>
    <row r="573" spans="1:12" s="181" customFormat="1" ht="25.5">
      <c r="A573" s="190" t="s">
        <v>118</v>
      </c>
      <c r="B573" s="182" t="s">
        <v>121</v>
      </c>
      <c r="C573" s="182" t="s">
        <v>16</v>
      </c>
      <c r="D573" s="182" t="s">
        <v>27</v>
      </c>
      <c r="E573" s="182" t="s">
        <v>18</v>
      </c>
      <c r="F573" s="182" t="s">
        <v>82</v>
      </c>
      <c r="G573" s="182" t="s">
        <v>190</v>
      </c>
      <c r="H573" s="188" t="s">
        <v>422</v>
      </c>
      <c r="I573" s="180" t="s">
        <v>115</v>
      </c>
      <c r="J573" s="193">
        <v>50000</v>
      </c>
      <c r="K573" s="193"/>
      <c r="L573" s="193">
        <f t="shared" si="62"/>
        <v>50000</v>
      </c>
    </row>
    <row r="574" spans="1:12" s="181" customFormat="1" ht="38.25">
      <c r="A574" s="176" t="s">
        <v>308</v>
      </c>
      <c r="B574" s="182" t="s">
        <v>121</v>
      </c>
      <c r="C574" s="182" t="s">
        <v>16</v>
      </c>
      <c r="D574" s="182" t="s">
        <v>27</v>
      </c>
      <c r="E574" s="182" t="s">
        <v>18</v>
      </c>
      <c r="F574" s="182" t="s">
        <v>82</v>
      </c>
      <c r="G574" s="182" t="s">
        <v>190</v>
      </c>
      <c r="H574" s="188" t="s">
        <v>309</v>
      </c>
      <c r="I574" s="177"/>
      <c r="J574" s="193">
        <f>J575+J577+J579</f>
        <v>496550</v>
      </c>
      <c r="K574" s="193">
        <f>K575+K577+K579</f>
        <v>-42584.78</v>
      </c>
      <c r="L574" s="193">
        <f t="shared" si="62"/>
        <v>453965.22</v>
      </c>
    </row>
    <row r="575" spans="1:12" s="181" customFormat="1" ht="38.25">
      <c r="A575" s="190" t="s">
        <v>116</v>
      </c>
      <c r="B575" s="182" t="s">
        <v>121</v>
      </c>
      <c r="C575" s="182" t="s">
        <v>16</v>
      </c>
      <c r="D575" s="182" t="s">
        <v>27</v>
      </c>
      <c r="E575" s="182" t="s">
        <v>18</v>
      </c>
      <c r="F575" s="182" t="s">
        <v>82</v>
      </c>
      <c r="G575" s="182" t="s">
        <v>190</v>
      </c>
      <c r="H575" s="188" t="s">
        <v>309</v>
      </c>
      <c r="I575" s="177" t="s">
        <v>112</v>
      </c>
      <c r="J575" s="193">
        <f>J576</f>
        <v>347550</v>
      </c>
      <c r="K575" s="193">
        <f>K576</f>
        <v>-42584.78</v>
      </c>
      <c r="L575" s="193">
        <f t="shared" si="62"/>
        <v>304965.21999999997</v>
      </c>
    </row>
    <row r="576" spans="1:12" s="181" customFormat="1">
      <c r="A576" s="190" t="s">
        <v>117</v>
      </c>
      <c r="B576" s="182" t="s">
        <v>121</v>
      </c>
      <c r="C576" s="182" t="s">
        <v>16</v>
      </c>
      <c r="D576" s="182" t="s">
        <v>27</v>
      </c>
      <c r="E576" s="182" t="s">
        <v>18</v>
      </c>
      <c r="F576" s="182" t="s">
        <v>82</v>
      </c>
      <c r="G576" s="182" t="s">
        <v>190</v>
      </c>
      <c r="H576" s="188" t="s">
        <v>309</v>
      </c>
      <c r="I576" s="177" t="s">
        <v>113</v>
      </c>
      <c r="J576" s="193">
        <v>347550</v>
      </c>
      <c r="K576" s="193">
        <f>-29041.42-13543.36</f>
        <v>-42584.78</v>
      </c>
      <c r="L576" s="193">
        <f t="shared" si="62"/>
        <v>304965.21999999997</v>
      </c>
    </row>
    <row r="577" spans="1:12" s="181" customFormat="1" ht="25.5">
      <c r="A577" s="191" t="s">
        <v>399</v>
      </c>
      <c r="B577" s="182" t="s">
        <v>121</v>
      </c>
      <c r="C577" s="182" t="s">
        <v>16</v>
      </c>
      <c r="D577" s="182" t="s">
        <v>27</v>
      </c>
      <c r="E577" s="182" t="s">
        <v>18</v>
      </c>
      <c r="F577" s="182" t="s">
        <v>82</v>
      </c>
      <c r="G577" s="182" t="s">
        <v>190</v>
      </c>
      <c r="H577" s="188" t="s">
        <v>309</v>
      </c>
      <c r="I577" s="177" t="s">
        <v>114</v>
      </c>
      <c r="J577" s="193">
        <f>J578</f>
        <v>144060</v>
      </c>
      <c r="K577" s="193">
        <f>K578</f>
        <v>0</v>
      </c>
      <c r="L577" s="193">
        <f t="shared" si="62"/>
        <v>144060</v>
      </c>
    </row>
    <row r="578" spans="1:12" s="181" customFormat="1" ht="25.5">
      <c r="A578" s="190" t="s">
        <v>118</v>
      </c>
      <c r="B578" s="182" t="s">
        <v>121</v>
      </c>
      <c r="C578" s="182" t="s">
        <v>16</v>
      </c>
      <c r="D578" s="182" t="s">
        <v>27</v>
      </c>
      <c r="E578" s="182" t="s">
        <v>18</v>
      </c>
      <c r="F578" s="182" t="s">
        <v>82</v>
      </c>
      <c r="G578" s="182" t="s">
        <v>190</v>
      </c>
      <c r="H578" s="188" t="s">
        <v>309</v>
      </c>
      <c r="I578" s="177" t="s">
        <v>115</v>
      </c>
      <c r="J578" s="193">
        <v>144060</v>
      </c>
      <c r="K578" s="193"/>
      <c r="L578" s="193">
        <f t="shared" si="62"/>
        <v>144060</v>
      </c>
    </row>
    <row r="579" spans="1:12" s="181" customFormat="1">
      <c r="A579" s="190" t="s">
        <v>97</v>
      </c>
      <c r="B579" s="182" t="s">
        <v>121</v>
      </c>
      <c r="C579" s="182" t="s">
        <v>16</v>
      </c>
      <c r="D579" s="182" t="s">
        <v>27</v>
      </c>
      <c r="E579" s="182" t="s">
        <v>18</v>
      </c>
      <c r="F579" s="182" t="s">
        <v>82</v>
      </c>
      <c r="G579" s="182" t="s">
        <v>190</v>
      </c>
      <c r="H579" s="188" t="s">
        <v>309</v>
      </c>
      <c r="I579" s="177" t="s">
        <v>94</v>
      </c>
      <c r="J579" s="193">
        <f>J580</f>
        <v>4940</v>
      </c>
      <c r="K579" s="193">
        <f>K580</f>
        <v>0</v>
      </c>
      <c r="L579" s="193">
        <f t="shared" si="62"/>
        <v>4940</v>
      </c>
    </row>
    <row r="580" spans="1:12" s="181" customFormat="1">
      <c r="A580" s="192" t="s">
        <v>157</v>
      </c>
      <c r="B580" s="182" t="s">
        <v>121</v>
      </c>
      <c r="C580" s="182" t="s">
        <v>16</v>
      </c>
      <c r="D580" s="182" t="s">
        <v>27</v>
      </c>
      <c r="E580" s="182" t="s">
        <v>18</v>
      </c>
      <c r="F580" s="182" t="s">
        <v>82</v>
      </c>
      <c r="G580" s="182" t="s">
        <v>190</v>
      </c>
      <c r="H580" s="188" t="s">
        <v>309</v>
      </c>
      <c r="I580" s="177" t="s">
        <v>156</v>
      </c>
      <c r="J580" s="193">
        <v>4940</v>
      </c>
      <c r="K580" s="193"/>
      <c r="L580" s="193">
        <f t="shared" si="62"/>
        <v>4940</v>
      </c>
    </row>
    <row r="581" spans="1:12" s="181" customFormat="1" ht="38.25">
      <c r="A581" s="176" t="s">
        <v>307</v>
      </c>
      <c r="B581" s="182" t="s">
        <v>121</v>
      </c>
      <c r="C581" s="182" t="s">
        <v>16</v>
      </c>
      <c r="D581" s="182" t="s">
        <v>27</v>
      </c>
      <c r="E581" s="182" t="s">
        <v>18</v>
      </c>
      <c r="F581" s="182" t="s">
        <v>82</v>
      </c>
      <c r="G581" s="182" t="s">
        <v>190</v>
      </c>
      <c r="H581" s="188" t="s">
        <v>310</v>
      </c>
      <c r="I581" s="177"/>
      <c r="J581" s="193">
        <f>J582+J584+J586</f>
        <v>974450</v>
      </c>
      <c r="K581" s="193">
        <f>K582+K584+K586</f>
        <v>42584.78</v>
      </c>
      <c r="L581" s="193">
        <f t="shared" si="62"/>
        <v>1017034.78</v>
      </c>
    </row>
    <row r="582" spans="1:12" s="181" customFormat="1" ht="38.25">
      <c r="A582" s="190" t="s">
        <v>116</v>
      </c>
      <c r="B582" s="182" t="s">
        <v>121</v>
      </c>
      <c r="C582" s="182" t="s">
        <v>16</v>
      </c>
      <c r="D582" s="182" t="s">
        <v>27</v>
      </c>
      <c r="E582" s="182" t="s">
        <v>18</v>
      </c>
      <c r="F582" s="182" t="s">
        <v>82</v>
      </c>
      <c r="G582" s="182" t="s">
        <v>190</v>
      </c>
      <c r="H582" s="188" t="s">
        <v>310</v>
      </c>
      <c r="I582" s="177" t="s">
        <v>112</v>
      </c>
      <c r="J582" s="193">
        <f>J583</f>
        <v>504450</v>
      </c>
      <c r="K582" s="193">
        <f>K583</f>
        <v>42584.78</v>
      </c>
      <c r="L582" s="193">
        <f t="shared" si="62"/>
        <v>547034.78</v>
      </c>
    </row>
    <row r="583" spans="1:12" s="181" customFormat="1">
      <c r="A583" s="190" t="s">
        <v>117</v>
      </c>
      <c r="B583" s="182" t="s">
        <v>121</v>
      </c>
      <c r="C583" s="182" t="s">
        <v>16</v>
      </c>
      <c r="D583" s="182" t="s">
        <v>27</v>
      </c>
      <c r="E583" s="182" t="s">
        <v>18</v>
      </c>
      <c r="F583" s="182" t="s">
        <v>82</v>
      </c>
      <c r="G583" s="182" t="s">
        <v>190</v>
      </c>
      <c r="H583" s="188" t="s">
        <v>310</v>
      </c>
      <c r="I583" s="177" t="s">
        <v>113</v>
      </c>
      <c r="J583" s="193">
        <v>504450</v>
      </c>
      <c r="K583" s="193">
        <v>42584.78</v>
      </c>
      <c r="L583" s="193">
        <f t="shared" si="62"/>
        <v>547034.78</v>
      </c>
    </row>
    <row r="584" spans="1:12" s="181" customFormat="1" ht="25.5">
      <c r="A584" s="191" t="s">
        <v>399</v>
      </c>
      <c r="B584" s="182" t="s">
        <v>121</v>
      </c>
      <c r="C584" s="182" t="s">
        <v>16</v>
      </c>
      <c r="D584" s="182" t="s">
        <v>27</v>
      </c>
      <c r="E584" s="182" t="s">
        <v>18</v>
      </c>
      <c r="F584" s="182" t="s">
        <v>82</v>
      </c>
      <c r="G584" s="182" t="s">
        <v>190</v>
      </c>
      <c r="H584" s="188" t="s">
        <v>310</v>
      </c>
      <c r="I584" s="177" t="s">
        <v>114</v>
      </c>
      <c r="J584" s="193">
        <f>J585</f>
        <v>466472</v>
      </c>
      <c r="K584" s="193">
        <f>K585</f>
        <v>0</v>
      </c>
      <c r="L584" s="193">
        <f t="shared" si="62"/>
        <v>466472</v>
      </c>
    </row>
    <row r="585" spans="1:12" s="181" customFormat="1" ht="25.5">
      <c r="A585" s="190" t="s">
        <v>118</v>
      </c>
      <c r="B585" s="182" t="s">
        <v>121</v>
      </c>
      <c r="C585" s="182" t="s">
        <v>16</v>
      </c>
      <c r="D585" s="182" t="s">
        <v>27</v>
      </c>
      <c r="E585" s="182" t="s">
        <v>18</v>
      </c>
      <c r="F585" s="182" t="s">
        <v>82</v>
      </c>
      <c r="G585" s="182" t="s">
        <v>190</v>
      </c>
      <c r="H585" s="188" t="s">
        <v>310</v>
      </c>
      <c r="I585" s="177" t="s">
        <v>115</v>
      </c>
      <c r="J585" s="193">
        <v>466472</v>
      </c>
      <c r="K585" s="193"/>
      <c r="L585" s="193">
        <f t="shared" si="62"/>
        <v>466472</v>
      </c>
    </row>
    <row r="586" spans="1:12" s="181" customFormat="1">
      <c r="A586" s="190" t="s">
        <v>97</v>
      </c>
      <c r="B586" s="182" t="s">
        <v>121</v>
      </c>
      <c r="C586" s="182" t="s">
        <v>16</v>
      </c>
      <c r="D586" s="182" t="s">
        <v>27</v>
      </c>
      <c r="E586" s="182" t="s">
        <v>18</v>
      </c>
      <c r="F586" s="182" t="s">
        <v>82</v>
      </c>
      <c r="G586" s="182" t="s">
        <v>190</v>
      </c>
      <c r="H586" s="188" t="s">
        <v>310</v>
      </c>
      <c r="I586" s="177" t="s">
        <v>94</v>
      </c>
      <c r="J586" s="193">
        <f>J587</f>
        <v>3528</v>
      </c>
      <c r="K586" s="193">
        <f>K587</f>
        <v>0</v>
      </c>
      <c r="L586" s="193">
        <f t="shared" si="62"/>
        <v>3528</v>
      </c>
    </row>
    <row r="587" spans="1:12" s="181" customFormat="1">
      <c r="A587" s="192" t="s">
        <v>157</v>
      </c>
      <c r="B587" s="182" t="s">
        <v>121</v>
      </c>
      <c r="C587" s="182" t="s">
        <v>16</v>
      </c>
      <c r="D587" s="182" t="s">
        <v>27</v>
      </c>
      <c r="E587" s="182" t="s">
        <v>18</v>
      </c>
      <c r="F587" s="182" t="s">
        <v>82</v>
      </c>
      <c r="G587" s="182" t="s">
        <v>190</v>
      </c>
      <c r="H587" s="188" t="s">
        <v>310</v>
      </c>
      <c r="I587" s="177" t="s">
        <v>156</v>
      </c>
      <c r="J587" s="193">
        <v>3528</v>
      </c>
      <c r="K587" s="193"/>
      <c r="L587" s="193">
        <f t="shared" si="62"/>
        <v>3528</v>
      </c>
    </row>
    <row r="588" spans="1:12" s="181" customFormat="1" ht="25.5">
      <c r="A588" s="176" t="s">
        <v>456</v>
      </c>
      <c r="B588" s="182" t="s">
        <v>121</v>
      </c>
      <c r="C588" s="182" t="s">
        <v>16</v>
      </c>
      <c r="D588" s="182" t="s">
        <v>27</v>
      </c>
      <c r="E588" s="182" t="s">
        <v>18</v>
      </c>
      <c r="F588" s="182" t="s">
        <v>82</v>
      </c>
      <c r="G588" s="182" t="s">
        <v>190</v>
      </c>
      <c r="H588" s="188" t="s">
        <v>457</v>
      </c>
      <c r="I588" s="177"/>
      <c r="J588" s="193">
        <f>J589</f>
        <v>2566491</v>
      </c>
      <c r="K588" s="193">
        <f>K589</f>
        <v>0</v>
      </c>
      <c r="L588" s="193">
        <f t="shared" si="62"/>
        <v>2566491</v>
      </c>
    </row>
    <row r="589" spans="1:12" s="181" customFormat="1">
      <c r="A589" s="158" t="s">
        <v>458</v>
      </c>
      <c r="B589" s="182" t="s">
        <v>121</v>
      </c>
      <c r="C589" s="182" t="s">
        <v>16</v>
      </c>
      <c r="D589" s="182" t="s">
        <v>27</v>
      </c>
      <c r="E589" s="182" t="s">
        <v>18</v>
      </c>
      <c r="F589" s="182" t="s">
        <v>82</v>
      </c>
      <c r="G589" s="182" t="s">
        <v>190</v>
      </c>
      <c r="H589" s="188" t="s">
        <v>457</v>
      </c>
      <c r="I589" s="177" t="s">
        <v>114</v>
      </c>
      <c r="J589" s="193">
        <f>J590</f>
        <v>2566491</v>
      </c>
      <c r="K589" s="193">
        <f>K590</f>
        <v>0</v>
      </c>
      <c r="L589" s="193">
        <f t="shared" si="62"/>
        <v>2566491</v>
      </c>
    </row>
    <row r="590" spans="1:12" s="181" customFormat="1" ht="25.5">
      <c r="A590" s="190" t="s">
        <v>118</v>
      </c>
      <c r="B590" s="182" t="s">
        <v>121</v>
      </c>
      <c r="C590" s="182" t="s">
        <v>16</v>
      </c>
      <c r="D590" s="182" t="s">
        <v>27</v>
      </c>
      <c r="E590" s="182" t="s">
        <v>18</v>
      </c>
      <c r="F590" s="182" t="s">
        <v>82</v>
      </c>
      <c r="G590" s="182" t="s">
        <v>190</v>
      </c>
      <c r="H590" s="188" t="s">
        <v>457</v>
      </c>
      <c r="I590" s="177" t="s">
        <v>115</v>
      </c>
      <c r="J590" s="193">
        <v>2566491</v>
      </c>
      <c r="K590" s="193"/>
      <c r="L590" s="193">
        <f t="shared" si="62"/>
        <v>2566491</v>
      </c>
    </row>
    <row r="591" spans="1:12" s="181" customFormat="1" ht="25.5">
      <c r="A591" s="176" t="s">
        <v>500</v>
      </c>
      <c r="B591" s="182" t="s">
        <v>121</v>
      </c>
      <c r="C591" s="182" t="s">
        <v>16</v>
      </c>
      <c r="D591" s="182" t="s">
        <v>27</v>
      </c>
      <c r="E591" s="182" t="s">
        <v>18</v>
      </c>
      <c r="F591" s="182" t="s">
        <v>82</v>
      </c>
      <c r="G591" s="182" t="s">
        <v>190</v>
      </c>
      <c r="H591" s="188" t="s">
        <v>499</v>
      </c>
      <c r="I591" s="177"/>
      <c r="J591" s="193">
        <f>J592</f>
        <v>1058009.42</v>
      </c>
      <c r="K591" s="193">
        <f>K592</f>
        <v>0</v>
      </c>
      <c r="L591" s="193">
        <f t="shared" si="62"/>
        <v>1058009.42</v>
      </c>
    </row>
    <row r="592" spans="1:12" s="181" customFormat="1">
      <c r="A592" s="158" t="s">
        <v>458</v>
      </c>
      <c r="B592" s="182" t="s">
        <v>121</v>
      </c>
      <c r="C592" s="182" t="s">
        <v>16</v>
      </c>
      <c r="D592" s="182" t="s">
        <v>27</v>
      </c>
      <c r="E592" s="182" t="s">
        <v>18</v>
      </c>
      <c r="F592" s="182" t="s">
        <v>82</v>
      </c>
      <c r="G592" s="182" t="s">
        <v>190</v>
      </c>
      <c r="H592" s="188" t="s">
        <v>499</v>
      </c>
      <c r="I592" s="177" t="s">
        <v>114</v>
      </c>
      <c r="J592" s="193">
        <f>J593</f>
        <v>1058009.42</v>
      </c>
      <c r="K592" s="193">
        <f>K593</f>
        <v>0</v>
      </c>
      <c r="L592" s="193">
        <f t="shared" si="62"/>
        <v>1058009.42</v>
      </c>
    </row>
    <row r="593" spans="1:12" s="181" customFormat="1" ht="25.5">
      <c r="A593" s="190" t="s">
        <v>118</v>
      </c>
      <c r="B593" s="182" t="s">
        <v>121</v>
      </c>
      <c r="C593" s="182" t="s">
        <v>16</v>
      </c>
      <c r="D593" s="182" t="s">
        <v>27</v>
      </c>
      <c r="E593" s="182" t="s">
        <v>18</v>
      </c>
      <c r="F593" s="182" t="s">
        <v>82</v>
      </c>
      <c r="G593" s="182" t="s">
        <v>190</v>
      </c>
      <c r="H593" s="188" t="s">
        <v>499</v>
      </c>
      <c r="I593" s="177" t="s">
        <v>115</v>
      </c>
      <c r="J593" s="193">
        <v>1058009.42</v>
      </c>
      <c r="K593" s="193"/>
      <c r="L593" s="193">
        <f t="shared" si="62"/>
        <v>1058009.42</v>
      </c>
    </row>
    <row r="594" spans="1:12" s="181" customFormat="1">
      <c r="A594" s="183" t="s">
        <v>104</v>
      </c>
      <c r="B594" s="182" t="s">
        <v>121</v>
      </c>
      <c r="C594" s="182" t="s">
        <v>16</v>
      </c>
      <c r="D594" s="182" t="s">
        <v>27</v>
      </c>
      <c r="E594" s="182" t="s">
        <v>102</v>
      </c>
      <c r="F594" s="182" t="s">
        <v>82</v>
      </c>
      <c r="G594" s="182" t="s">
        <v>190</v>
      </c>
      <c r="H594" s="188" t="s">
        <v>191</v>
      </c>
      <c r="I594" s="177"/>
      <c r="J594" s="193">
        <f t="shared" ref="J594:K596" si="63">J595</f>
        <v>118100</v>
      </c>
      <c r="K594" s="193">
        <f t="shared" si="63"/>
        <v>0</v>
      </c>
      <c r="L594" s="193">
        <f t="shared" si="62"/>
        <v>118100</v>
      </c>
    </row>
    <row r="595" spans="1:12" s="181" customFormat="1" ht="25.5">
      <c r="A595" s="5" t="s">
        <v>164</v>
      </c>
      <c r="B595" s="182" t="s">
        <v>121</v>
      </c>
      <c r="C595" s="182" t="s">
        <v>16</v>
      </c>
      <c r="D595" s="182" t="s">
        <v>27</v>
      </c>
      <c r="E595" s="182" t="s">
        <v>102</v>
      </c>
      <c r="F595" s="182" t="s">
        <v>82</v>
      </c>
      <c r="G595" s="182" t="s">
        <v>190</v>
      </c>
      <c r="H595" s="188" t="s">
        <v>230</v>
      </c>
      <c r="I595" s="177"/>
      <c r="J595" s="193">
        <f t="shared" si="63"/>
        <v>118100</v>
      </c>
      <c r="K595" s="193">
        <f t="shared" si="63"/>
        <v>0</v>
      </c>
      <c r="L595" s="193">
        <f t="shared" si="62"/>
        <v>118100</v>
      </c>
    </row>
    <row r="596" spans="1:12" s="181" customFormat="1">
      <c r="A596" s="158" t="s">
        <v>458</v>
      </c>
      <c r="B596" s="182" t="s">
        <v>121</v>
      </c>
      <c r="C596" s="182" t="s">
        <v>16</v>
      </c>
      <c r="D596" s="182" t="s">
        <v>27</v>
      </c>
      <c r="E596" s="182" t="s">
        <v>102</v>
      </c>
      <c r="F596" s="182" t="s">
        <v>82</v>
      </c>
      <c r="G596" s="182" t="s">
        <v>190</v>
      </c>
      <c r="H596" s="188" t="s">
        <v>230</v>
      </c>
      <c r="I596" s="177" t="s">
        <v>114</v>
      </c>
      <c r="J596" s="193">
        <f t="shared" si="63"/>
        <v>118100</v>
      </c>
      <c r="K596" s="193">
        <f t="shared" si="63"/>
        <v>0</v>
      </c>
      <c r="L596" s="193">
        <f t="shared" si="62"/>
        <v>118100</v>
      </c>
    </row>
    <row r="597" spans="1:12" s="181" customFormat="1" ht="25.5">
      <c r="A597" s="190" t="s">
        <v>118</v>
      </c>
      <c r="B597" s="182" t="s">
        <v>121</v>
      </c>
      <c r="C597" s="182" t="s">
        <v>16</v>
      </c>
      <c r="D597" s="182" t="s">
        <v>27</v>
      </c>
      <c r="E597" s="182" t="s">
        <v>102</v>
      </c>
      <c r="F597" s="182" t="s">
        <v>82</v>
      </c>
      <c r="G597" s="182" t="s">
        <v>190</v>
      </c>
      <c r="H597" s="188" t="s">
        <v>230</v>
      </c>
      <c r="I597" s="177" t="s">
        <v>115</v>
      </c>
      <c r="J597" s="193">
        <f>118000+100</f>
        <v>118100</v>
      </c>
      <c r="K597" s="193"/>
      <c r="L597" s="193">
        <f t="shared" si="62"/>
        <v>118100</v>
      </c>
    </row>
    <row r="598" spans="1:12">
      <c r="A598" s="96"/>
      <c r="B598" s="1"/>
      <c r="C598" s="1"/>
      <c r="D598" s="1"/>
      <c r="E598" s="1"/>
      <c r="F598" s="1"/>
      <c r="G598" s="1"/>
      <c r="H598" s="21"/>
      <c r="I598" s="16"/>
      <c r="J598" s="102"/>
      <c r="K598" s="193"/>
      <c r="L598" s="193"/>
    </row>
    <row r="599" spans="1:12">
      <c r="A599" s="4" t="s">
        <v>67</v>
      </c>
      <c r="B599" s="17" t="s">
        <v>121</v>
      </c>
      <c r="C599" s="17" t="s">
        <v>16</v>
      </c>
      <c r="D599" s="17" t="s">
        <v>14</v>
      </c>
      <c r="E599" s="17"/>
      <c r="F599" s="17"/>
      <c r="G599" s="17"/>
      <c r="H599" s="1"/>
      <c r="I599" s="16"/>
      <c r="J599" s="141">
        <f>+J605+J600</f>
        <v>8992960.3099999987</v>
      </c>
      <c r="K599" s="141">
        <f>+K605+K600</f>
        <v>-1000000</v>
      </c>
      <c r="L599" s="141">
        <f>J599+K599</f>
        <v>7992960.3099999987</v>
      </c>
    </row>
    <row r="600" spans="1:12" s="181" customFormat="1" ht="38.25">
      <c r="A600" s="183" t="s">
        <v>412</v>
      </c>
      <c r="B600" s="182" t="s">
        <v>121</v>
      </c>
      <c r="C600" s="182" t="s">
        <v>16</v>
      </c>
      <c r="D600" s="182" t="s">
        <v>14</v>
      </c>
      <c r="E600" s="182" t="s">
        <v>27</v>
      </c>
      <c r="F600" s="182" t="s">
        <v>82</v>
      </c>
      <c r="G600" s="182" t="s">
        <v>190</v>
      </c>
      <c r="H600" s="182" t="s">
        <v>191</v>
      </c>
      <c r="I600" s="180"/>
      <c r="J600" s="193">
        <f t="shared" ref="J600:K603" si="64">J601</f>
        <v>1000000</v>
      </c>
      <c r="K600" s="193">
        <f t="shared" si="64"/>
        <v>0</v>
      </c>
      <c r="L600" s="193">
        <f t="shared" ref="L600:L614" si="65">J600+K600</f>
        <v>1000000</v>
      </c>
    </row>
    <row r="601" spans="1:12" s="181" customFormat="1">
      <c r="A601" s="184" t="s">
        <v>294</v>
      </c>
      <c r="B601" s="182" t="s">
        <v>121</v>
      </c>
      <c r="C601" s="182" t="s">
        <v>16</v>
      </c>
      <c r="D601" s="182" t="s">
        <v>14</v>
      </c>
      <c r="E601" s="182" t="s">
        <v>27</v>
      </c>
      <c r="F601" s="182" t="s">
        <v>138</v>
      </c>
      <c r="G601" s="182" t="s">
        <v>190</v>
      </c>
      <c r="H601" s="182" t="s">
        <v>191</v>
      </c>
      <c r="I601" s="180"/>
      <c r="J601" s="193">
        <f t="shared" si="64"/>
        <v>1000000</v>
      </c>
      <c r="K601" s="193">
        <f t="shared" si="64"/>
        <v>0</v>
      </c>
      <c r="L601" s="193">
        <f t="shared" si="65"/>
        <v>1000000</v>
      </c>
    </row>
    <row r="602" spans="1:12" s="181" customFormat="1" ht="25.5">
      <c r="A602" s="184" t="s">
        <v>429</v>
      </c>
      <c r="B602" s="182" t="s">
        <v>121</v>
      </c>
      <c r="C602" s="182" t="s">
        <v>16</v>
      </c>
      <c r="D602" s="182" t="s">
        <v>14</v>
      </c>
      <c r="E602" s="182" t="s">
        <v>27</v>
      </c>
      <c r="F602" s="182" t="s">
        <v>138</v>
      </c>
      <c r="G602" s="182" t="s">
        <v>190</v>
      </c>
      <c r="H602" s="182" t="s">
        <v>428</v>
      </c>
      <c r="I602" s="180"/>
      <c r="J602" s="193">
        <f t="shared" si="64"/>
        <v>1000000</v>
      </c>
      <c r="K602" s="193">
        <f t="shared" si="64"/>
        <v>0</v>
      </c>
      <c r="L602" s="193">
        <f t="shared" si="65"/>
        <v>1000000</v>
      </c>
    </row>
    <row r="603" spans="1:12" s="181" customFormat="1" ht="25.5">
      <c r="A603" s="184" t="s">
        <v>148</v>
      </c>
      <c r="B603" s="182" t="s">
        <v>121</v>
      </c>
      <c r="C603" s="182" t="s">
        <v>16</v>
      </c>
      <c r="D603" s="182" t="s">
        <v>14</v>
      </c>
      <c r="E603" s="182" t="s">
        <v>27</v>
      </c>
      <c r="F603" s="182" t="s">
        <v>138</v>
      </c>
      <c r="G603" s="182" t="s">
        <v>190</v>
      </c>
      <c r="H603" s="182" t="s">
        <v>428</v>
      </c>
      <c r="I603" s="180" t="s">
        <v>146</v>
      </c>
      <c r="J603" s="193">
        <f t="shared" si="64"/>
        <v>1000000</v>
      </c>
      <c r="K603" s="193">
        <f t="shared" si="64"/>
        <v>0</v>
      </c>
      <c r="L603" s="193">
        <f t="shared" si="65"/>
        <v>1000000</v>
      </c>
    </row>
    <row r="604" spans="1:12" s="181" customFormat="1">
      <c r="A604" s="184" t="s">
        <v>149</v>
      </c>
      <c r="B604" s="182" t="s">
        <v>121</v>
      </c>
      <c r="C604" s="182" t="s">
        <v>16</v>
      </c>
      <c r="D604" s="182" t="s">
        <v>14</v>
      </c>
      <c r="E604" s="182" t="s">
        <v>27</v>
      </c>
      <c r="F604" s="182" t="s">
        <v>138</v>
      </c>
      <c r="G604" s="182" t="s">
        <v>190</v>
      </c>
      <c r="H604" s="182" t="s">
        <v>428</v>
      </c>
      <c r="I604" s="180" t="s">
        <v>147</v>
      </c>
      <c r="J604" s="193">
        <v>1000000</v>
      </c>
      <c r="K604" s="193"/>
      <c r="L604" s="193">
        <f t="shared" si="65"/>
        <v>1000000</v>
      </c>
    </row>
    <row r="605" spans="1:12">
      <c r="A605" s="2" t="s">
        <v>104</v>
      </c>
      <c r="B605" s="1" t="s">
        <v>121</v>
      </c>
      <c r="C605" s="1" t="s">
        <v>16</v>
      </c>
      <c r="D605" s="1" t="s">
        <v>14</v>
      </c>
      <c r="E605" s="1" t="s">
        <v>102</v>
      </c>
      <c r="F605" s="1" t="s">
        <v>82</v>
      </c>
      <c r="G605" s="1" t="s">
        <v>190</v>
      </c>
      <c r="H605" s="1" t="s">
        <v>191</v>
      </c>
      <c r="I605" s="16"/>
      <c r="J605" s="102">
        <f>+J606+J611</f>
        <v>7992960.3099999987</v>
      </c>
      <c r="K605" s="193">
        <f>+K606+K611</f>
        <v>-1000000</v>
      </c>
      <c r="L605" s="193">
        <f t="shared" si="65"/>
        <v>6992960.3099999987</v>
      </c>
    </row>
    <row r="606" spans="1:12" ht="51">
      <c r="A606" s="2" t="s">
        <v>140</v>
      </c>
      <c r="B606" s="1" t="s">
        <v>121</v>
      </c>
      <c r="C606" s="1" t="s">
        <v>16</v>
      </c>
      <c r="D606" s="1" t="s">
        <v>14</v>
      </c>
      <c r="E606" s="1" t="s">
        <v>102</v>
      </c>
      <c r="F606" s="1" t="s">
        <v>82</v>
      </c>
      <c r="G606" s="1" t="s">
        <v>190</v>
      </c>
      <c r="H606" s="1" t="s">
        <v>223</v>
      </c>
      <c r="I606" s="16"/>
      <c r="J606" s="102">
        <f>+J607+J609</f>
        <v>5694012.9399999985</v>
      </c>
      <c r="K606" s="193">
        <f>+K607+K609</f>
        <v>-1000000</v>
      </c>
      <c r="L606" s="193">
        <f t="shared" si="65"/>
        <v>4694012.9399999985</v>
      </c>
    </row>
    <row r="607" spans="1:12" ht="25.5">
      <c r="A607" s="191" t="s">
        <v>399</v>
      </c>
      <c r="B607" s="1" t="s">
        <v>121</v>
      </c>
      <c r="C607" s="1" t="s">
        <v>16</v>
      </c>
      <c r="D607" s="1" t="s">
        <v>14</v>
      </c>
      <c r="E607" s="1" t="s">
        <v>102</v>
      </c>
      <c r="F607" s="1" t="s">
        <v>82</v>
      </c>
      <c r="G607" s="1" t="s">
        <v>190</v>
      </c>
      <c r="H607" s="1" t="s">
        <v>223</v>
      </c>
      <c r="I607" s="16" t="s">
        <v>114</v>
      </c>
      <c r="J607" s="102">
        <f>J608</f>
        <v>5642812.9399999985</v>
      </c>
      <c r="K607" s="193">
        <f>K608</f>
        <v>-1000000</v>
      </c>
      <c r="L607" s="193">
        <f t="shared" si="65"/>
        <v>4642812.9399999985</v>
      </c>
    </row>
    <row r="608" spans="1:12" ht="25.5">
      <c r="A608" s="92" t="s">
        <v>118</v>
      </c>
      <c r="B608" s="1" t="s">
        <v>121</v>
      </c>
      <c r="C608" s="1" t="s">
        <v>16</v>
      </c>
      <c r="D608" s="1" t="s">
        <v>14</v>
      </c>
      <c r="E608" s="1" t="s">
        <v>102</v>
      </c>
      <c r="F608" s="1" t="s">
        <v>82</v>
      </c>
      <c r="G608" s="1" t="s">
        <v>190</v>
      </c>
      <c r="H608" s="1" t="s">
        <v>223</v>
      </c>
      <c r="I608" s="16" t="s">
        <v>115</v>
      </c>
      <c r="J608" s="102">
        <v>5642812.9399999985</v>
      </c>
      <c r="K608" s="193">
        <v>-1000000</v>
      </c>
      <c r="L608" s="193">
        <f t="shared" si="65"/>
        <v>4642812.9399999985</v>
      </c>
    </row>
    <row r="609" spans="1:12" s="181" customFormat="1" ht="25.5">
      <c r="A609" s="184" t="s">
        <v>148</v>
      </c>
      <c r="B609" s="182" t="s">
        <v>121</v>
      </c>
      <c r="C609" s="182" t="s">
        <v>16</v>
      </c>
      <c r="D609" s="182" t="s">
        <v>14</v>
      </c>
      <c r="E609" s="182" t="s">
        <v>102</v>
      </c>
      <c r="F609" s="182" t="s">
        <v>82</v>
      </c>
      <c r="G609" s="182" t="s">
        <v>190</v>
      </c>
      <c r="H609" s="182" t="s">
        <v>223</v>
      </c>
      <c r="I609" s="180" t="s">
        <v>146</v>
      </c>
      <c r="J609" s="193">
        <f>J610</f>
        <v>51200</v>
      </c>
      <c r="K609" s="193">
        <f>K610</f>
        <v>0</v>
      </c>
      <c r="L609" s="193">
        <f t="shared" si="65"/>
        <v>51200</v>
      </c>
    </row>
    <row r="610" spans="1:12" s="181" customFormat="1">
      <c r="A610" s="184" t="s">
        <v>149</v>
      </c>
      <c r="B610" s="182" t="s">
        <v>121</v>
      </c>
      <c r="C610" s="182" t="s">
        <v>16</v>
      </c>
      <c r="D610" s="182" t="s">
        <v>14</v>
      </c>
      <c r="E610" s="182" t="s">
        <v>102</v>
      </c>
      <c r="F610" s="182" t="s">
        <v>82</v>
      </c>
      <c r="G610" s="182" t="s">
        <v>190</v>
      </c>
      <c r="H610" s="182" t="s">
        <v>223</v>
      </c>
      <c r="I610" s="180" t="s">
        <v>147</v>
      </c>
      <c r="J610" s="193">
        <v>51200</v>
      </c>
      <c r="K610" s="193"/>
      <c r="L610" s="193">
        <f t="shared" si="65"/>
        <v>51200</v>
      </c>
    </row>
    <row r="611" spans="1:12" s="181" customFormat="1" ht="66" customHeight="1">
      <c r="A611" s="183" t="s">
        <v>101</v>
      </c>
      <c r="B611" s="182" t="s">
        <v>121</v>
      </c>
      <c r="C611" s="182" t="s">
        <v>16</v>
      </c>
      <c r="D611" s="182" t="s">
        <v>14</v>
      </c>
      <c r="E611" s="182" t="s">
        <v>102</v>
      </c>
      <c r="F611" s="182" t="s">
        <v>82</v>
      </c>
      <c r="G611" s="182" t="s">
        <v>190</v>
      </c>
      <c r="H611" s="182" t="s">
        <v>333</v>
      </c>
      <c r="I611" s="180"/>
      <c r="J611" s="193">
        <f>J613</f>
        <v>2298947.37</v>
      </c>
      <c r="K611" s="193">
        <f>K613</f>
        <v>0</v>
      </c>
      <c r="L611" s="193">
        <f t="shared" si="65"/>
        <v>2298947.37</v>
      </c>
    </row>
    <row r="612" spans="1:12" s="181" customFormat="1" ht="51">
      <c r="A612" s="112" t="s">
        <v>165</v>
      </c>
      <c r="B612" s="182" t="s">
        <v>121</v>
      </c>
      <c r="C612" s="182" t="s">
        <v>16</v>
      </c>
      <c r="D612" s="182" t="s">
        <v>14</v>
      </c>
      <c r="E612" s="182" t="s">
        <v>102</v>
      </c>
      <c r="F612" s="182" t="s">
        <v>82</v>
      </c>
      <c r="G612" s="182" t="s">
        <v>190</v>
      </c>
      <c r="H612" s="182" t="s">
        <v>333</v>
      </c>
      <c r="I612" s="180"/>
      <c r="J612" s="193">
        <f>J613</f>
        <v>2298947.37</v>
      </c>
      <c r="K612" s="193">
        <f>K613</f>
        <v>0</v>
      </c>
      <c r="L612" s="193">
        <f t="shared" si="65"/>
        <v>2298947.37</v>
      </c>
    </row>
    <row r="613" spans="1:12" s="181" customFormat="1" ht="25.5">
      <c r="A613" s="191" t="s">
        <v>399</v>
      </c>
      <c r="B613" s="182" t="s">
        <v>121</v>
      </c>
      <c r="C613" s="182" t="s">
        <v>16</v>
      </c>
      <c r="D613" s="182" t="s">
        <v>14</v>
      </c>
      <c r="E613" s="182" t="s">
        <v>102</v>
      </c>
      <c r="F613" s="182" t="s">
        <v>82</v>
      </c>
      <c r="G613" s="182" t="s">
        <v>190</v>
      </c>
      <c r="H613" s="182" t="s">
        <v>333</v>
      </c>
      <c r="I613" s="180" t="s">
        <v>114</v>
      </c>
      <c r="J613" s="193">
        <f>J614</f>
        <v>2298947.37</v>
      </c>
      <c r="K613" s="193">
        <f>K614</f>
        <v>0</v>
      </c>
      <c r="L613" s="193">
        <f t="shared" si="65"/>
        <v>2298947.37</v>
      </c>
    </row>
    <row r="614" spans="1:12" s="181" customFormat="1" ht="25.5">
      <c r="A614" s="190" t="s">
        <v>118</v>
      </c>
      <c r="B614" s="182" t="s">
        <v>121</v>
      </c>
      <c r="C614" s="182" t="s">
        <v>16</v>
      </c>
      <c r="D614" s="182" t="s">
        <v>14</v>
      </c>
      <c r="E614" s="182" t="s">
        <v>102</v>
      </c>
      <c r="F614" s="182" t="s">
        <v>82</v>
      </c>
      <c r="G614" s="182" t="s">
        <v>190</v>
      </c>
      <c r="H614" s="182" t="s">
        <v>333</v>
      </c>
      <c r="I614" s="180" t="s">
        <v>115</v>
      </c>
      <c r="J614" s="193">
        <v>2298947.37</v>
      </c>
      <c r="K614" s="193"/>
      <c r="L614" s="193">
        <f t="shared" si="65"/>
        <v>2298947.37</v>
      </c>
    </row>
    <row r="615" spans="1:12">
      <c r="A615" s="2"/>
      <c r="B615" s="1"/>
      <c r="C615" s="1"/>
      <c r="D615" s="1"/>
      <c r="E615" s="1"/>
      <c r="F615" s="1"/>
      <c r="G615" s="1"/>
      <c r="H615" s="1"/>
      <c r="I615" s="16"/>
      <c r="J615" s="102"/>
      <c r="K615" s="193"/>
      <c r="L615" s="193"/>
    </row>
    <row r="616" spans="1:12">
      <c r="A616" s="4" t="s">
        <v>37</v>
      </c>
      <c r="B616" s="18" t="s">
        <v>121</v>
      </c>
      <c r="C616" s="18" t="s">
        <v>16</v>
      </c>
      <c r="D616" s="18" t="s">
        <v>31</v>
      </c>
      <c r="E616" s="18"/>
      <c r="F616" s="18"/>
      <c r="G616" s="18"/>
      <c r="H616" s="1"/>
      <c r="I616" s="16"/>
      <c r="J616" s="141">
        <f>J617+J630</f>
        <v>620008</v>
      </c>
      <c r="K616" s="141">
        <f>K617+K630</f>
        <v>0</v>
      </c>
      <c r="L616" s="141">
        <f>J616+K616</f>
        <v>620008</v>
      </c>
    </row>
    <row r="617" spans="1:12" ht="38.25">
      <c r="A617" s="183" t="s">
        <v>398</v>
      </c>
      <c r="B617" s="1" t="s">
        <v>121</v>
      </c>
      <c r="C617" s="1" t="s">
        <v>16</v>
      </c>
      <c r="D617" s="1" t="s">
        <v>31</v>
      </c>
      <c r="E617" s="1" t="s">
        <v>13</v>
      </c>
      <c r="F617" s="1" t="s">
        <v>82</v>
      </c>
      <c r="G617" s="1" t="s">
        <v>190</v>
      </c>
      <c r="H617" s="1" t="s">
        <v>191</v>
      </c>
      <c r="I617" s="16"/>
      <c r="J617" s="102">
        <f>J618+J621+J624+J627</f>
        <v>236182</v>
      </c>
      <c r="K617" s="193">
        <f>K618+K621+K624+K627</f>
        <v>0</v>
      </c>
      <c r="L617" s="193">
        <f>J617+K617</f>
        <v>236182</v>
      </c>
    </row>
    <row r="618" spans="1:12">
      <c r="A618" s="186" t="s">
        <v>360</v>
      </c>
      <c r="B618" s="1" t="s">
        <v>121</v>
      </c>
      <c r="C618" s="1" t="s">
        <v>16</v>
      </c>
      <c r="D618" s="1" t="s">
        <v>31</v>
      </c>
      <c r="E618" s="182" t="s">
        <v>13</v>
      </c>
      <c r="F618" s="1" t="s">
        <v>82</v>
      </c>
      <c r="G618" s="1" t="s">
        <v>190</v>
      </c>
      <c r="H618" s="1" t="s">
        <v>232</v>
      </c>
      <c r="I618" s="16"/>
      <c r="J618" s="145">
        <f t="shared" ref="J618:K619" si="66">J619</f>
        <v>86500</v>
      </c>
      <c r="K618" s="145">
        <f t="shared" si="66"/>
        <v>0</v>
      </c>
      <c r="L618" s="193">
        <f t="shared" ref="L618:L633" si="67">J618+K618</f>
        <v>86500</v>
      </c>
    </row>
    <row r="619" spans="1:12">
      <c r="A619" s="2" t="s">
        <v>97</v>
      </c>
      <c r="B619" s="1" t="s">
        <v>121</v>
      </c>
      <c r="C619" s="1" t="s">
        <v>16</v>
      </c>
      <c r="D619" s="1" t="s">
        <v>31</v>
      </c>
      <c r="E619" s="182" t="s">
        <v>13</v>
      </c>
      <c r="F619" s="1" t="s">
        <v>82</v>
      </c>
      <c r="G619" s="1" t="s">
        <v>190</v>
      </c>
      <c r="H619" s="1" t="s">
        <v>232</v>
      </c>
      <c r="I619" s="16" t="s">
        <v>94</v>
      </c>
      <c r="J619" s="145">
        <f t="shared" si="66"/>
        <v>86500</v>
      </c>
      <c r="K619" s="145">
        <f t="shared" si="66"/>
        <v>0</v>
      </c>
      <c r="L619" s="193">
        <f t="shared" si="67"/>
        <v>86500</v>
      </c>
    </row>
    <row r="620" spans="1:12" ht="25.5">
      <c r="A620" s="7" t="s">
        <v>98</v>
      </c>
      <c r="B620" s="1" t="s">
        <v>121</v>
      </c>
      <c r="C620" s="1" t="s">
        <v>16</v>
      </c>
      <c r="D620" s="1" t="s">
        <v>31</v>
      </c>
      <c r="E620" s="182" t="s">
        <v>13</v>
      </c>
      <c r="F620" s="1" t="s">
        <v>82</v>
      </c>
      <c r="G620" s="1" t="s">
        <v>190</v>
      </c>
      <c r="H620" s="1" t="s">
        <v>232</v>
      </c>
      <c r="I620" s="16" t="s">
        <v>95</v>
      </c>
      <c r="J620" s="142">
        <v>86500</v>
      </c>
      <c r="K620" s="195"/>
      <c r="L620" s="193">
        <f t="shared" si="67"/>
        <v>86500</v>
      </c>
    </row>
    <row r="621" spans="1:12" ht="28.5" customHeight="1">
      <c r="A621" s="7" t="s">
        <v>277</v>
      </c>
      <c r="B621" s="1" t="s">
        <v>121</v>
      </c>
      <c r="C621" s="1" t="s">
        <v>16</v>
      </c>
      <c r="D621" s="1" t="s">
        <v>31</v>
      </c>
      <c r="E621" s="182" t="s">
        <v>13</v>
      </c>
      <c r="F621" s="1" t="s">
        <v>82</v>
      </c>
      <c r="G621" s="1" t="s">
        <v>190</v>
      </c>
      <c r="H621" s="1" t="s">
        <v>280</v>
      </c>
      <c r="I621" s="16"/>
      <c r="J621" s="102">
        <f t="shared" ref="J621:K622" si="68">J622</f>
        <v>10000</v>
      </c>
      <c r="K621" s="193">
        <f t="shared" si="68"/>
        <v>0</v>
      </c>
      <c r="L621" s="193">
        <f t="shared" si="67"/>
        <v>10000</v>
      </c>
    </row>
    <row r="622" spans="1:12" s="181" customFormat="1" ht="25.5">
      <c r="A622" s="191" t="s">
        <v>399</v>
      </c>
      <c r="B622" s="182" t="s">
        <v>121</v>
      </c>
      <c r="C622" s="182" t="s">
        <v>16</v>
      </c>
      <c r="D622" s="182" t="s">
        <v>31</v>
      </c>
      <c r="E622" s="182" t="s">
        <v>13</v>
      </c>
      <c r="F622" s="182" t="s">
        <v>82</v>
      </c>
      <c r="G622" s="182" t="s">
        <v>190</v>
      </c>
      <c r="H622" s="182" t="s">
        <v>280</v>
      </c>
      <c r="I622" s="180" t="s">
        <v>114</v>
      </c>
      <c r="J622" s="193">
        <f t="shared" si="68"/>
        <v>10000</v>
      </c>
      <c r="K622" s="193">
        <f t="shared" si="68"/>
        <v>0</v>
      </c>
      <c r="L622" s="193">
        <f t="shared" si="67"/>
        <v>10000</v>
      </c>
    </row>
    <row r="623" spans="1:12" s="181" customFormat="1" ht="25.5">
      <c r="A623" s="190" t="s">
        <v>118</v>
      </c>
      <c r="B623" s="182" t="s">
        <v>121</v>
      </c>
      <c r="C623" s="182" t="s">
        <v>16</v>
      </c>
      <c r="D623" s="182" t="s">
        <v>31</v>
      </c>
      <c r="E623" s="182" t="s">
        <v>13</v>
      </c>
      <c r="F623" s="182" t="s">
        <v>82</v>
      </c>
      <c r="G623" s="182" t="s">
        <v>190</v>
      </c>
      <c r="H623" s="182" t="s">
        <v>280</v>
      </c>
      <c r="I623" s="180" t="s">
        <v>115</v>
      </c>
      <c r="J623" s="193">
        <v>10000</v>
      </c>
      <c r="K623" s="193"/>
      <c r="L623" s="193">
        <f t="shared" si="67"/>
        <v>10000</v>
      </c>
    </row>
    <row r="624" spans="1:12" s="181" customFormat="1">
      <c r="A624" s="184" t="s">
        <v>336</v>
      </c>
      <c r="B624" s="182" t="s">
        <v>121</v>
      </c>
      <c r="C624" s="182" t="s">
        <v>16</v>
      </c>
      <c r="D624" s="182" t="s">
        <v>31</v>
      </c>
      <c r="E624" s="182" t="s">
        <v>13</v>
      </c>
      <c r="F624" s="182" t="s">
        <v>82</v>
      </c>
      <c r="G624" s="182" t="s">
        <v>190</v>
      </c>
      <c r="H624" s="182" t="s">
        <v>335</v>
      </c>
      <c r="I624" s="180"/>
      <c r="J624" s="193">
        <f>J625</f>
        <v>50000</v>
      </c>
      <c r="K624" s="193">
        <f>K625</f>
        <v>0</v>
      </c>
      <c r="L624" s="193">
        <f t="shared" si="67"/>
        <v>50000</v>
      </c>
    </row>
    <row r="625" spans="1:12" s="181" customFormat="1">
      <c r="A625" s="183" t="s">
        <v>97</v>
      </c>
      <c r="B625" s="182" t="s">
        <v>121</v>
      </c>
      <c r="C625" s="182" t="s">
        <v>16</v>
      </c>
      <c r="D625" s="182" t="s">
        <v>31</v>
      </c>
      <c r="E625" s="182" t="s">
        <v>13</v>
      </c>
      <c r="F625" s="182" t="s">
        <v>82</v>
      </c>
      <c r="G625" s="182" t="s">
        <v>190</v>
      </c>
      <c r="H625" s="182" t="s">
        <v>335</v>
      </c>
      <c r="I625" s="180" t="s">
        <v>94</v>
      </c>
      <c r="J625" s="193">
        <f>J626</f>
        <v>50000</v>
      </c>
      <c r="K625" s="193">
        <f>K626</f>
        <v>0</v>
      </c>
      <c r="L625" s="193">
        <f t="shared" si="67"/>
        <v>50000</v>
      </c>
    </row>
    <row r="626" spans="1:12" s="181" customFormat="1" ht="25.5">
      <c r="A626" s="184" t="s">
        <v>98</v>
      </c>
      <c r="B626" s="182" t="s">
        <v>121</v>
      </c>
      <c r="C626" s="182" t="s">
        <v>16</v>
      </c>
      <c r="D626" s="182" t="s">
        <v>31</v>
      </c>
      <c r="E626" s="182" t="s">
        <v>13</v>
      </c>
      <c r="F626" s="182" t="s">
        <v>82</v>
      </c>
      <c r="G626" s="182" t="s">
        <v>190</v>
      </c>
      <c r="H626" s="182" t="s">
        <v>335</v>
      </c>
      <c r="I626" s="180" t="s">
        <v>95</v>
      </c>
      <c r="J626" s="193">
        <v>50000</v>
      </c>
      <c r="K626" s="193"/>
      <c r="L626" s="193">
        <f t="shared" si="67"/>
        <v>50000</v>
      </c>
    </row>
    <row r="627" spans="1:12" ht="25.5">
      <c r="A627" s="7" t="s">
        <v>303</v>
      </c>
      <c r="B627" s="1" t="s">
        <v>121</v>
      </c>
      <c r="C627" s="1" t="s">
        <v>16</v>
      </c>
      <c r="D627" s="1" t="s">
        <v>31</v>
      </c>
      <c r="E627" s="182" t="s">
        <v>13</v>
      </c>
      <c r="F627" s="1" t="s">
        <v>82</v>
      </c>
      <c r="G627" s="1" t="s">
        <v>190</v>
      </c>
      <c r="H627" s="1" t="s">
        <v>304</v>
      </c>
      <c r="I627" s="16"/>
      <c r="J627" s="142">
        <f>J628</f>
        <v>89682</v>
      </c>
      <c r="K627" s="195">
        <f>K628</f>
        <v>0</v>
      </c>
      <c r="L627" s="193">
        <f t="shared" si="67"/>
        <v>89682</v>
      </c>
    </row>
    <row r="628" spans="1:12">
      <c r="A628" s="2" t="s">
        <v>97</v>
      </c>
      <c r="B628" s="1" t="s">
        <v>121</v>
      </c>
      <c r="C628" s="1" t="s">
        <v>16</v>
      </c>
      <c r="D628" s="1" t="s">
        <v>31</v>
      </c>
      <c r="E628" s="182" t="s">
        <v>13</v>
      </c>
      <c r="F628" s="1" t="s">
        <v>82</v>
      </c>
      <c r="G628" s="1" t="s">
        <v>190</v>
      </c>
      <c r="H628" s="1" t="s">
        <v>304</v>
      </c>
      <c r="I628" s="16" t="s">
        <v>94</v>
      </c>
      <c r="J628" s="142">
        <f>J629</f>
        <v>89682</v>
      </c>
      <c r="K628" s="195">
        <f>K629</f>
        <v>0</v>
      </c>
      <c r="L628" s="193">
        <f t="shared" si="67"/>
        <v>89682</v>
      </c>
    </row>
    <row r="629" spans="1:12" ht="25.5">
      <c r="A629" s="7" t="s">
        <v>98</v>
      </c>
      <c r="B629" s="1" t="s">
        <v>121</v>
      </c>
      <c r="C629" s="1" t="s">
        <v>16</v>
      </c>
      <c r="D629" s="1" t="s">
        <v>31</v>
      </c>
      <c r="E629" s="182" t="s">
        <v>13</v>
      </c>
      <c r="F629" s="1" t="s">
        <v>82</v>
      </c>
      <c r="G629" s="1" t="s">
        <v>190</v>
      </c>
      <c r="H629" s="1" t="s">
        <v>304</v>
      </c>
      <c r="I629" s="16" t="s">
        <v>95</v>
      </c>
      <c r="J629" s="142">
        <v>89682</v>
      </c>
      <c r="K629" s="195"/>
      <c r="L629" s="193">
        <f t="shared" si="67"/>
        <v>89682</v>
      </c>
    </row>
    <row r="630" spans="1:12" s="181" customFormat="1">
      <c r="A630" s="183" t="s">
        <v>103</v>
      </c>
      <c r="B630" s="182" t="s">
        <v>121</v>
      </c>
      <c r="C630" s="182" t="s">
        <v>16</v>
      </c>
      <c r="D630" s="182" t="s">
        <v>31</v>
      </c>
      <c r="E630" s="182" t="s">
        <v>102</v>
      </c>
      <c r="F630" s="182" t="s">
        <v>82</v>
      </c>
      <c r="G630" s="182" t="s">
        <v>190</v>
      </c>
      <c r="H630" s="182" t="s">
        <v>191</v>
      </c>
      <c r="I630" s="180"/>
      <c r="J630" s="195">
        <f t="shared" ref="J630:K632" si="69">J631</f>
        <v>383826</v>
      </c>
      <c r="K630" s="195">
        <f t="shared" si="69"/>
        <v>0</v>
      </c>
      <c r="L630" s="193">
        <f t="shared" si="67"/>
        <v>383826</v>
      </c>
    </row>
    <row r="631" spans="1:12" s="181" customFormat="1" ht="25.5">
      <c r="A631" s="184" t="s">
        <v>492</v>
      </c>
      <c r="B631" s="182" t="s">
        <v>121</v>
      </c>
      <c r="C631" s="182" t="s">
        <v>16</v>
      </c>
      <c r="D631" s="182" t="s">
        <v>31</v>
      </c>
      <c r="E631" s="182" t="s">
        <v>102</v>
      </c>
      <c r="F631" s="182" t="s">
        <v>82</v>
      </c>
      <c r="G631" s="182" t="s">
        <v>190</v>
      </c>
      <c r="H631" s="182" t="s">
        <v>230</v>
      </c>
      <c r="I631" s="180"/>
      <c r="J631" s="195">
        <f t="shared" si="69"/>
        <v>383826</v>
      </c>
      <c r="K631" s="195">
        <f t="shared" si="69"/>
        <v>0</v>
      </c>
      <c r="L631" s="193">
        <f t="shared" si="67"/>
        <v>383826</v>
      </c>
    </row>
    <row r="632" spans="1:12" s="181" customFormat="1" ht="25.5">
      <c r="A632" s="191" t="s">
        <v>399</v>
      </c>
      <c r="B632" s="182" t="s">
        <v>121</v>
      </c>
      <c r="C632" s="182" t="s">
        <v>16</v>
      </c>
      <c r="D632" s="182" t="s">
        <v>31</v>
      </c>
      <c r="E632" s="182" t="s">
        <v>102</v>
      </c>
      <c r="F632" s="182" t="s">
        <v>82</v>
      </c>
      <c r="G632" s="182" t="s">
        <v>190</v>
      </c>
      <c r="H632" s="182" t="s">
        <v>230</v>
      </c>
      <c r="I632" s="180" t="s">
        <v>114</v>
      </c>
      <c r="J632" s="195">
        <f t="shared" si="69"/>
        <v>383826</v>
      </c>
      <c r="K632" s="195">
        <f t="shared" si="69"/>
        <v>0</v>
      </c>
      <c r="L632" s="193">
        <f t="shared" si="67"/>
        <v>383826</v>
      </c>
    </row>
    <row r="633" spans="1:12" s="181" customFormat="1" ht="25.5">
      <c r="A633" s="190" t="s">
        <v>118</v>
      </c>
      <c r="B633" s="182" t="s">
        <v>121</v>
      </c>
      <c r="C633" s="182" t="s">
        <v>16</v>
      </c>
      <c r="D633" s="182" t="s">
        <v>31</v>
      </c>
      <c r="E633" s="182" t="s">
        <v>102</v>
      </c>
      <c r="F633" s="182" t="s">
        <v>82</v>
      </c>
      <c r="G633" s="182" t="s">
        <v>190</v>
      </c>
      <c r="H633" s="182" t="s">
        <v>230</v>
      </c>
      <c r="I633" s="180" t="s">
        <v>115</v>
      </c>
      <c r="J633" s="195">
        <v>383826</v>
      </c>
      <c r="K633" s="195"/>
      <c r="L633" s="193">
        <f t="shared" si="67"/>
        <v>383826</v>
      </c>
    </row>
    <row r="634" spans="1:12">
      <c r="A634" s="7"/>
      <c r="B634" s="1"/>
      <c r="C634" s="1"/>
      <c r="D634" s="1"/>
      <c r="E634" s="1"/>
      <c r="F634" s="1"/>
      <c r="G634" s="1"/>
      <c r="H634" s="1"/>
      <c r="I634" s="16"/>
      <c r="J634" s="102"/>
      <c r="K634" s="193"/>
      <c r="L634" s="193"/>
    </row>
    <row r="635" spans="1:12" ht="15.75">
      <c r="A635" s="41" t="s">
        <v>50</v>
      </c>
      <c r="B635" s="37" t="s">
        <v>121</v>
      </c>
      <c r="C635" s="37" t="s">
        <v>18</v>
      </c>
      <c r="D635" s="37"/>
      <c r="E635" s="37"/>
      <c r="F635" s="37"/>
      <c r="G635" s="37"/>
      <c r="H635" s="37"/>
      <c r="I635" s="40"/>
      <c r="J635" s="140">
        <f>J636+J650+J670+J664</f>
        <v>10281861.85</v>
      </c>
      <c r="K635" s="140">
        <f>K636+K650+K670+K664</f>
        <v>-510000</v>
      </c>
      <c r="L635" s="140">
        <f>J635+K635</f>
        <v>9771861.8499999996</v>
      </c>
    </row>
    <row r="636" spans="1:12">
      <c r="A636" s="22" t="s">
        <v>68</v>
      </c>
      <c r="B636" s="18" t="s">
        <v>121</v>
      </c>
      <c r="C636" s="18" t="s">
        <v>18</v>
      </c>
      <c r="D636" s="18" t="s">
        <v>20</v>
      </c>
      <c r="E636" s="18"/>
      <c r="F636" s="18"/>
      <c r="G636" s="18"/>
      <c r="H636" s="18"/>
      <c r="I636" s="34"/>
      <c r="J636" s="141">
        <f>J637+J642</f>
        <v>230089.26</v>
      </c>
      <c r="K636" s="141">
        <f>K637+K642</f>
        <v>0</v>
      </c>
      <c r="L636" s="141">
        <f>J636+K636</f>
        <v>230089.26</v>
      </c>
    </row>
    <row r="637" spans="1:12" ht="38.25">
      <c r="A637" s="183" t="s">
        <v>412</v>
      </c>
      <c r="B637" s="1" t="s">
        <v>121</v>
      </c>
      <c r="C637" s="1" t="s">
        <v>18</v>
      </c>
      <c r="D637" s="1" t="s">
        <v>20</v>
      </c>
      <c r="E637" s="1" t="s">
        <v>27</v>
      </c>
      <c r="F637" s="1" t="s">
        <v>82</v>
      </c>
      <c r="G637" s="1" t="s">
        <v>190</v>
      </c>
      <c r="H637" s="1" t="s">
        <v>191</v>
      </c>
      <c r="I637" s="16"/>
      <c r="J637" s="102">
        <f t="shared" ref="J637:K640" si="70">J638</f>
        <v>220000</v>
      </c>
      <c r="K637" s="193">
        <f t="shared" si="70"/>
        <v>0</v>
      </c>
      <c r="L637" s="193">
        <f>J637+K637</f>
        <v>220000</v>
      </c>
    </row>
    <row r="638" spans="1:12">
      <c r="A638" s="7" t="s">
        <v>292</v>
      </c>
      <c r="B638" s="1" t="s">
        <v>121</v>
      </c>
      <c r="C638" s="1" t="s">
        <v>18</v>
      </c>
      <c r="D638" s="1" t="s">
        <v>20</v>
      </c>
      <c r="E638" s="1" t="s">
        <v>27</v>
      </c>
      <c r="F638" s="1" t="s">
        <v>159</v>
      </c>
      <c r="G638" s="1" t="s">
        <v>190</v>
      </c>
      <c r="H638" s="1" t="s">
        <v>191</v>
      </c>
      <c r="I638" s="16"/>
      <c r="J638" s="102">
        <f t="shared" si="70"/>
        <v>220000</v>
      </c>
      <c r="K638" s="193">
        <f t="shared" si="70"/>
        <v>0</v>
      </c>
      <c r="L638" s="193">
        <f t="shared" ref="L638:L641" si="71">J638+K638</f>
        <v>220000</v>
      </c>
    </row>
    <row r="639" spans="1:12" ht="25.5">
      <c r="A639" s="7" t="s">
        <v>396</v>
      </c>
      <c r="B639" s="1" t="s">
        <v>121</v>
      </c>
      <c r="C639" s="1" t="s">
        <v>18</v>
      </c>
      <c r="D639" s="1" t="s">
        <v>20</v>
      </c>
      <c r="E639" s="1" t="s">
        <v>27</v>
      </c>
      <c r="F639" s="1" t="s">
        <v>159</v>
      </c>
      <c r="G639" s="1" t="s">
        <v>190</v>
      </c>
      <c r="H639" s="1" t="s">
        <v>291</v>
      </c>
      <c r="I639" s="16"/>
      <c r="J639" s="102">
        <f t="shared" si="70"/>
        <v>220000</v>
      </c>
      <c r="K639" s="193">
        <f t="shared" si="70"/>
        <v>0</v>
      </c>
      <c r="L639" s="193">
        <f t="shared" si="71"/>
        <v>220000</v>
      </c>
    </row>
    <row r="640" spans="1:12" ht="25.5">
      <c r="A640" s="191" t="s">
        <v>399</v>
      </c>
      <c r="B640" s="1" t="s">
        <v>121</v>
      </c>
      <c r="C640" s="1" t="s">
        <v>18</v>
      </c>
      <c r="D640" s="1" t="s">
        <v>20</v>
      </c>
      <c r="E640" s="1" t="s">
        <v>27</v>
      </c>
      <c r="F640" s="1" t="s">
        <v>159</v>
      </c>
      <c r="G640" s="1" t="s">
        <v>190</v>
      </c>
      <c r="H640" s="1" t="s">
        <v>291</v>
      </c>
      <c r="I640" s="16" t="s">
        <v>114</v>
      </c>
      <c r="J640" s="102">
        <f t="shared" si="70"/>
        <v>220000</v>
      </c>
      <c r="K640" s="193">
        <f t="shared" si="70"/>
        <v>0</v>
      </c>
      <c r="L640" s="193">
        <f t="shared" si="71"/>
        <v>220000</v>
      </c>
    </row>
    <row r="641" spans="1:12" ht="25.5">
      <c r="A641" s="92" t="s">
        <v>118</v>
      </c>
      <c r="B641" s="1" t="s">
        <v>121</v>
      </c>
      <c r="C641" s="1" t="s">
        <v>18</v>
      </c>
      <c r="D641" s="1" t="s">
        <v>20</v>
      </c>
      <c r="E641" s="1" t="s">
        <v>27</v>
      </c>
      <c r="F641" s="1" t="s">
        <v>159</v>
      </c>
      <c r="G641" s="1" t="s">
        <v>190</v>
      </c>
      <c r="H641" s="1" t="s">
        <v>291</v>
      </c>
      <c r="I641" s="16" t="s">
        <v>115</v>
      </c>
      <c r="J641" s="102">
        <v>220000</v>
      </c>
      <c r="K641" s="193"/>
      <c r="L641" s="193">
        <f t="shared" si="71"/>
        <v>220000</v>
      </c>
    </row>
    <row r="642" spans="1:12" s="181" customFormat="1">
      <c r="A642" s="183" t="s">
        <v>103</v>
      </c>
      <c r="B642" s="182" t="s">
        <v>121</v>
      </c>
      <c r="C642" s="182" t="s">
        <v>18</v>
      </c>
      <c r="D642" s="182" t="s">
        <v>20</v>
      </c>
      <c r="E642" s="182" t="s">
        <v>102</v>
      </c>
      <c r="F642" s="182" t="s">
        <v>82</v>
      </c>
      <c r="G642" s="182" t="s">
        <v>190</v>
      </c>
      <c r="H642" s="182" t="s">
        <v>191</v>
      </c>
      <c r="I642" s="180"/>
      <c r="J642" s="193">
        <f t="shared" ref="J642:K644" si="72">J643</f>
        <v>10089.26</v>
      </c>
      <c r="K642" s="193">
        <f t="shared" si="72"/>
        <v>0</v>
      </c>
      <c r="L642" s="193">
        <f>J642+K642</f>
        <v>10089.26</v>
      </c>
    </row>
    <row r="643" spans="1:12" s="181" customFormat="1">
      <c r="A643" s="183" t="s">
        <v>143</v>
      </c>
      <c r="B643" s="182" t="s">
        <v>121</v>
      </c>
      <c r="C643" s="182" t="s">
        <v>18</v>
      </c>
      <c r="D643" s="182" t="s">
        <v>20</v>
      </c>
      <c r="E643" s="182" t="s">
        <v>102</v>
      </c>
      <c r="F643" s="182" t="s">
        <v>82</v>
      </c>
      <c r="G643" s="182" t="s">
        <v>190</v>
      </c>
      <c r="H643" s="182" t="s">
        <v>220</v>
      </c>
      <c r="I643" s="180"/>
      <c r="J643" s="193">
        <f>J644+J646</f>
        <v>10089.26</v>
      </c>
      <c r="K643" s="193">
        <f>K644+K646</f>
        <v>0</v>
      </c>
      <c r="L643" s="193">
        <f t="shared" ref="L643:L648" si="73">J643+K643</f>
        <v>10089.26</v>
      </c>
    </row>
    <row r="644" spans="1:12" s="181" customFormat="1" ht="25.5">
      <c r="A644" s="191" t="s">
        <v>399</v>
      </c>
      <c r="B644" s="182" t="s">
        <v>121</v>
      </c>
      <c r="C644" s="182" t="s">
        <v>18</v>
      </c>
      <c r="D644" s="182" t="s">
        <v>20</v>
      </c>
      <c r="E644" s="182" t="s">
        <v>102</v>
      </c>
      <c r="F644" s="182" t="s">
        <v>82</v>
      </c>
      <c r="G644" s="182" t="s">
        <v>190</v>
      </c>
      <c r="H644" s="182" t="s">
        <v>220</v>
      </c>
      <c r="I644" s="180" t="s">
        <v>114</v>
      </c>
      <c r="J644" s="193">
        <f t="shared" si="72"/>
        <v>5987.8</v>
      </c>
      <c r="K644" s="193">
        <f t="shared" si="72"/>
        <v>0</v>
      </c>
      <c r="L644" s="193">
        <f t="shared" si="73"/>
        <v>5987.8</v>
      </c>
    </row>
    <row r="645" spans="1:12" s="181" customFormat="1" ht="25.5">
      <c r="A645" s="190" t="s">
        <v>118</v>
      </c>
      <c r="B645" s="182" t="s">
        <v>121</v>
      </c>
      <c r="C645" s="182" t="s">
        <v>18</v>
      </c>
      <c r="D645" s="182" t="s">
        <v>20</v>
      </c>
      <c r="E645" s="182" t="s">
        <v>102</v>
      </c>
      <c r="F645" s="182" t="s">
        <v>82</v>
      </c>
      <c r="G645" s="182" t="s">
        <v>190</v>
      </c>
      <c r="H645" s="182" t="s">
        <v>220</v>
      </c>
      <c r="I645" s="180" t="s">
        <v>115</v>
      </c>
      <c r="J645" s="193">
        <f>5987.8</f>
        <v>5987.8</v>
      </c>
      <c r="K645" s="193"/>
      <c r="L645" s="193">
        <f t="shared" si="73"/>
        <v>5987.8</v>
      </c>
    </row>
    <row r="646" spans="1:12" s="181" customFormat="1" ht="13.5" customHeight="1">
      <c r="A646" s="190" t="s">
        <v>97</v>
      </c>
      <c r="B646" s="182" t="s">
        <v>121</v>
      </c>
      <c r="C646" s="182" t="s">
        <v>18</v>
      </c>
      <c r="D646" s="182" t="s">
        <v>20</v>
      </c>
      <c r="E646" s="182" t="s">
        <v>102</v>
      </c>
      <c r="F646" s="182" t="s">
        <v>82</v>
      </c>
      <c r="G646" s="182" t="s">
        <v>190</v>
      </c>
      <c r="H646" s="182" t="s">
        <v>220</v>
      </c>
      <c r="I646" s="180" t="s">
        <v>94</v>
      </c>
      <c r="J646" s="193">
        <f>J647+J648</f>
        <v>4101.46</v>
      </c>
      <c r="K646" s="193">
        <f>K647+K648</f>
        <v>0</v>
      </c>
      <c r="L646" s="193">
        <f t="shared" si="73"/>
        <v>4101.46</v>
      </c>
    </row>
    <row r="647" spans="1:12" s="181" customFormat="1" ht="13.5" customHeight="1">
      <c r="A647" s="234" t="s">
        <v>494</v>
      </c>
      <c r="B647" s="182" t="s">
        <v>121</v>
      </c>
      <c r="C647" s="182" t="s">
        <v>18</v>
      </c>
      <c r="D647" s="182" t="s">
        <v>20</v>
      </c>
      <c r="E647" s="182" t="s">
        <v>102</v>
      </c>
      <c r="F647" s="182" t="s">
        <v>82</v>
      </c>
      <c r="G647" s="182" t="s">
        <v>190</v>
      </c>
      <c r="H647" s="182" t="s">
        <v>220</v>
      </c>
      <c r="I647" s="180" t="s">
        <v>493</v>
      </c>
      <c r="J647" s="193">
        <v>2388.87</v>
      </c>
      <c r="K647" s="193"/>
      <c r="L647" s="193">
        <f t="shared" si="73"/>
        <v>2388.87</v>
      </c>
    </row>
    <row r="648" spans="1:12" s="181" customFormat="1">
      <c r="A648" s="192" t="s">
        <v>157</v>
      </c>
      <c r="B648" s="182" t="s">
        <v>121</v>
      </c>
      <c r="C648" s="182" t="s">
        <v>18</v>
      </c>
      <c r="D648" s="182" t="s">
        <v>20</v>
      </c>
      <c r="E648" s="182" t="s">
        <v>102</v>
      </c>
      <c r="F648" s="182" t="s">
        <v>82</v>
      </c>
      <c r="G648" s="182" t="s">
        <v>190</v>
      </c>
      <c r="H648" s="182" t="s">
        <v>220</v>
      </c>
      <c r="I648" s="180" t="s">
        <v>156</v>
      </c>
      <c r="J648" s="193">
        <v>1712.59</v>
      </c>
      <c r="K648" s="193"/>
      <c r="L648" s="193">
        <f t="shared" si="73"/>
        <v>1712.59</v>
      </c>
    </row>
    <row r="649" spans="1:12">
      <c r="A649" s="7"/>
      <c r="B649" s="1"/>
      <c r="C649" s="1"/>
      <c r="D649" s="1"/>
      <c r="E649" s="1"/>
      <c r="F649" s="1"/>
      <c r="G649" s="1"/>
      <c r="H649" s="1"/>
      <c r="I649" s="164"/>
      <c r="J649" s="165"/>
      <c r="K649" s="165"/>
      <c r="L649" s="165"/>
    </row>
    <row r="650" spans="1:12">
      <c r="A650" s="74" t="s">
        <v>51</v>
      </c>
      <c r="B650" s="18" t="s">
        <v>121</v>
      </c>
      <c r="C650" s="18" t="s">
        <v>18</v>
      </c>
      <c r="D650" s="18" t="s">
        <v>17</v>
      </c>
      <c r="E650" s="18"/>
      <c r="F650" s="18"/>
      <c r="G650" s="18"/>
      <c r="H650" s="18"/>
      <c r="I650" s="34"/>
      <c r="J650" s="141">
        <f>J655+J651+J659</f>
        <v>4315081.2299999995</v>
      </c>
      <c r="K650" s="141">
        <f>K655+K651+K659</f>
        <v>-510000</v>
      </c>
      <c r="L650" s="141">
        <f>J650+K650</f>
        <v>3805081.2299999995</v>
      </c>
    </row>
    <row r="651" spans="1:12" s="198" customFormat="1" ht="25.5">
      <c r="A651" s="154" t="s">
        <v>323</v>
      </c>
      <c r="B651" s="163" t="s">
        <v>121</v>
      </c>
      <c r="C651" s="163" t="s">
        <v>18</v>
      </c>
      <c r="D651" s="163" t="s">
        <v>17</v>
      </c>
      <c r="E651" s="163" t="s">
        <v>3</v>
      </c>
      <c r="F651" s="163" t="s">
        <v>82</v>
      </c>
      <c r="G651" s="163" t="s">
        <v>190</v>
      </c>
      <c r="H651" s="163" t="s">
        <v>191</v>
      </c>
      <c r="I651" s="164"/>
      <c r="J651" s="165">
        <f t="shared" ref="J651:K653" si="74">J652</f>
        <v>2430000</v>
      </c>
      <c r="K651" s="165">
        <f t="shared" si="74"/>
        <v>-510000</v>
      </c>
      <c r="L651" s="165">
        <f>J651+K651</f>
        <v>1920000</v>
      </c>
    </row>
    <row r="652" spans="1:12" s="198" customFormat="1">
      <c r="A652" s="199" t="s">
        <v>435</v>
      </c>
      <c r="B652" s="163" t="s">
        <v>121</v>
      </c>
      <c r="C652" s="163" t="s">
        <v>18</v>
      </c>
      <c r="D652" s="163" t="s">
        <v>17</v>
      </c>
      <c r="E652" s="163" t="s">
        <v>3</v>
      </c>
      <c r="F652" s="163" t="s">
        <v>82</v>
      </c>
      <c r="G652" s="163" t="s">
        <v>190</v>
      </c>
      <c r="H652" s="163" t="s">
        <v>434</v>
      </c>
      <c r="I652" s="164"/>
      <c r="J652" s="165">
        <f t="shared" si="74"/>
        <v>2430000</v>
      </c>
      <c r="K652" s="165">
        <f t="shared" si="74"/>
        <v>-510000</v>
      </c>
      <c r="L652" s="165">
        <f t="shared" ref="L652:L658" si="75">J652+K652</f>
        <v>1920000</v>
      </c>
    </row>
    <row r="653" spans="1:12" s="198" customFormat="1" ht="25.5">
      <c r="A653" s="184" t="s">
        <v>148</v>
      </c>
      <c r="B653" s="163" t="s">
        <v>121</v>
      </c>
      <c r="C653" s="163" t="s">
        <v>18</v>
      </c>
      <c r="D653" s="163" t="s">
        <v>17</v>
      </c>
      <c r="E653" s="163" t="s">
        <v>3</v>
      </c>
      <c r="F653" s="163" t="s">
        <v>82</v>
      </c>
      <c r="G653" s="163" t="s">
        <v>190</v>
      </c>
      <c r="H653" s="163" t="s">
        <v>434</v>
      </c>
      <c r="I653" s="164" t="s">
        <v>146</v>
      </c>
      <c r="J653" s="165">
        <f t="shared" si="74"/>
        <v>2430000</v>
      </c>
      <c r="K653" s="165">
        <f t="shared" si="74"/>
        <v>-510000</v>
      </c>
      <c r="L653" s="165">
        <f t="shared" si="75"/>
        <v>1920000</v>
      </c>
    </row>
    <row r="654" spans="1:12" s="198" customFormat="1">
      <c r="A654" s="184" t="s">
        <v>149</v>
      </c>
      <c r="B654" s="163" t="s">
        <v>121</v>
      </c>
      <c r="C654" s="163" t="s">
        <v>18</v>
      </c>
      <c r="D654" s="163" t="s">
        <v>17</v>
      </c>
      <c r="E654" s="163" t="s">
        <v>3</v>
      </c>
      <c r="F654" s="163" t="s">
        <v>82</v>
      </c>
      <c r="G654" s="163" t="s">
        <v>190</v>
      </c>
      <c r="H654" s="163" t="s">
        <v>434</v>
      </c>
      <c r="I654" s="164" t="s">
        <v>147</v>
      </c>
      <c r="J654" s="165">
        <v>2430000</v>
      </c>
      <c r="K654" s="165">
        <v>-510000</v>
      </c>
      <c r="L654" s="165">
        <f t="shared" si="75"/>
        <v>1920000</v>
      </c>
    </row>
    <row r="655" spans="1:12" s="181" customFormat="1" ht="38.25">
      <c r="A655" s="183" t="s">
        <v>358</v>
      </c>
      <c r="B655" s="182" t="s">
        <v>121</v>
      </c>
      <c r="C655" s="182" t="s">
        <v>18</v>
      </c>
      <c r="D655" s="182" t="s">
        <v>17</v>
      </c>
      <c r="E655" s="182" t="s">
        <v>296</v>
      </c>
      <c r="F655" s="182" t="s">
        <v>82</v>
      </c>
      <c r="G655" s="182" t="s">
        <v>190</v>
      </c>
      <c r="H655" s="182" t="s">
        <v>191</v>
      </c>
      <c r="I655" s="180"/>
      <c r="J655" s="193">
        <f t="shared" ref="J655:K657" si="76">J656</f>
        <v>1500081.2299999995</v>
      </c>
      <c r="K655" s="193">
        <f t="shared" si="76"/>
        <v>0</v>
      </c>
      <c r="L655" s="165">
        <f t="shared" si="75"/>
        <v>1500081.2299999995</v>
      </c>
    </row>
    <row r="656" spans="1:12" s="181" customFormat="1">
      <c r="A656" s="190" t="s">
        <v>329</v>
      </c>
      <c r="B656" s="182" t="s">
        <v>121</v>
      </c>
      <c r="C656" s="182" t="s">
        <v>18</v>
      </c>
      <c r="D656" s="182" t="s">
        <v>17</v>
      </c>
      <c r="E656" s="182" t="s">
        <v>296</v>
      </c>
      <c r="F656" s="182" t="s">
        <v>82</v>
      </c>
      <c r="G656" s="182" t="s">
        <v>190</v>
      </c>
      <c r="H656" s="182" t="s">
        <v>330</v>
      </c>
      <c r="I656" s="180"/>
      <c r="J656" s="193">
        <f t="shared" si="76"/>
        <v>1500081.2299999995</v>
      </c>
      <c r="K656" s="193">
        <f t="shared" si="76"/>
        <v>0</v>
      </c>
      <c r="L656" s="165">
        <f t="shared" si="75"/>
        <v>1500081.2299999995</v>
      </c>
    </row>
    <row r="657" spans="1:12" s="181" customFormat="1" ht="25.5">
      <c r="A657" s="184" t="s">
        <v>148</v>
      </c>
      <c r="B657" s="182" t="s">
        <v>121</v>
      </c>
      <c r="C657" s="182" t="s">
        <v>18</v>
      </c>
      <c r="D657" s="182" t="s">
        <v>17</v>
      </c>
      <c r="E657" s="182" t="s">
        <v>296</v>
      </c>
      <c r="F657" s="182" t="s">
        <v>82</v>
      </c>
      <c r="G657" s="182" t="s">
        <v>190</v>
      </c>
      <c r="H657" s="182" t="s">
        <v>330</v>
      </c>
      <c r="I657" s="180" t="s">
        <v>146</v>
      </c>
      <c r="J657" s="193">
        <f t="shared" si="76"/>
        <v>1500081.2299999995</v>
      </c>
      <c r="K657" s="193">
        <f t="shared" si="76"/>
        <v>0</v>
      </c>
      <c r="L657" s="165">
        <f t="shared" si="75"/>
        <v>1500081.2299999995</v>
      </c>
    </row>
    <row r="658" spans="1:12" s="181" customFormat="1">
      <c r="A658" s="184" t="s">
        <v>149</v>
      </c>
      <c r="B658" s="182" t="s">
        <v>121</v>
      </c>
      <c r="C658" s="182" t="s">
        <v>18</v>
      </c>
      <c r="D658" s="182" t="s">
        <v>17</v>
      </c>
      <c r="E658" s="182" t="s">
        <v>296</v>
      </c>
      <c r="F658" s="182" t="s">
        <v>82</v>
      </c>
      <c r="G658" s="182" t="s">
        <v>190</v>
      </c>
      <c r="H658" s="182" t="s">
        <v>330</v>
      </c>
      <c r="I658" s="180" t="s">
        <v>147</v>
      </c>
      <c r="J658" s="193">
        <v>1500081.2299999995</v>
      </c>
      <c r="K658" s="193"/>
      <c r="L658" s="165">
        <f t="shared" si="75"/>
        <v>1500081.2299999995</v>
      </c>
    </row>
    <row r="659" spans="1:12" s="181" customFormat="1">
      <c r="A659" s="183" t="s">
        <v>103</v>
      </c>
      <c r="B659" s="182" t="s">
        <v>121</v>
      </c>
      <c r="C659" s="182" t="s">
        <v>18</v>
      </c>
      <c r="D659" s="182" t="s">
        <v>17</v>
      </c>
      <c r="E659" s="182" t="s">
        <v>102</v>
      </c>
      <c r="F659" s="182" t="s">
        <v>82</v>
      </c>
      <c r="G659" s="182" t="s">
        <v>190</v>
      </c>
      <c r="H659" s="182" t="s">
        <v>191</v>
      </c>
      <c r="I659" s="180"/>
      <c r="J659" s="193">
        <f>J660</f>
        <v>385000</v>
      </c>
      <c r="K659" s="193">
        <f>K660</f>
        <v>0</v>
      </c>
      <c r="L659" s="193">
        <f>J659+K659</f>
        <v>385000</v>
      </c>
    </row>
    <row r="660" spans="1:12" s="181" customFormat="1">
      <c r="A660" s="231" t="s">
        <v>462</v>
      </c>
      <c r="B660" s="182" t="s">
        <v>121</v>
      </c>
      <c r="C660" s="182" t="s">
        <v>18</v>
      </c>
      <c r="D660" s="182" t="s">
        <v>17</v>
      </c>
      <c r="E660" s="182" t="s">
        <v>102</v>
      </c>
      <c r="F660" s="182" t="s">
        <v>82</v>
      </c>
      <c r="G660" s="182" t="s">
        <v>190</v>
      </c>
      <c r="H660" s="182" t="s">
        <v>463</v>
      </c>
      <c r="I660" s="180"/>
      <c r="J660" s="193">
        <f t="shared" ref="J660:K661" si="77">J661</f>
        <v>385000</v>
      </c>
      <c r="K660" s="193">
        <f t="shared" si="77"/>
        <v>0</v>
      </c>
      <c r="L660" s="193">
        <f>J660+K660</f>
        <v>385000</v>
      </c>
    </row>
    <row r="661" spans="1:12" s="181" customFormat="1">
      <c r="A661" s="191" t="s">
        <v>458</v>
      </c>
      <c r="B661" s="182" t="s">
        <v>121</v>
      </c>
      <c r="C661" s="182" t="s">
        <v>18</v>
      </c>
      <c r="D661" s="182" t="s">
        <v>17</v>
      </c>
      <c r="E661" s="182" t="s">
        <v>102</v>
      </c>
      <c r="F661" s="182" t="s">
        <v>82</v>
      </c>
      <c r="G661" s="182" t="s">
        <v>190</v>
      </c>
      <c r="H661" s="182" t="s">
        <v>463</v>
      </c>
      <c r="I661" s="180" t="s">
        <v>114</v>
      </c>
      <c r="J661" s="193">
        <f t="shared" si="77"/>
        <v>385000</v>
      </c>
      <c r="K661" s="193">
        <f t="shared" si="77"/>
        <v>0</v>
      </c>
      <c r="L661" s="193">
        <f>J661+K661</f>
        <v>385000</v>
      </c>
    </row>
    <row r="662" spans="1:12" s="181" customFormat="1" ht="25.5">
      <c r="A662" s="190" t="s">
        <v>118</v>
      </c>
      <c r="B662" s="182" t="s">
        <v>121</v>
      </c>
      <c r="C662" s="182" t="s">
        <v>18</v>
      </c>
      <c r="D662" s="182" t="s">
        <v>17</v>
      </c>
      <c r="E662" s="182" t="s">
        <v>102</v>
      </c>
      <c r="F662" s="182" t="s">
        <v>82</v>
      </c>
      <c r="G662" s="182" t="s">
        <v>190</v>
      </c>
      <c r="H662" s="182" t="s">
        <v>463</v>
      </c>
      <c r="I662" s="180" t="s">
        <v>115</v>
      </c>
      <c r="J662" s="193">
        <v>385000</v>
      </c>
      <c r="K662" s="193"/>
      <c r="L662" s="193">
        <f>J662+K662</f>
        <v>385000</v>
      </c>
    </row>
    <row r="663" spans="1:12" s="181" customFormat="1">
      <c r="A663" s="190"/>
      <c r="B663" s="182"/>
      <c r="C663" s="182"/>
      <c r="D663" s="182"/>
      <c r="E663" s="182"/>
      <c r="F663" s="182"/>
      <c r="G663" s="182"/>
      <c r="H663" s="182"/>
      <c r="I663" s="180"/>
      <c r="J663" s="193"/>
      <c r="K663" s="193"/>
      <c r="L663" s="193"/>
    </row>
    <row r="664" spans="1:12" s="200" customFormat="1">
      <c r="A664" s="74" t="s">
        <v>79</v>
      </c>
      <c r="B664" s="17" t="s">
        <v>121</v>
      </c>
      <c r="C664" s="17" t="s">
        <v>18</v>
      </c>
      <c r="D664" s="17" t="s">
        <v>13</v>
      </c>
      <c r="E664" s="17"/>
      <c r="F664" s="17"/>
      <c r="G664" s="17"/>
      <c r="H664" s="17"/>
      <c r="I664" s="36"/>
      <c r="J664" s="141">
        <f t="shared" ref="J664:K667" si="78">J665</f>
        <v>560000</v>
      </c>
      <c r="K664" s="141">
        <f t="shared" si="78"/>
        <v>0</v>
      </c>
      <c r="L664" s="141">
        <f>J664+K664</f>
        <v>560000</v>
      </c>
    </row>
    <row r="665" spans="1:12" s="181" customFormat="1">
      <c r="A665" s="183" t="s">
        <v>103</v>
      </c>
      <c r="B665" s="182" t="s">
        <v>121</v>
      </c>
      <c r="C665" s="182" t="s">
        <v>18</v>
      </c>
      <c r="D665" s="182" t="s">
        <v>13</v>
      </c>
      <c r="E665" s="182" t="s">
        <v>102</v>
      </c>
      <c r="F665" s="182" t="s">
        <v>82</v>
      </c>
      <c r="G665" s="182" t="s">
        <v>190</v>
      </c>
      <c r="H665" s="182" t="s">
        <v>191</v>
      </c>
      <c r="I665" s="180"/>
      <c r="J665" s="193">
        <f t="shared" si="78"/>
        <v>560000</v>
      </c>
      <c r="K665" s="193">
        <f t="shared" si="78"/>
        <v>0</v>
      </c>
      <c r="L665" s="193">
        <f>J665+K665</f>
        <v>560000</v>
      </c>
    </row>
    <row r="666" spans="1:12" s="181" customFormat="1" ht="52.5" customHeight="1">
      <c r="A666" s="192" t="s">
        <v>509</v>
      </c>
      <c r="B666" s="182" t="s">
        <v>121</v>
      </c>
      <c r="C666" s="3" t="s">
        <v>18</v>
      </c>
      <c r="D666" s="3" t="s">
        <v>13</v>
      </c>
      <c r="E666" s="182" t="s">
        <v>102</v>
      </c>
      <c r="F666" s="182" t="s">
        <v>82</v>
      </c>
      <c r="G666" s="182" t="s">
        <v>190</v>
      </c>
      <c r="H666" s="182" t="s">
        <v>508</v>
      </c>
      <c r="I666" s="180"/>
      <c r="J666" s="193">
        <f t="shared" si="78"/>
        <v>560000</v>
      </c>
      <c r="K666" s="193">
        <f t="shared" si="78"/>
        <v>0</v>
      </c>
      <c r="L666" s="195">
        <f t="shared" ref="L666:L668" si="79">J666+K666</f>
        <v>560000</v>
      </c>
    </row>
    <row r="667" spans="1:12" s="181" customFormat="1">
      <c r="A667" s="191" t="s">
        <v>458</v>
      </c>
      <c r="B667" s="182" t="s">
        <v>121</v>
      </c>
      <c r="C667" s="3" t="s">
        <v>18</v>
      </c>
      <c r="D667" s="3" t="s">
        <v>13</v>
      </c>
      <c r="E667" s="182" t="s">
        <v>102</v>
      </c>
      <c r="F667" s="182" t="s">
        <v>82</v>
      </c>
      <c r="G667" s="182" t="s">
        <v>190</v>
      </c>
      <c r="H667" s="182" t="s">
        <v>508</v>
      </c>
      <c r="I667" s="180" t="s">
        <v>114</v>
      </c>
      <c r="J667" s="193">
        <f t="shared" si="78"/>
        <v>560000</v>
      </c>
      <c r="K667" s="193">
        <f t="shared" si="78"/>
        <v>0</v>
      </c>
      <c r="L667" s="195">
        <f t="shared" si="79"/>
        <v>560000</v>
      </c>
    </row>
    <row r="668" spans="1:12" s="181" customFormat="1" ht="25.5">
      <c r="A668" s="190" t="s">
        <v>118</v>
      </c>
      <c r="B668" s="182" t="s">
        <v>121</v>
      </c>
      <c r="C668" s="3" t="s">
        <v>18</v>
      </c>
      <c r="D668" s="3" t="s">
        <v>13</v>
      </c>
      <c r="E668" s="182" t="s">
        <v>102</v>
      </c>
      <c r="F668" s="182" t="s">
        <v>82</v>
      </c>
      <c r="G668" s="182" t="s">
        <v>190</v>
      </c>
      <c r="H668" s="182" t="s">
        <v>508</v>
      </c>
      <c r="I668" s="180" t="s">
        <v>115</v>
      </c>
      <c r="J668" s="193">
        <v>560000</v>
      </c>
      <c r="K668" s="193"/>
      <c r="L668" s="195">
        <f t="shared" si="79"/>
        <v>560000</v>
      </c>
    </row>
    <row r="669" spans="1:12" s="181" customFormat="1">
      <c r="A669" s="192"/>
      <c r="B669" s="182"/>
      <c r="C669" s="3"/>
      <c r="D669" s="3"/>
      <c r="E669" s="182"/>
      <c r="F669" s="182"/>
      <c r="G669" s="182"/>
      <c r="H669" s="182"/>
      <c r="I669" s="180"/>
      <c r="J669" s="193"/>
      <c r="K669" s="193"/>
      <c r="L669" s="195"/>
    </row>
    <row r="670" spans="1:12" s="200" customFormat="1">
      <c r="A670" s="207" t="s">
        <v>370</v>
      </c>
      <c r="B670" s="18" t="s">
        <v>121</v>
      </c>
      <c r="C670" s="18" t="s">
        <v>18</v>
      </c>
      <c r="D670" s="18" t="s">
        <v>18</v>
      </c>
      <c r="E670" s="18"/>
      <c r="F670" s="18"/>
      <c r="G670" s="18"/>
      <c r="H670" s="18"/>
      <c r="I670" s="34"/>
      <c r="J670" s="141">
        <f t="shared" ref="J670:K673" si="80">J671</f>
        <v>5176691.3600000003</v>
      </c>
      <c r="K670" s="141">
        <f t="shared" si="80"/>
        <v>0</v>
      </c>
      <c r="L670" s="141">
        <f>J670+K670</f>
        <v>5176691.3600000003</v>
      </c>
    </row>
    <row r="671" spans="1:12" s="181" customFormat="1" ht="38.25">
      <c r="A671" s="183" t="s">
        <v>358</v>
      </c>
      <c r="B671" s="182" t="s">
        <v>121</v>
      </c>
      <c r="C671" s="182" t="s">
        <v>18</v>
      </c>
      <c r="D671" s="182" t="s">
        <v>18</v>
      </c>
      <c r="E671" s="182" t="s">
        <v>296</v>
      </c>
      <c r="F671" s="182" t="s">
        <v>82</v>
      </c>
      <c r="G671" s="182" t="s">
        <v>190</v>
      </c>
      <c r="H671" s="182" t="s">
        <v>191</v>
      </c>
      <c r="I671" s="180"/>
      <c r="J671" s="193">
        <f t="shared" si="80"/>
        <v>5176691.3600000003</v>
      </c>
      <c r="K671" s="193">
        <f t="shared" si="80"/>
        <v>0</v>
      </c>
      <c r="L671" s="193">
        <f>J671+K671</f>
        <v>5176691.3600000003</v>
      </c>
    </row>
    <row r="672" spans="1:12" s="181" customFormat="1" ht="25.5">
      <c r="A672" s="190" t="s">
        <v>479</v>
      </c>
      <c r="B672" s="182" t="s">
        <v>121</v>
      </c>
      <c r="C672" s="182" t="s">
        <v>18</v>
      </c>
      <c r="D672" s="182" t="s">
        <v>18</v>
      </c>
      <c r="E672" s="182" t="s">
        <v>296</v>
      </c>
      <c r="F672" s="182" t="s">
        <v>82</v>
      </c>
      <c r="G672" s="182" t="s">
        <v>190</v>
      </c>
      <c r="H672" s="182" t="s">
        <v>480</v>
      </c>
      <c r="I672" s="180"/>
      <c r="J672" s="193">
        <f t="shared" si="80"/>
        <v>5176691.3600000003</v>
      </c>
      <c r="K672" s="193">
        <f t="shared" si="80"/>
        <v>0</v>
      </c>
      <c r="L672" s="193">
        <f>J672+K672</f>
        <v>5176691.3600000003</v>
      </c>
    </row>
    <row r="673" spans="1:12" s="181" customFormat="1" ht="25.5">
      <c r="A673" s="184" t="s">
        <v>148</v>
      </c>
      <c r="B673" s="182" t="s">
        <v>121</v>
      </c>
      <c r="C673" s="182" t="s">
        <v>18</v>
      </c>
      <c r="D673" s="182" t="s">
        <v>18</v>
      </c>
      <c r="E673" s="182" t="s">
        <v>296</v>
      </c>
      <c r="F673" s="182" t="s">
        <v>82</v>
      </c>
      <c r="G673" s="182" t="s">
        <v>190</v>
      </c>
      <c r="H673" s="182" t="s">
        <v>480</v>
      </c>
      <c r="I673" s="180" t="s">
        <v>146</v>
      </c>
      <c r="J673" s="193">
        <f t="shared" si="80"/>
        <v>5176691.3600000003</v>
      </c>
      <c r="K673" s="193">
        <f t="shared" si="80"/>
        <v>0</v>
      </c>
      <c r="L673" s="193">
        <f>J673+K673</f>
        <v>5176691.3600000003</v>
      </c>
    </row>
    <row r="674" spans="1:12" s="181" customFormat="1">
      <c r="A674" s="184" t="s">
        <v>149</v>
      </c>
      <c r="B674" s="182" t="s">
        <v>121</v>
      </c>
      <c r="C674" s="182" t="s">
        <v>18</v>
      </c>
      <c r="D674" s="182" t="s">
        <v>18</v>
      </c>
      <c r="E674" s="182" t="s">
        <v>296</v>
      </c>
      <c r="F674" s="182" t="s">
        <v>82</v>
      </c>
      <c r="G674" s="182" t="s">
        <v>190</v>
      </c>
      <c r="H674" s="182" t="s">
        <v>480</v>
      </c>
      <c r="I674" s="180" t="s">
        <v>147</v>
      </c>
      <c r="J674" s="193">
        <v>5176691.3600000003</v>
      </c>
      <c r="K674" s="193"/>
      <c r="L674" s="193">
        <f>J674+K674</f>
        <v>5176691.3600000003</v>
      </c>
    </row>
    <row r="675" spans="1:12" s="181" customFormat="1">
      <c r="A675" s="184"/>
      <c r="B675" s="182"/>
      <c r="C675" s="182"/>
      <c r="D675" s="182"/>
      <c r="E675" s="182"/>
      <c r="F675" s="182"/>
      <c r="G675" s="182"/>
      <c r="H675" s="182"/>
      <c r="I675" s="180"/>
      <c r="J675" s="193"/>
      <c r="K675" s="193"/>
      <c r="L675" s="193"/>
    </row>
    <row r="676" spans="1:12" ht="15.75">
      <c r="A676" s="31" t="s">
        <v>76</v>
      </c>
      <c r="B676" s="37" t="s">
        <v>121</v>
      </c>
      <c r="C676" s="37" t="s">
        <v>3</v>
      </c>
      <c r="D676" s="37"/>
      <c r="E676" s="37"/>
      <c r="F676" s="37"/>
      <c r="G676" s="37"/>
      <c r="H676" s="37"/>
      <c r="I676" s="40"/>
      <c r="J676" s="140">
        <f t="shared" ref="J676:K683" si="81">J677</f>
        <v>4695899</v>
      </c>
      <c r="K676" s="140">
        <f t="shared" si="81"/>
        <v>30000</v>
      </c>
      <c r="L676" s="140">
        <f>J676+K676</f>
        <v>4725899</v>
      </c>
    </row>
    <row r="677" spans="1:12">
      <c r="A677" s="4" t="s">
        <v>295</v>
      </c>
      <c r="B677" s="18" t="s">
        <v>121</v>
      </c>
      <c r="C677" s="18" t="s">
        <v>3</v>
      </c>
      <c r="D677" s="18" t="s">
        <v>18</v>
      </c>
      <c r="E677" s="18"/>
      <c r="F677" s="18"/>
      <c r="G677" s="18"/>
      <c r="H677" s="18"/>
      <c r="I677" s="34"/>
      <c r="J677" s="141">
        <f t="shared" si="81"/>
        <v>4695899</v>
      </c>
      <c r="K677" s="141">
        <f t="shared" si="81"/>
        <v>30000</v>
      </c>
      <c r="L677" s="141">
        <f>J677+K677</f>
        <v>4725899</v>
      </c>
    </row>
    <row r="678" spans="1:12" ht="38.25">
      <c r="A678" s="183" t="s">
        <v>358</v>
      </c>
      <c r="B678" s="1" t="s">
        <v>121</v>
      </c>
      <c r="C678" s="1" t="s">
        <v>3</v>
      </c>
      <c r="D678" s="1" t="s">
        <v>18</v>
      </c>
      <c r="E678" s="1" t="s">
        <v>296</v>
      </c>
      <c r="F678" s="1" t="s">
        <v>82</v>
      </c>
      <c r="G678" s="1" t="s">
        <v>190</v>
      </c>
      <c r="H678" s="1" t="s">
        <v>191</v>
      </c>
      <c r="I678" s="16"/>
      <c r="J678" s="102">
        <f>J679+J682+J685+J688</f>
        <v>4695899</v>
      </c>
      <c r="K678" s="193">
        <f>K679+K682+K685+K688</f>
        <v>30000</v>
      </c>
      <c r="L678" s="193">
        <f>J678+K678</f>
        <v>4725899</v>
      </c>
    </row>
    <row r="679" spans="1:12" s="181" customFormat="1" ht="25.5">
      <c r="A679" s="183" t="s">
        <v>510</v>
      </c>
      <c r="B679" s="182" t="s">
        <v>121</v>
      </c>
      <c r="C679" s="182" t="s">
        <v>3</v>
      </c>
      <c r="D679" s="182" t="s">
        <v>18</v>
      </c>
      <c r="E679" s="182" t="s">
        <v>296</v>
      </c>
      <c r="F679" s="182" t="s">
        <v>82</v>
      </c>
      <c r="G679" s="182" t="s">
        <v>190</v>
      </c>
      <c r="H679" s="182" t="s">
        <v>430</v>
      </c>
      <c r="I679" s="180"/>
      <c r="J679" s="193">
        <f>J680</f>
        <v>300000</v>
      </c>
      <c r="K679" s="193">
        <f>K680</f>
        <v>0</v>
      </c>
      <c r="L679" s="193">
        <f t="shared" ref="L679:L690" si="82">J679+K679</f>
        <v>300000</v>
      </c>
    </row>
    <row r="680" spans="1:12" s="181" customFormat="1" ht="25.5">
      <c r="A680" s="191" t="s">
        <v>399</v>
      </c>
      <c r="B680" s="182" t="s">
        <v>121</v>
      </c>
      <c r="C680" s="182" t="s">
        <v>3</v>
      </c>
      <c r="D680" s="182" t="s">
        <v>18</v>
      </c>
      <c r="E680" s="182" t="s">
        <v>296</v>
      </c>
      <c r="F680" s="182" t="s">
        <v>82</v>
      </c>
      <c r="G680" s="182" t="s">
        <v>190</v>
      </c>
      <c r="H680" s="182" t="s">
        <v>430</v>
      </c>
      <c r="I680" s="180" t="s">
        <v>114</v>
      </c>
      <c r="J680" s="193">
        <f>J681</f>
        <v>300000</v>
      </c>
      <c r="K680" s="193">
        <f>K681</f>
        <v>0</v>
      </c>
      <c r="L680" s="193">
        <f t="shared" si="82"/>
        <v>300000</v>
      </c>
    </row>
    <row r="681" spans="1:12" s="181" customFormat="1" ht="25.5">
      <c r="A681" s="190" t="s">
        <v>118</v>
      </c>
      <c r="B681" s="182" t="s">
        <v>121</v>
      </c>
      <c r="C681" s="182" t="s">
        <v>3</v>
      </c>
      <c r="D681" s="182" t="s">
        <v>18</v>
      </c>
      <c r="E681" s="182" t="s">
        <v>296</v>
      </c>
      <c r="F681" s="182" t="s">
        <v>82</v>
      </c>
      <c r="G681" s="182" t="s">
        <v>190</v>
      </c>
      <c r="H681" s="182" t="s">
        <v>430</v>
      </c>
      <c r="I681" s="180" t="s">
        <v>115</v>
      </c>
      <c r="J681" s="193">
        <v>300000</v>
      </c>
      <c r="K681" s="193"/>
      <c r="L681" s="193">
        <f t="shared" si="82"/>
        <v>300000</v>
      </c>
    </row>
    <row r="682" spans="1:12" ht="25.5">
      <c r="A682" s="184" t="s">
        <v>324</v>
      </c>
      <c r="B682" s="1" t="s">
        <v>121</v>
      </c>
      <c r="C682" s="1" t="s">
        <v>3</v>
      </c>
      <c r="D682" s="1" t="s">
        <v>18</v>
      </c>
      <c r="E682" s="1" t="s">
        <v>296</v>
      </c>
      <c r="F682" s="1" t="s">
        <v>82</v>
      </c>
      <c r="G682" s="1" t="s">
        <v>190</v>
      </c>
      <c r="H682" s="1" t="s">
        <v>297</v>
      </c>
      <c r="I682" s="16"/>
      <c r="J682" s="102">
        <f t="shared" si="81"/>
        <v>350000</v>
      </c>
      <c r="K682" s="193">
        <f t="shared" si="81"/>
        <v>0</v>
      </c>
      <c r="L682" s="193">
        <f t="shared" si="82"/>
        <v>350000</v>
      </c>
    </row>
    <row r="683" spans="1:12" ht="25.5">
      <c r="A683" s="191" t="s">
        <v>399</v>
      </c>
      <c r="B683" s="1" t="s">
        <v>121</v>
      </c>
      <c r="C683" s="1" t="s">
        <v>3</v>
      </c>
      <c r="D683" s="1" t="s">
        <v>18</v>
      </c>
      <c r="E683" s="1" t="s">
        <v>296</v>
      </c>
      <c r="F683" s="1" t="s">
        <v>82</v>
      </c>
      <c r="G683" s="1" t="s">
        <v>190</v>
      </c>
      <c r="H683" s="1" t="s">
        <v>297</v>
      </c>
      <c r="I683" s="16" t="s">
        <v>114</v>
      </c>
      <c r="J683" s="102">
        <f t="shared" si="81"/>
        <v>350000</v>
      </c>
      <c r="K683" s="193">
        <f t="shared" si="81"/>
        <v>0</v>
      </c>
      <c r="L683" s="193">
        <f t="shared" si="82"/>
        <v>350000</v>
      </c>
    </row>
    <row r="684" spans="1:12" ht="25.5">
      <c r="A684" s="92" t="s">
        <v>118</v>
      </c>
      <c r="B684" s="1" t="s">
        <v>121</v>
      </c>
      <c r="C684" s="1" t="s">
        <v>3</v>
      </c>
      <c r="D684" s="1" t="s">
        <v>18</v>
      </c>
      <c r="E684" s="1" t="s">
        <v>296</v>
      </c>
      <c r="F684" s="1" t="s">
        <v>82</v>
      </c>
      <c r="G684" s="1" t="s">
        <v>190</v>
      </c>
      <c r="H684" s="1" t="s">
        <v>297</v>
      </c>
      <c r="I684" s="16" t="s">
        <v>115</v>
      </c>
      <c r="J684" s="102">
        <f>300000+50000</f>
        <v>350000</v>
      </c>
      <c r="K684" s="193"/>
      <c r="L684" s="193">
        <f t="shared" si="82"/>
        <v>350000</v>
      </c>
    </row>
    <row r="685" spans="1:12" s="181" customFormat="1" ht="25.5">
      <c r="A685" s="190" t="s">
        <v>461</v>
      </c>
      <c r="B685" s="182" t="s">
        <v>121</v>
      </c>
      <c r="C685" s="182" t="s">
        <v>3</v>
      </c>
      <c r="D685" s="182" t="s">
        <v>18</v>
      </c>
      <c r="E685" s="182" t="s">
        <v>296</v>
      </c>
      <c r="F685" s="182" t="s">
        <v>82</v>
      </c>
      <c r="G685" s="182" t="s">
        <v>190</v>
      </c>
      <c r="H685" s="182" t="s">
        <v>230</v>
      </c>
      <c r="I685" s="180"/>
      <c r="J685" s="193">
        <f>J686</f>
        <v>130000</v>
      </c>
      <c r="K685" s="193">
        <f>K686</f>
        <v>30000</v>
      </c>
      <c r="L685" s="193">
        <f t="shared" si="82"/>
        <v>160000</v>
      </c>
    </row>
    <row r="686" spans="1:12" s="181" customFormat="1" ht="25.5">
      <c r="A686" s="191" t="s">
        <v>399</v>
      </c>
      <c r="B686" s="182" t="s">
        <v>121</v>
      </c>
      <c r="C686" s="182" t="s">
        <v>3</v>
      </c>
      <c r="D686" s="182" t="s">
        <v>18</v>
      </c>
      <c r="E686" s="182" t="s">
        <v>296</v>
      </c>
      <c r="F686" s="182" t="s">
        <v>82</v>
      </c>
      <c r="G686" s="182" t="s">
        <v>190</v>
      </c>
      <c r="H686" s="182" t="s">
        <v>230</v>
      </c>
      <c r="I686" s="180" t="s">
        <v>114</v>
      </c>
      <c r="J686" s="193">
        <f>J687</f>
        <v>130000</v>
      </c>
      <c r="K686" s="193">
        <f>K687</f>
        <v>30000</v>
      </c>
      <c r="L686" s="193">
        <f t="shared" si="82"/>
        <v>160000</v>
      </c>
    </row>
    <row r="687" spans="1:12" s="181" customFormat="1" ht="25.5">
      <c r="A687" s="190" t="s">
        <v>118</v>
      </c>
      <c r="B687" s="182" t="s">
        <v>121</v>
      </c>
      <c r="C687" s="182" t="s">
        <v>3</v>
      </c>
      <c r="D687" s="182" t="s">
        <v>18</v>
      </c>
      <c r="E687" s="182" t="s">
        <v>296</v>
      </c>
      <c r="F687" s="182" t="s">
        <v>82</v>
      </c>
      <c r="G687" s="182" t="s">
        <v>190</v>
      </c>
      <c r="H687" s="182" t="s">
        <v>230</v>
      </c>
      <c r="I687" s="180" t="s">
        <v>115</v>
      </c>
      <c r="J687" s="193">
        <v>130000</v>
      </c>
      <c r="K687" s="193">
        <v>30000</v>
      </c>
      <c r="L687" s="193">
        <f t="shared" si="82"/>
        <v>160000</v>
      </c>
    </row>
    <row r="688" spans="1:12" s="181" customFormat="1" ht="25.5">
      <c r="A688" s="190" t="s">
        <v>505</v>
      </c>
      <c r="B688" s="182" t="s">
        <v>121</v>
      </c>
      <c r="C688" s="182" t="s">
        <v>3</v>
      </c>
      <c r="D688" s="182" t="s">
        <v>18</v>
      </c>
      <c r="E688" s="182" t="s">
        <v>296</v>
      </c>
      <c r="F688" s="182" t="s">
        <v>82</v>
      </c>
      <c r="G688" s="182" t="s">
        <v>190</v>
      </c>
      <c r="H688" s="182" t="s">
        <v>504</v>
      </c>
      <c r="I688" s="180"/>
      <c r="J688" s="193">
        <f>J689</f>
        <v>3915899</v>
      </c>
      <c r="K688" s="193">
        <f>K689</f>
        <v>0</v>
      </c>
      <c r="L688" s="193">
        <f t="shared" si="82"/>
        <v>3915899</v>
      </c>
    </row>
    <row r="689" spans="1:12" s="181" customFormat="1" ht="25.5">
      <c r="A689" s="191" t="s">
        <v>399</v>
      </c>
      <c r="B689" s="182" t="s">
        <v>121</v>
      </c>
      <c r="C689" s="182" t="s">
        <v>3</v>
      </c>
      <c r="D689" s="182" t="s">
        <v>18</v>
      </c>
      <c r="E689" s="182" t="s">
        <v>296</v>
      </c>
      <c r="F689" s="182" t="s">
        <v>82</v>
      </c>
      <c r="G689" s="182" t="s">
        <v>190</v>
      </c>
      <c r="H689" s="182" t="s">
        <v>504</v>
      </c>
      <c r="I689" s="180" t="s">
        <v>114</v>
      </c>
      <c r="J689" s="193">
        <f>J690</f>
        <v>3915899</v>
      </c>
      <c r="K689" s="193">
        <f>K690</f>
        <v>0</v>
      </c>
      <c r="L689" s="193">
        <f t="shared" si="82"/>
        <v>3915899</v>
      </c>
    </row>
    <row r="690" spans="1:12" s="181" customFormat="1" ht="25.5">
      <c r="A690" s="190" t="s">
        <v>118</v>
      </c>
      <c r="B690" s="182" t="s">
        <v>121</v>
      </c>
      <c r="C690" s="182" t="s">
        <v>3</v>
      </c>
      <c r="D690" s="182" t="s">
        <v>18</v>
      </c>
      <c r="E690" s="182" t="s">
        <v>296</v>
      </c>
      <c r="F690" s="182" t="s">
        <v>82</v>
      </c>
      <c r="G690" s="182" t="s">
        <v>190</v>
      </c>
      <c r="H690" s="182" t="s">
        <v>504</v>
      </c>
      <c r="I690" s="180" t="s">
        <v>115</v>
      </c>
      <c r="J690" s="193">
        <f>3132719.2+783179.8</f>
        <v>3915899</v>
      </c>
      <c r="K690" s="193"/>
      <c r="L690" s="193">
        <f t="shared" si="82"/>
        <v>3915899</v>
      </c>
    </row>
    <row r="691" spans="1:12" s="181" customFormat="1">
      <c r="A691" s="190"/>
      <c r="B691" s="182"/>
      <c r="C691" s="182"/>
      <c r="D691" s="182"/>
      <c r="E691" s="182"/>
      <c r="F691" s="182"/>
      <c r="G691" s="182"/>
      <c r="H691" s="182"/>
      <c r="I691" s="180"/>
      <c r="J691" s="193"/>
      <c r="K691" s="193"/>
      <c r="L691" s="193"/>
    </row>
    <row r="692" spans="1:12" ht="15.75">
      <c r="A692" s="41" t="s">
        <v>24</v>
      </c>
      <c r="B692" s="37" t="s">
        <v>121</v>
      </c>
      <c r="C692" s="37" t="s">
        <v>2</v>
      </c>
      <c r="D692" s="37"/>
      <c r="E692" s="37"/>
      <c r="F692" s="37"/>
      <c r="G692" s="37"/>
      <c r="H692" s="37"/>
      <c r="I692" s="40"/>
      <c r="J692" s="140">
        <f>+J693</f>
        <v>127466653.42</v>
      </c>
      <c r="K692" s="140">
        <f>+K693</f>
        <v>92667377.170000002</v>
      </c>
      <c r="L692" s="140">
        <f>J692+K692</f>
        <v>220134030.59</v>
      </c>
    </row>
    <row r="693" spans="1:12">
      <c r="A693" s="22" t="s">
        <v>25</v>
      </c>
      <c r="B693" s="18" t="s">
        <v>121</v>
      </c>
      <c r="C693" s="18" t="s">
        <v>2</v>
      </c>
      <c r="D693" s="18" t="s">
        <v>17</v>
      </c>
      <c r="E693" s="18"/>
      <c r="F693" s="18"/>
      <c r="G693" s="18"/>
      <c r="H693" s="18"/>
      <c r="I693" s="34"/>
      <c r="J693" s="141">
        <f>J694</f>
        <v>127466653.42</v>
      </c>
      <c r="K693" s="141">
        <f>K694</f>
        <v>92667377.170000002</v>
      </c>
      <c r="L693" s="141">
        <f>J693+K693</f>
        <v>220134030.59</v>
      </c>
    </row>
    <row r="694" spans="1:12" ht="38.25">
      <c r="A694" s="183" t="s">
        <v>412</v>
      </c>
      <c r="B694" s="1" t="s">
        <v>121</v>
      </c>
      <c r="C694" s="1" t="s">
        <v>2</v>
      </c>
      <c r="D694" s="1" t="s">
        <v>17</v>
      </c>
      <c r="E694" s="1" t="s">
        <v>27</v>
      </c>
      <c r="F694" s="1" t="s">
        <v>82</v>
      </c>
      <c r="G694" s="1" t="s">
        <v>190</v>
      </c>
      <c r="H694" s="1" t="s">
        <v>191</v>
      </c>
      <c r="I694" s="16"/>
      <c r="J694" s="102">
        <f t="shared" ref="J694:K694" si="83">J695</f>
        <v>127466653.42</v>
      </c>
      <c r="K694" s="193">
        <f t="shared" si="83"/>
        <v>92667377.170000002</v>
      </c>
      <c r="L694" s="193">
        <f>J694+K694</f>
        <v>220134030.59</v>
      </c>
    </row>
    <row r="695" spans="1:12">
      <c r="A695" s="184" t="s">
        <v>293</v>
      </c>
      <c r="B695" s="1" t="s">
        <v>121</v>
      </c>
      <c r="C695" s="1" t="s">
        <v>2</v>
      </c>
      <c r="D695" s="1" t="s">
        <v>17</v>
      </c>
      <c r="E695" s="1" t="s">
        <v>27</v>
      </c>
      <c r="F695" s="1" t="s">
        <v>173</v>
      </c>
      <c r="G695" s="1" t="s">
        <v>190</v>
      </c>
      <c r="H695" s="1" t="s">
        <v>191</v>
      </c>
      <c r="I695" s="16"/>
      <c r="J695" s="102">
        <f>J696+J701+J704</f>
        <v>127466653.42</v>
      </c>
      <c r="K695" s="193">
        <f>K696+K701+K704</f>
        <v>92667377.170000002</v>
      </c>
      <c r="L695" s="193">
        <f t="shared" ref="L695:L706" si="84">J695+K695</f>
        <v>220134030.59</v>
      </c>
    </row>
    <row r="696" spans="1:12" s="181" customFormat="1" ht="25.5">
      <c r="A696" s="184" t="s">
        <v>366</v>
      </c>
      <c r="B696" s="182" t="s">
        <v>121</v>
      </c>
      <c r="C696" s="182" t="s">
        <v>2</v>
      </c>
      <c r="D696" s="182" t="s">
        <v>17</v>
      </c>
      <c r="E696" s="182" t="s">
        <v>27</v>
      </c>
      <c r="F696" s="182" t="s">
        <v>173</v>
      </c>
      <c r="G696" s="182" t="s">
        <v>190</v>
      </c>
      <c r="H696" s="182" t="s">
        <v>367</v>
      </c>
      <c r="I696" s="180"/>
      <c r="J696" s="193">
        <f>J697+J699</f>
        <v>620000</v>
      </c>
      <c r="K696" s="193">
        <f>K697+K699</f>
        <v>0</v>
      </c>
      <c r="L696" s="193">
        <f t="shared" si="84"/>
        <v>620000</v>
      </c>
    </row>
    <row r="697" spans="1:12" s="181" customFormat="1" ht="25.5">
      <c r="A697" s="191" t="s">
        <v>399</v>
      </c>
      <c r="B697" s="182" t="s">
        <v>121</v>
      </c>
      <c r="C697" s="182" t="s">
        <v>2</v>
      </c>
      <c r="D697" s="182" t="s">
        <v>17</v>
      </c>
      <c r="E697" s="182" t="s">
        <v>27</v>
      </c>
      <c r="F697" s="182" t="s">
        <v>173</v>
      </c>
      <c r="G697" s="182" t="s">
        <v>190</v>
      </c>
      <c r="H697" s="182" t="s">
        <v>367</v>
      </c>
      <c r="I697" s="180" t="s">
        <v>114</v>
      </c>
      <c r="J697" s="193">
        <f>J698</f>
        <v>16451.339999999997</v>
      </c>
      <c r="K697" s="193">
        <f>K698</f>
        <v>0</v>
      </c>
      <c r="L697" s="193">
        <f t="shared" si="84"/>
        <v>16451.339999999997</v>
      </c>
    </row>
    <row r="698" spans="1:12" s="181" customFormat="1" ht="25.5">
      <c r="A698" s="190" t="s">
        <v>118</v>
      </c>
      <c r="B698" s="182" t="s">
        <v>121</v>
      </c>
      <c r="C698" s="182" t="s">
        <v>2</v>
      </c>
      <c r="D698" s="182" t="s">
        <v>17</v>
      </c>
      <c r="E698" s="182" t="s">
        <v>27</v>
      </c>
      <c r="F698" s="182" t="s">
        <v>173</v>
      </c>
      <c r="G698" s="182" t="s">
        <v>190</v>
      </c>
      <c r="H698" s="182" t="s">
        <v>367</v>
      </c>
      <c r="I698" s="180" t="s">
        <v>115</v>
      </c>
      <c r="J698" s="193">
        <v>16451.339999999997</v>
      </c>
      <c r="K698" s="193"/>
      <c r="L698" s="193">
        <f t="shared" si="84"/>
        <v>16451.339999999997</v>
      </c>
    </row>
    <row r="699" spans="1:12" s="181" customFormat="1" ht="25.5">
      <c r="A699" s="184" t="s">
        <v>148</v>
      </c>
      <c r="B699" s="182" t="s">
        <v>121</v>
      </c>
      <c r="C699" s="182" t="s">
        <v>2</v>
      </c>
      <c r="D699" s="182" t="s">
        <v>17</v>
      </c>
      <c r="E699" s="182" t="s">
        <v>27</v>
      </c>
      <c r="F699" s="182" t="s">
        <v>173</v>
      </c>
      <c r="G699" s="182" t="s">
        <v>190</v>
      </c>
      <c r="H699" s="182" t="s">
        <v>367</v>
      </c>
      <c r="I699" s="180" t="s">
        <v>146</v>
      </c>
      <c r="J699" s="193">
        <f>J700</f>
        <v>603548.66</v>
      </c>
      <c r="K699" s="193">
        <f>K700</f>
        <v>0</v>
      </c>
      <c r="L699" s="193">
        <f t="shared" si="84"/>
        <v>603548.66</v>
      </c>
    </row>
    <row r="700" spans="1:12" s="181" customFormat="1">
      <c r="A700" s="184" t="s">
        <v>149</v>
      </c>
      <c r="B700" s="182" t="s">
        <v>121</v>
      </c>
      <c r="C700" s="182" t="s">
        <v>2</v>
      </c>
      <c r="D700" s="182" t="s">
        <v>17</v>
      </c>
      <c r="E700" s="182" t="s">
        <v>27</v>
      </c>
      <c r="F700" s="182" t="s">
        <v>173</v>
      </c>
      <c r="G700" s="182" t="s">
        <v>190</v>
      </c>
      <c r="H700" s="182" t="s">
        <v>367</v>
      </c>
      <c r="I700" s="180" t="s">
        <v>147</v>
      </c>
      <c r="J700" s="193">
        <v>603548.66</v>
      </c>
      <c r="K700" s="193"/>
      <c r="L700" s="193">
        <f t="shared" si="84"/>
        <v>603548.66</v>
      </c>
    </row>
    <row r="701" spans="1:12" s="181" customFormat="1" ht="25.5">
      <c r="A701" s="190" t="s">
        <v>439</v>
      </c>
      <c r="B701" s="182" t="s">
        <v>121</v>
      </c>
      <c r="C701" s="182" t="s">
        <v>2</v>
      </c>
      <c r="D701" s="182" t="s">
        <v>17</v>
      </c>
      <c r="E701" s="182" t="s">
        <v>27</v>
      </c>
      <c r="F701" s="182" t="s">
        <v>173</v>
      </c>
      <c r="G701" s="182" t="s">
        <v>190</v>
      </c>
      <c r="H701" s="182" t="s">
        <v>405</v>
      </c>
      <c r="I701" s="180"/>
      <c r="J701" s="193">
        <f>J702</f>
        <v>78279204.859999999</v>
      </c>
      <c r="K701" s="193">
        <f>K702</f>
        <v>92667377.170000002</v>
      </c>
      <c r="L701" s="193">
        <f t="shared" si="84"/>
        <v>170946582.03</v>
      </c>
    </row>
    <row r="702" spans="1:12" s="181" customFormat="1" ht="25.5">
      <c r="A702" s="184" t="s">
        <v>148</v>
      </c>
      <c r="B702" s="182" t="s">
        <v>121</v>
      </c>
      <c r="C702" s="182" t="s">
        <v>2</v>
      </c>
      <c r="D702" s="182" t="s">
        <v>17</v>
      </c>
      <c r="E702" s="182" t="s">
        <v>27</v>
      </c>
      <c r="F702" s="182" t="s">
        <v>173</v>
      </c>
      <c r="G702" s="182" t="s">
        <v>190</v>
      </c>
      <c r="H702" s="182" t="s">
        <v>405</v>
      </c>
      <c r="I702" s="180" t="s">
        <v>146</v>
      </c>
      <c r="J702" s="193">
        <f>J703</f>
        <v>78279204.859999999</v>
      </c>
      <c r="K702" s="193">
        <f>K703</f>
        <v>92667377.170000002</v>
      </c>
      <c r="L702" s="193">
        <f t="shared" si="84"/>
        <v>170946582.03</v>
      </c>
    </row>
    <row r="703" spans="1:12" s="181" customFormat="1">
      <c r="A703" s="184" t="s">
        <v>149</v>
      </c>
      <c r="B703" s="182" t="s">
        <v>121</v>
      </c>
      <c r="C703" s="182" t="s">
        <v>2</v>
      </c>
      <c r="D703" s="182" t="s">
        <v>17</v>
      </c>
      <c r="E703" s="182" t="s">
        <v>27</v>
      </c>
      <c r="F703" s="182" t="s">
        <v>173</v>
      </c>
      <c r="G703" s="182" t="s">
        <v>190</v>
      </c>
      <c r="H703" s="182" t="s">
        <v>405</v>
      </c>
      <c r="I703" s="180" t="s">
        <v>147</v>
      </c>
      <c r="J703" s="193">
        <v>78279204.859999999</v>
      </c>
      <c r="K703" s="193">
        <f>92578511.8+88865.37</f>
        <v>92667377.170000002</v>
      </c>
      <c r="L703" s="193">
        <f t="shared" si="84"/>
        <v>170946582.03</v>
      </c>
    </row>
    <row r="704" spans="1:12" s="181" customFormat="1">
      <c r="A704" s="184" t="s">
        <v>491</v>
      </c>
      <c r="B704" s="182" t="s">
        <v>121</v>
      </c>
      <c r="C704" s="182" t="s">
        <v>2</v>
      </c>
      <c r="D704" s="182" t="s">
        <v>17</v>
      </c>
      <c r="E704" s="182" t="s">
        <v>27</v>
      </c>
      <c r="F704" s="182" t="s">
        <v>173</v>
      </c>
      <c r="G704" s="182" t="s">
        <v>489</v>
      </c>
      <c r="H704" s="182" t="s">
        <v>490</v>
      </c>
      <c r="I704" s="180"/>
      <c r="J704" s="193">
        <f>J705</f>
        <v>48567448.560000002</v>
      </c>
      <c r="K704" s="193">
        <f>K705</f>
        <v>0</v>
      </c>
      <c r="L704" s="193">
        <f t="shared" si="84"/>
        <v>48567448.560000002</v>
      </c>
    </row>
    <row r="705" spans="1:12" s="181" customFormat="1" ht="25.5">
      <c r="A705" s="184" t="s">
        <v>148</v>
      </c>
      <c r="B705" s="182" t="s">
        <v>121</v>
      </c>
      <c r="C705" s="182" t="s">
        <v>2</v>
      </c>
      <c r="D705" s="182" t="s">
        <v>17</v>
      </c>
      <c r="E705" s="182" t="s">
        <v>27</v>
      </c>
      <c r="F705" s="182" t="s">
        <v>173</v>
      </c>
      <c r="G705" s="182" t="s">
        <v>489</v>
      </c>
      <c r="H705" s="182" t="s">
        <v>490</v>
      </c>
      <c r="I705" s="180" t="s">
        <v>146</v>
      </c>
      <c r="J705" s="193">
        <f>J706</f>
        <v>48567448.560000002</v>
      </c>
      <c r="K705" s="193">
        <f>K706</f>
        <v>0</v>
      </c>
      <c r="L705" s="193">
        <f t="shared" si="84"/>
        <v>48567448.560000002</v>
      </c>
    </row>
    <row r="706" spans="1:12" s="181" customFormat="1">
      <c r="A706" s="184" t="s">
        <v>149</v>
      </c>
      <c r="B706" s="182" t="s">
        <v>121</v>
      </c>
      <c r="C706" s="182" t="s">
        <v>2</v>
      </c>
      <c r="D706" s="182" t="s">
        <v>17</v>
      </c>
      <c r="E706" s="182" t="s">
        <v>27</v>
      </c>
      <c r="F706" s="182" t="s">
        <v>173</v>
      </c>
      <c r="G706" s="182" t="s">
        <v>489</v>
      </c>
      <c r="H706" s="182" t="s">
        <v>490</v>
      </c>
      <c r="I706" s="180" t="s">
        <v>147</v>
      </c>
      <c r="J706" s="193">
        <v>48567448.560000002</v>
      </c>
      <c r="K706" s="193"/>
      <c r="L706" s="193">
        <f t="shared" si="84"/>
        <v>48567448.560000002</v>
      </c>
    </row>
    <row r="707" spans="1:12">
      <c r="A707" s="7"/>
      <c r="B707" s="1"/>
      <c r="C707" s="1"/>
      <c r="D707" s="1"/>
      <c r="E707" s="1"/>
      <c r="F707" s="1"/>
      <c r="G707" s="1"/>
      <c r="H707" s="1"/>
      <c r="I707" s="16"/>
      <c r="J707" s="102"/>
      <c r="K707" s="193"/>
      <c r="L707" s="193"/>
    </row>
    <row r="708" spans="1:12" ht="15.75">
      <c r="A708" s="41" t="s">
        <v>160</v>
      </c>
      <c r="B708" s="32" t="s">
        <v>121</v>
      </c>
      <c r="C708" s="32" t="s">
        <v>14</v>
      </c>
      <c r="D708" s="32"/>
      <c r="E708" s="32"/>
      <c r="F708" s="32"/>
      <c r="G708" s="32"/>
      <c r="H708" s="32"/>
      <c r="I708" s="40"/>
      <c r="J708" s="140">
        <f t="shared" ref="J708:K717" si="85">J709</f>
        <v>954500</v>
      </c>
      <c r="K708" s="140">
        <f t="shared" si="85"/>
        <v>0</v>
      </c>
      <c r="L708" s="140">
        <f>J708+K708</f>
        <v>954500</v>
      </c>
    </row>
    <row r="709" spans="1:12">
      <c r="A709" s="4" t="s">
        <v>161</v>
      </c>
      <c r="B709" s="17" t="s">
        <v>121</v>
      </c>
      <c r="C709" s="17" t="s">
        <v>14</v>
      </c>
      <c r="D709" s="17" t="s">
        <v>14</v>
      </c>
      <c r="E709" s="17"/>
      <c r="F709" s="17"/>
      <c r="G709" s="17"/>
      <c r="H709" s="17"/>
      <c r="I709" s="34"/>
      <c r="J709" s="141">
        <f>J710+J715</f>
        <v>954500</v>
      </c>
      <c r="K709" s="141">
        <f>K710+K715</f>
        <v>0</v>
      </c>
      <c r="L709" s="141">
        <f>J709+K709</f>
        <v>954500</v>
      </c>
    </row>
    <row r="710" spans="1:12" s="181" customFormat="1" ht="42" customHeight="1">
      <c r="A710" s="183" t="s">
        <v>412</v>
      </c>
      <c r="B710" s="185" t="s">
        <v>121</v>
      </c>
      <c r="C710" s="185" t="s">
        <v>14</v>
      </c>
      <c r="D710" s="185" t="s">
        <v>14</v>
      </c>
      <c r="E710" s="194" t="s">
        <v>27</v>
      </c>
      <c r="F710" s="194" t="s">
        <v>82</v>
      </c>
      <c r="G710" s="194" t="s">
        <v>190</v>
      </c>
      <c r="H710" s="194" t="s">
        <v>191</v>
      </c>
      <c r="I710" s="180"/>
      <c r="J710" s="193">
        <f>J711</f>
        <v>782000</v>
      </c>
      <c r="K710" s="193">
        <f>K711</f>
        <v>0</v>
      </c>
      <c r="L710" s="193">
        <f>J710+K710</f>
        <v>782000</v>
      </c>
    </row>
    <row r="711" spans="1:12" s="181" customFormat="1">
      <c r="A711" s="190" t="s">
        <v>322</v>
      </c>
      <c r="B711" s="185" t="s">
        <v>121</v>
      </c>
      <c r="C711" s="185" t="s">
        <v>14</v>
      </c>
      <c r="D711" s="185" t="s">
        <v>14</v>
      </c>
      <c r="E711" s="194" t="s">
        <v>27</v>
      </c>
      <c r="F711" s="194" t="s">
        <v>47</v>
      </c>
      <c r="G711" s="194" t="s">
        <v>190</v>
      </c>
      <c r="H711" s="194" t="s">
        <v>191</v>
      </c>
      <c r="I711" s="180"/>
      <c r="J711" s="193">
        <f t="shared" ref="J711:K713" si="86">J712</f>
        <v>782000</v>
      </c>
      <c r="K711" s="193">
        <f t="shared" si="86"/>
        <v>0</v>
      </c>
      <c r="L711" s="193">
        <f t="shared" ref="L711:L718" si="87">J711+K711</f>
        <v>782000</v>
      </c>
    </row>
    <row r="712" spans="1:12" s="181" customFormat="1" ht="25.5">
      <c r="A712" s="190" t="s">
        <v>288</v>
      </c>
      <c r="B712" s="185" t="s">
        <v>121</v>
      </c>
      <c r="C712" s="185" t="s">
        <v>14</v>
      </c>
      <c r="D712" s="185" t="s">
        <v>14</v>
      </c>
      <c r="E712" s="194" t="s">
        <v>27</v>
      </c>
      <c r="F712" s="194" t="s">
        <v>47</v>
      </c>
      <c r="G712" s="194" t="s">
        <v>190</v>
      </c>
      <c r="H712" s="194" t="s">
        <v>289</v>
      </c>
      <c r="I712" s="180"/>
      <c r="J712" s="193">
        <f t="shared" si="86"/>
        <v>782000</v>
      </c>
      <c r="K712" s="193">
        <f t="shared" si="86"/>
        <v>0</v>
      </c>
      <c r="L712" s="193">
        <f t="shared" si="87"/>
        <v>782000</v>
      </c>
    </row>
    <row r="713" spans="1:12" s="181" customFormat="1" ht="25.5">
      <c r="A713" s="191" t="s">
        <v>399</v>
      </c>
      <c r="B713" s="185" t="s">
        <v>121</v>
      </c>
      <c r="C713" s="185" t="s">
        <v>14</v>
      </c>
      <c r="D713" s="185" t="s">
        <v>14</v>
      </c>
      <c r="E713" s="194" t="s">
        <v>27</v>
      </c>
      <c r="F713" s="194" t="s">
        <v>47</v>
      </c>
      <c r="G713" s="194" t="s">
        <v>190</v>
      </c>
      <c r="H713" s="194" t="s">
        <v>289</v>
      </c>
      <c r="I713" s="180" t="s">
        <v>114</v>
      </c>
      <c r="J713" s="193">
        <f t="shared" si="86"/>
        <v>782000</v>
      </c>
      <c r="K713" s="193">
        <f t="shared" si="86"/>
        <v>0</v>
      </c>
      <c r="L713" s="193">
        <f t="shared" si="87"/>
        <v>782000</v>
      </c>
    </row>
    <row r="714" spans="1:12" s="181" customFormat="1" ht="27.75" customHeight="1">
      <c r="A714" s="190" t="s">
        <v>118</v>
      </c>
      <c r="B714" s="185" t="s">
        <v>121</v>
      </c>
      <c r="C714" s="185" t="s">
        <v>14</v>
      </c>
      <c r="D714" s="185" t="s">
        <v>14</v>
      </c>
      <c r="E714" s="194" t="s">
        <v>27</v>
      </c>
      <c r="F714" s="194" t="s">
        <v>47</v>
      </c>
      <c r="G714" s="194" t="s">
        <v>190</v>
      </c>
      <c r="H714" s="194" t="s">
        <v>289</v>
      </c>
      <c r="I714" s="180" t="s">
        <v>115</v>
      </c>
      <c r="J714" s="193">
        <v>782000</v>
      </c>
      <c r="K714" s="193"/>
      <c r="L714" s="193">
        <f t="shared" si="87"/>
        <v>782000</v>
      </c>
    </row>
    <row r="715" spans="1:12" ht="27.75" customHeight="1">
      <c r="A715" s="170" t="s">
        <v>356</v>
      </c>
      <c r="B715" s="13" t="s">
        <v>121</v>
      </c>
      <c r="C715" s="13" t="s">
        <v>14</v>
      </c>
      <c r="D715" s="13" t="s">
        <v>14</v>
      </c>
      <c r="E715" s="13" t="s">
        <v>262</v>
      </c>
      <c r="F715" s="13" t="s">
        <v>82</v>
      </c>
      <c r="G715" s="13" t="s">
        <v>190</v>
      </c>
      <c r="H715" s="13" t="s">
        <v>191</v>
      </c>
      <c r="I715" s="16"/>
      <c r="J715" s="102">
        <f>J716</f>
        <v>172500</v>
      </c>
      <c r="K715" s="193">
        <f>K716</f>
        <v>0</v>
      </c>
      <c r="L715" s="193">
        <f t="shared" si="87"/>
        <v>172500</v>
      </c>
    </row>
    <row r="716" spans="1:12" ht="18" customHeight="1">
      <c r="A716" s="95" t="s">
        <v>263</v>
      </c>
      <c r="B716" s="13" t="s">
        <v>121</v>
      </c>
      <c r="C716" s="13" t="s">
        <v>14</v>
      </c>
      <c r="D716" s="13" t="s">
        <v>14</v>
      </c>
      <c r="E716" s="13" t="s">
        <v>262</v>
      </c>
      <c r="F716" s="13" t="s">
        <v>82</v>
      </c>
      <c r="G716" s="13" t="s">
        <v>190</v>
      </c>
      <c r="H716" s="13" t="s">
        <v>264</v>
      </c>
      <c r="I716" s="16"/>
      <c r="J716" s="102">
        <f t="shared" si="85"/>
        <v>172500</v>
      </c>
      <c r="K716" s="193">
        <f t="shared" si="85"/>
        <v>0</v>
      </c>
      <c r="L716" s="193">
        <f t="shared" si="87"/>
        <v>172500</v>
      </c>
    </row>
    <row r="717" spans="1:12">
      <c r="A717" s="12" t="s">
        <v>124</v>
      </c>
      <c r="B717" s="13" t="s">
        <v>121</v>
      </c>
      <c r="C717" s="13" t="s">
        <v>14</v>
      </c>
      <c r="D717" s="13" t="s">
        <v>14</v>
      </c>
      <c r="E717" s="13" t="s">
        <v>262</v>
      </c>
      <c r="F717" s="13" t="s">
        <v>82</v>
      </c>
      <c r="G717" s="13" t="s">
        <v>190</v>
      </c>
      <c r="H717" s="13" t="s">
        <v>264</v>
      </c>
      <c r="I717" s="16" t="s">
        <v>123</v>
      </c>
      <c r="J717" s="102">
        <f t="shared" si="85"/>
        <v>172500</v>
      </c>
      <c r="K717" s="193">
        <f t="shared" si="85"/>
        <v>0</v>
      </c>
      <c r="L717" s="193">
        <f t="shared" si="87"/>
        <v>172500</v>
      </c>
    </row>
    <row r="718" spans="1:12" ht="25.5">
      <c r="A718" s="12" t="s">
        <v>130</v>
      </c>
      <c r="B718" s="13" t="s">
        <v>121</v>
      </c>
      <c r="C718" s="13" t="s">
        <v>14</v>
      </c>
      <c r="D718" s="13" t="s">
        <v>14</v>
      </c>
      <c r="E718" s="13" t="s">
        <v>262</v>
      </c>
      <c r="F718" s="13" t="s">
        <v>82</v>
      </c>
      <c r="G718" s="13" t="s">
        <v>190</v>
      </c>
      <c r="H718" s="13" t="s">
        <v>264</v>
      </c>
      <c r="I718" s="16" t="s">
        <v>131</v>
      </c>
      <c r="J718" s="102">
        <v>172500</v>
      </c>
      <c r="K718" s="193"/>
      <c r="L718" s="193">
        <f t="shared" si="87"/>
        <v>172500</v>
      </c>
    </row>
    <row r="719" spans="1:12" s="181" customFormat="1">
      <c r="A719" s="12"/>
      <c r="B719" s="185"/>
      <c r="C719" s="185"/>
      <c r="D719" s="185"/>
      <c r="E719" s="185"/>
      <c r="F719" s="185"/>
      <c r="G719" s="185"/>
      <c r="H719" s="185"/>
      <c r="I719" s="180"/>
      <c r="J719" s="193"/>
      <c r="K719" s="193"/>
      <c r="L719" s="193"/>
    </row>
    <row r="720" spans="1:12" ht="15.75">
      <c r="A720" s="31" t="s">
        <v>5</v>
      </c>
      <c r="B720" s="37" t="s">
        <v>121</v>
      </c>
      <c r="C720" s="37" t="s">
        <v>30</v>
      </c>
      <c r="D720" s="37"/>
      <c r="E720" s="37"/>
      <c r="F720" s="37"/>
      <c r="G720" s="37"/>
      <c r="H720" s="37"/>
      <c r="I720" s="40"/>
      <c r="J720" s="140">
        <f>J721+J729+J760</f>
        <v>46896994.090000004</v>
      </c>
      <c r="K720" s="140">
        <f>K721+K729+K760</f>
        <v>15000000</v>
      </c>
      <c r="L720" s="140">
        <f>J720+K720</f>
        <v>61896994.090000004</v>
      </c>
    </row>
    <row r="721" spans="1:12">
      <c r="A721" s="4" t="s">
        <v>6</v>
      </c>
      <c r="B721" s="18" t="s">
        <v>121</v>
      </c>
      <c r="C721" s="18" t="s">
        <v>30</v>
      </c>
      <c r="D721" s="18" t="s">
        <v>20</v>
      </c>
      <c r="E721" s="18"/>
      <c r="F721" s="18"/>
      <c r="G721" s="18"/>
      <c r="H721" s="18"/>
      <c r="I721" s="34"/>
      <c r="J721" s="141">
        <f t="shared" ref="J721:K722" si="88">J722</f>
        <v>3496238.88</v>
      </c>
      <c r="K721" s="141">
        <f t="shared" si="88"/>
        <v>0</v>
      </c>
      <c r="L721" s="141">
        <f>J721+K721</f>
        <v>3496238.88</v>
      </c>
    </row>
    <row r="722" spans="1:12">
      <c r="A722" s="12" t="s">
        <v>103</v>
      </c>
      <c r="B722" s="13" t="s">
        <v>121</v>
      </c>
      <c r="C722" s="13" t="s">
        <v>30</v>
      </c>
      <c r="D722" s="13" t="s">
        <v>20</v>
      </c>
      <c r="E722" s="79" t="s">
        <v>102</v>
      </c>
      <c r="F722" s="13" t="s">
        <v>82</v>
      </c>
      <c r="G722" s="13" t="s">
        <v>190</v>
      </c>
      <c r="H722" s="13" t="s">
        <v>191</v>
      </c>
      <c r="I722" s="20"/>
      <c r="J722" s="102">
        <f t="shared" si="88"/>
        <v>3496238.88</v>
      </c>
      <c r="K722" s="193">
        <f t="shared" si="88"/>
        <v>0</v>
      </c>
      <c r="L722" s="193">
        <f>J722+K722</f>
        <v>3496238.88</v>
      </c>
    </row>
    <row r="723" spans="1:12" ht="25.5">
      <c r="A723" s="170" t="s">
        <v>306</v>
      </c>
      <c r="B723" s="13" t="s">
        <v>121</v>
      </c>
      <c r="C723" s="13" t="s">
        <v>30</v>
      </c>
      <c r="D723" s="13" t="s">
        <v>20</v>
      </c>
      <c r="E723" s="79" t="s">
        <v>102</v>
      </c>
      <c r="F723" s="13" t="s">
        <v>82</v>
      </c>
      <c r="G723" s="13" t="s">
        <v>190</v>
      </c>
      <c r="H723" s="13" t="s">
        <v>224</v>
      </c>
      <c r="I723" s="20"/>
      <c r="J723" s="102">
        <f>J724+J726</f>
        <v>3496238.88</v>
      </c>
      <c r="K723" s="193">
        <f>K724+K726</f>
        <v>0</v>
      </c>
      <c r="L723" s="193">
        <f t="shared" ref="L723:L727" si="89">J723+K723</f>
        <v>3496238.88</v>
      </c>
    </row>
    <row r="724" spans="1:12" s="181" customFormat="1" ht="25.5">
      <c r="A724" s="191" t="s">
        <v>399</v>
      </c>
      <c r="B724" s="185" t="s">
        <v>121</v>
      </c>
      <c r="C724" s="185" t="s">
        <v>30</v>
      </c>
      <c r="D724" s="185" t="s">
        <v>20</v>
      </c>
      <c r="E724" s="79" t="s">
        <v>102</v>
      </c>
      <c r="F724" s="185" t="s">
        <v>82</v>
      </c>
      <c r="G724" s="185" t="s">
        <v>190</v>
      </c>
      <c r="H724" s="185" t="s">
        <v>224</v>
      </c>
      <c r="I724" s="196" t="s">
        <v>114</v>
      </c>
      <c r="J724" s="193">
        <f>J725</f>
        <v>1238.8800000000047</v>
      </c>
      <c r="K724" s="193">
        <f>K725</f>
        <v>0</v>
      </c>
      <c r="L724" s="193">
        <f t="shared" si="89"/>
        <v>1238.8800000000047</v>
      </c>
    </row>
    <row r="725" spans="1:12" s="181" customFormat="1" ht="25.5">
      <c r="A725" s="190" t="s">
        <v>118</v>
      </c>
      <c r="B725" s="185" t="s">
        <v>121</v>
      </c>
      <c r="C725" s="185" t="s">
        <v>30</v>
      </c>
      <c r="D725" s="185" t="s">
        <v>20</v>
      </c>
      <c r="E725" s="79" t="s">
        <v>102</v>
      </c>
      <c r="F725" s="185" t="s">
        <v>82</v>
      </c>
      <c r="G725" s="185" t="s">
        <v>190</v>
      </c>
      <c r="H725" s="185" t="s">
        <v>224</v>
      </c>
      <c r="I725" s="196" t="s">
        <v>115</v>
      </c>
      <c r="J725" s="193">
        <v>1238.8800000000047</v>
      </c>
      <c r="K725" s="193"/>
      <c r="L725" s="193">
        <f t="shared" si="89"/>
        <v>1238.8800000000047</v>
      </c>
    </row>
    <row r="726" spans="1:12">
      <c r="A726" s="12" t="s">
        <v>124</v>
      </c>
      <c r="B726" s="13" t="s">
        <v>121</v>
      </c>
      <c r="C726" s="13" t="s">
        <v>30</v>
      </c>
      <c r="D726" s="13" t="s">
        <v>20</v>
      </c>
      <c r="E726" s="79" t="s">
        <v>102</v>
      </c>
      <c r="F726" s="13" t="s">
        <v>82</v>
      </c>
      <c r="G726" s="13" t="s">
        <v>190</v>
      </c>
      <c r="H726" s="13" t="s">
        <v>224</v>
      </c>
      <c r="I726" s="20" t="s">
        <v>123</v>
      </c>
      <c r="J726" s="102">
        <f>J727</f>
        <v>3495000</v>
      </c>
      <c r="K726" s="193">
        <f>K727</f>
        <v>0</v>
      </c>
      <c r="L726" s="193">
        <f t="shared" si="89"/>
        <v>3495000</v>
      </c>
    </row>
    <row r="727" spans="1:12" s="181" customFormat="1">
      <c r="A727" s="12" t="s">
        <v>386</v>
      </c>
      <c r="B727" s="185" t="s">
        <v>121</v>
      </c>
      <c r="C727" s="185" t="s">
        <v>30</v>
      </c>
      <c r="D727" s="185" t="s">
        <v>20</v>
      </c>
      <c r="E727" s="79" t="s">
        <v>102</v>
      </c>
      <c r="F727" s="185" t="s">
        <v>82</v>
      </c>
      <c r="G727" s="185" t="s">
        <v>190</v>
      </c>
      <c r="H727" s="185" t="s">
        <v>224</v>
      </c>
      <c r="I727" s="196" t="s">
        <v>385</v>
      </c>
      <c r="J727" s="193">
        <f>3995000-500000</f>
        <v>3495000</v>
      </c>
      <c r="K727" s="193"/>
      <c r="L727" s="193">
        <f t="shared" si="89"/>
        <v>3495000</v>
      </c>
    </row>
    <row r="728" spans="1:12">
      <c r="A728" s="12"/>
      <c r="B728" s="13"/>
      <c r="C728" s="13"/>
      <c r="D728" s="13"/>
      <c r="E728" s="79"/>
      <c r="F728" s="13"/>
      <c r="G728" s="13"/>
      <c r="H728" s="13"/>
      <c r="I728" s="16"/>
      <c r="J728" s="102"/>
      <c r="K728" s="193"/>
      <c r="L728" s="193"/>
    </row>
    <row r="729" spans="1:12">
      <c r="A729" s="4" t="s">
        <v>7</v>
      </c>
      <c r="B729" s="18" t="s">
        <v>121</v>
      </c>
      <c r="C729" s="18" t="s">
        <v>30</v>
      </c>
      <c r="D729" s="18" t="s">
        <v>13</v>
      </c>
      <c r="E729" s="18"/>
      <c r="F729" s="18"/>
      <c r="G729" s="18"/>
      <c r="H729" s="1"/>
      <c r="I729" s="16"/>
      <c r="J729" s="141">
        <f>J730+J741+J734</f>
        <v>41750755.210000001</v>
      </c>
      <c r="K729" s="141">
        <f>K730+K741+K734</f>
        <v>15000000</v>
      </c>
      <c r="L729" s="141">
        <f>J729+K729</f>
        <v>56750755.210000001</v>
      </c>
    </row>
    <row r="730" spans="1:12" ht="27" customHeight="1">
      <c r="A730" s="154" t="s">
        <v>323</v>
      </c>
      <c r="B730" s="13" t="s">
        <v>121</v>
      </c>
      <c r="C730" s="13" t="s">
        <v>30</v>
      </c>
      <c r="D730" s="13" t="s">
        <v>13</v>
      </c>
      <c r="E730" s="79" t="s">
        <v>3</v>
      </c>
      <c r="F730" s="13" t="s">
        <v>82</v>
      </c>
      <c r="G730" s="13" t="s">
        <v>190</v>
      </c>
      <c r="H730" s="13" t="s">
        <v>191</v>
      </c>
      <c r="I730" s="20"/>
      <c r="J730" s="142">
        <f>J731</f>
        <v>628255.21</v>
      </c>
      <c r="K730" s="195">
        <f>K731</f>
        <v>0</v>
      </c>
      <c r="L730" s="195">
        <f>J730+K730</f>
        <v>628255.21</v>
      </c>
    </row>
    <row r="731" spans="1:12">
      <c r="A731" s="197" t="s">
        <v>328</v>
      </c>
      <c r="B731" s="13" t="s">
        <v>121</v>
      </c>
      <c r="C731" s="13" t="s">
        <v>30</v>
      </c>
      <c r="D731" s="13" t="s">
        <v>13</v>
      </c>
      <c r="E731" s="79" t="s">
        <v>3</v>
      </c>
      <c r="F731" s="13" t="s">
        <v>82</v>
      </c>
      <c r="G731" s="13" t="s">
        <v>190</v>
      </c>
      <c r="H731" s="194" t="s">
        <v>327</v>
      </c>
      <c r="I731" s="20"/>
      <c r="J731" s="142">
        <f t="shared" ref="J731:K732" si="90">J732</f>
        <v>628255.21</v>
      </c>
      <c r="K731" s="195">
        <f t="shared" si="90"/>
        <v>0</v>
      </c>
      <c r="L731" s="195">
        <f t="shared" ref="L731:L758" si="91">J731+K731</f>
        <v>628255.21</v>
      </c>
    </row>
    <row r="732" spans="1:12">
      <c r="A732" s="12" t="s">
        <v>124</v>
      </c>
      <c r="B732" s="13" t="s">
        <v>121</v>
      </c>
      <c r="C732" s="13" t="s">
        <v>30</v>
      </c>
      <c r="D732" s="13" t="s">
        <v>13</v>
      </c>
      <c r="E732" s="79" t="s">
        <v>3</v>
      </c>
      <c r="F732" s="13" t="s">
        <v>82</v>
      </c>
      <c r="G732" s="13" t="s">
        <v>190</v>
      </c>
      <c r="H732" s="194" t="s">
        <v>327</v>
      </c>
      <c r="I732" s="20" t="s">
        <v>123</v>
      </c>
      <c r="J732" s="142">
        <f t="shared" si="90"/>
        <v>628255.21</v>
      </c>
      <c r="K732" s="195">
        <f t="shared" si="90"/>
        <v>0</v>
      </c>
      <c r="L732" s="195">
        <f t="shared" si="91"/>
        <v>628255.21</v>
      </c>
    </row>
    <row r="733" spans="1:12" ht="25.5">
      <c r="A733" s="12" t="s">
        <v>130</v>
      </c>
      <c r="B733" s="13" t="s">
        <v>121</v>
      </c>
      <c r="C733" s="13" t="s">
        <v>30</v>
      </c>
      <c r="D733" s="13" t="s">
        <v>13</v>
      </c>
      <c r="E733" s="79" t="s">
        <v>3</v>
      </c>
      <c r="F733" s="13" t="s">
        <v>82</v>
      </c>
      <c r="G733" s="13" t="s">
        <v>190</v>
      </c>
      <c r="H733" s="194" t="s">
        <v>327</v>
      </c>
      <c r="I733" s="20" t="s">
        <v>131</v>
      </c>
      <c r="J733" s="142">
        <v>628255.21</v>
      </c>
      <c r="K733" s="195"/>
      <c r="L733" s="195">
        <f t="shared" si="91"/>
        <v>628255.21</v>
      </c>
    </row>
    <row r="734" spans="1:12" s="181" customFormat="1" ht="38.25">
      <c r="A734" s="183" t="s">
        <v>412</v>
      </c>
      <c r="B734" s="182" t="s">
        <v>121</v>
      </c>
      <c r="C734" s="185" t="s">
        <v>30</v>
      </c>
      <c r="D734" s="185" t="s">
        <v>13</v>
      </c>
      <c r="E734" s="182" t="s">
        <v>27</v>
      </c>
      <c r="F734" s="182" t="s">
        <v>82</v>
      </c>
      <c r="G734" s="182" t="s">
        <v>190</v>
      </c>
      <c r="H734" s="182" t="s">
        <v>191</v>
      </c>
      <c r="I734" s="180"/>
      <c r="J734" s="193">
        <f>J735+J738</f>
        <v>40000000</v>
      </c>
      <c r="K734" s="193">
        <f>K735+K738</f>
        <v>15000000</v>
      </c>
      <c r="L734" s="193">
        <f>J734+K734</f>
        <v>55000000</v>
      </c>
    </row>
    <row r="735" spans="1:12" s="198" customFormat="1" ht="65.25" customHeight="1">
      <c r="A735" s="210" t="s">
        <v>389</v>
      </c>
      <c r="B735" s="182" t="s">
        <v>121</v>
      </c>
      <c r="C735" s="185" t="s">
        <v>30</v>
      </c>
      <c r="D735" s="185" t="s">
        <v>13</v>
      </c>
      <c r="E735" s="194" t="s">
        <v>27</v>
      </c>
      <c r="F735" s="194" t="s">
        <v>159</v>
      </c>
      <c r="G735" s="194" t="s">
        <v>390</v>
      </c>
      <c r="H735" s="194" t="s">
        <v>391</v>
      </c>
      <c r="I735" s="164"/>
      <c r="J735" s="165">
        <f>+J736</f>
        <v>39200000</v>
      </c>
      <c r="K735" s="165">
        <f>+K736</f>
        <v>14700000</v>
      </c>
      <c r="L735" s="193">
        <f t="shared" ref="L735:L740" si="92">J735+K735</f>
        <v>53900000</v>
      </c>
    </row>
    <row r="736" spans="1:12" s="198" customFormat="1">
      <c r="A736" s="12" t="s">
        <v>124</v>
      </c>
      <c r="B736" s="182" t="s">
        <v>121</v>
      </c>
      <c r="C736" s="185" t="s">
        <v>30</v>
      </c>
      <c r="D736" s="185" t="s">
        <v>13</v>
      </c>
      <c r="E736" s="194" t="s">
        <v>27</v>
      </c>
      <c r="F736" s="194" t="s">
        <v>159</v>
      </c>
      <c r="G736" s="194" t="s">
        <v>390</v>
      </c>
      <c r="H736" s="194" t="s">
        <v>391</v>
      </c>
      <c r="I736" s="164" t="s">
        <v>123</v>
      </c>
      <c r="J736" s="165">
        <f>J737</f>
        <v>39200000</v>
      </c>
      <c r="K736" s="165">
        <f>K737</f>
        <v>14700000</v>
      </c>
      <c r="L736" s="193">
        <f t="shared" si="92"/>
        <v>53900000</v>
      </c>
    </row>
    <row r="737" spans="1:12" s="198" customFormat="1" ht="25.5">
      <c r="A737" s="12" t="s">
        <v>130</v>
      </c>
      <c r="B737" s="182" t="s">
        <v>121</v>
      </c>
      <c r="C737" s="185" t="s">
        <v>30</v>
      </c>
      <c r="D737" s="185" t="s">
        <v>13</v>
      </c>
      <c r="E737" s="194" t="s">
        <v>27</v>
      </c>
      <c r="F737" s="194" t="s">
        <v>159</v>
      </c>
      <c r="G737" s="194" t="s">
        <v>390</v>
      </c>
      <c r="H737" s="194" t="s">
        <v>391</v>
      </c>
      <c r="I737" s="164" t="s">
        <v>131</v>
      </c>
      <c r="J737" s="165">
        <v>39200000</v>
      </c>
      <c r="K737" s="165">
        <v>14700000</v>
      </c>
      <c r="L737" s="193">
        <f t="shared" si="92"/>
        <v>53900000</v>
      </c>
    </row>
    <row r="738" spans="1:12" s="198" customFormat="1" ht="51.75" customHeight="1">
      <c r="A738" s="210" t="s">
        <v>392</v>
      </c>
      <c r="B738" s="182" t="s">
        <v>121</v>
      </c>
      <c r="C738" s="185" t="s">
        <v>30</v>
      </c>
      <c r="D738" s="185" t="s">
        <v>13</v>
      </c>
      <c r="E738" s="194" t="s">
        <v>27</v>
      </c>
      <c r="F738" s="194" t="s">
        <v>159</v>
      </c>
      <c r="G738" s="194" t="s">
        <v>390</v>
      </c>
      <c r="H738" s="194" t="s">
        <v>393</v>
      </c>
      <c r="I738" s="164"/>
      <c r="J738" s="165">
        <f>J739</f>
        <v>800000</v>
      </c>
      <c r="K738" s="165">
        <f>K739</f>
        <v>300000</v>
      </c>
      <c r="L738" s="193">
        <f t="shared" si="92"/>
        <v>1100000</v>
      </c>
    </row>
    <row r="739" spans="1:12" s="198" customFormat="1">
      <c r="A739" s="12" t="s">
        <v>124</v>
      </c>
      <c r="B739" s="182" t="s">
        <v>121</v>
      </c>
      <c r="C739" s="185" t="s">
        <v>30</v>
      </c>
      <c r="D739" s="185" t="s">
        <v>13</v>
      </c>
      <c r="E739" s="194" t="s">
        <v>27</v>
      </c>
      <c r="F739" s="194" t="s">
        <v>159</v>
      </c>
      <c r="G739" s="194" t="s">
        <v>390</v>
      </c>
      <c r="H739" s="194" t="s">
        <v>393</v>
      </c>
      <c r="I739" s="164" t="s">
        <v>123</v>
      </c>
      <c r="J739" s="165">
        <f>J740</f>
        <v>800000</v>
      </c>
      <c r="K739" s="165">
        <f>K740</f>
        <v>300000</v>
      </c>
      <c r="L739" s="193">
        <f t="shared" si="92"/>
        <v>1100000</v>
      </c>
    </row>
    <row r="740" spans="1:12" s="198" customFormat="1" ht="25.5">
      <c r="A740" s="12" t="s">
        <v>130</v>
      </c>
      <c r="B740" s="182" t="s">
        <v>121</v>
      </c>
      <c r="C740" s="185" t="s">
        <v>30</v>
      </c>
      <c r="D740" s="185" t="s">
        <v>13</v>
      </c>
      <c r="E740" s="194" t="s">
        <v>27</v>
      </c>
      <c r="F740" s="194" t="s">
        <v>159</v>
      </c>
      <c r="G740" s="194" t="s">
        <v>390</v>
      </c>
      <c r="H740" s="194" t="s">
        <v>393</v>
      </c>
      <c r="I740" s="164" t="s">
        <v>131</v>
      </c>
      <c r="J740" s="165">
        <v>800000</v>
      </c>
      <c r="K740" s="165">
        <v>300000</v>
      </c>
      <c r="L740" s="193">
        <f t="shared" si="92"/>
        <v>1100000</v>
      </c>
    </row>
    <row r="741" spans="1:12">
      <c r="A741" s="2" t="s">
        <v>103</v>
      </c>
      <c r="B741" s="1" t="s">
        <v>121</v>
      </c>
      <c r="C741" s="1" t="s">
        <v>30</v>
      </c>
      <c r="D741" s="1" t="s">
        <v>13</v>
      </c>
      <c r="E741" s="1" t="s">
        <v>102</v>
      </c>
      <c r="F741" s="1" t="s">
        <v>82</v>
      </c>
      <c r="G741" s="1" t="s">
        <v>190</v>
      </c>
      <c r="H741" s="1" t="s">
        <v>191</v>
      </c>
      <c r="I741" s="16"/>
      <c r="J741" s="102">
        <f>J745+J748+J751+J742+J756</f>
        <v>1122500</v>
      </c>
      <c r="K741" s="193">
        <f>K745+K748+K751+K742+K756</f>
        <v>0</v>
      </c>
      <c r="L741" s="195">
        <f t="shared" si="91"/>
        <v>1122500</v>
      </c>
    </row>
    <row r="742" spans="1:12" s="181" customFormat="1" ht="25.5">
      <c r="A742" s="183" t="s">
        <v>461</v>
      </c>
      <c r="B742" s="182" t="s">
        <v>121</v>
      </c>
      <c r="C742" s="182" t="s">
        <v>30</v>
      </c>
      <c r="D742" s="182" t="s">
        <v>13</v>
      </c>
      <c r="E742" s="182" t="s">
        <v>102</v>
      </c>
      <c r="F742" s="182" t="s">
        <v>82</v>
      </c>
      <c r="G742" s="182" t="s">
        <v>190</v>
      </c>
      <c r="H742" s="182" t="s">
        <v>230</v>
      </c>
      <c r="I742" s="180"/>
      <c r="J742" s="193">
        <f>J743</f>
        <v>570000</v>
      </c>
      <c r="K742" s="193">
        <f>K743</f>
        <v>0</v>
      </c>
      <c r="L742" s="195">
        <f t="shared" si="91"/>
        <v>570000</v>
      </c>
    </row>
    <row r="743" spans="1:12" s="181" customFormat="1">
      <c r="A743" s="12" t="s">
        <v>124</v>
      </c>
      <c r="B743" s="182" t="s">
        <v>121</v>
      </c>
      <c r="C743" s="182" t="s">
        <v>30</v>
      </c>
      <c r="D743" s="182" t="s">
        <v>13</v>
      </c>
      <c r="E743" s="182" t="s">
        <v>102</v>
      </c>
      <c r="F743" s="182" t="s">
        <v>82</v>
      </c>
      <c r="G743" s="182" t="s">
        <v>190</v>
      </c>
      <c r="H743" s="182" t="s">
        <v>230</v>
      </c>
      <c r="I743" s="180" t="s">
        <v>123</v>
      </c>
      <c r="J743" s="193">
        <f>J744</f>
        <v>570000</v>
      </c>
      <c r="K743" s="193">
        <f>K744</f>
        <v>0</v>
      </c>
      <c r="L743" s="195">
        <f t="shared" si="91"/>
        <v>570000</v>
      </c>
    </row>
    <row r="744" spans="1:12" s="181" customFormat="1">
      <c r="A744" s="190" t="s">
        <v>145</v>
      </c>
      <c r="B744" s="182" t="s">
        <v>121</v>
      </c>
      <c r="C744" s="182" t="s">
        <v>30</v>
      </c>
      <c r="D744" s="182" t="s">
        <v>13</v>
      </c>
      <c r="E744" s="182" t="s">
        <v>102</v>
      </c>
      <c r="F744" s="182" t="s">
        <v>82</v>
      </c>
      <c r="G744" s="182" t="s">
        <v>190</v>
      </c>
      <c r="H744" s="182" t="s">
        <v>230</v>
      </c>
      <c r="I744" s="180" t="s">
        <v>144</v>
      </c>
      <c r="J744" s="193">
        <v>570000</v>
      </c>
      <c r="K744" s="193"/>
      <c r="L744" s="195">
        <f t="shared" si="91"/>
        <v>570000</v>
      </c>
    </row>
    <row r="745" spans="1:12">
      <c r="A745" s="2" t="s">
        <v>132</v>
      </c>
      <c r="B745" s="1" t="s">
        <v>121</v>
      </c>
      <c r="C745" s="1" t="s">
        <v>30</v>
      </c>
      <c r="D745" s="1" t="s">
        <v>13</v>
      </c>
      <c r="E745" s="1" t="s">
        <v>102</v>
      </c>
      <c r="F745" s="1" t="s">
        <v>82</v>
      </c>
      <c r="G745" s="1" t="s">
        <v>190</v>
      </c>
      <c r="H745" s="1" t="s">
        <v>225</v>
      </c>
      <c r="I745" s="16"/>
      <c r="J745" s="102">
        <f>J746</f>
        <v>80000</v>
      </c>
      <c r="K745" s="193">
        <f>K746</f>
        <v>0</v>
      </c>
      <c r="L745" s="195">
        <f t="shared" si="91"/>
        <v>80000</v>
      </c>
    </row>
    <row r="746" spans="1:12">
      <c r="A746" s="12" t="s">
        <v>124</v>
      </c>
      <c r="B746" s="1" t="s">
        <v>121</v>
      </c>
      <c r="C746" s="1" t="s">
        <v>30</v>
      </c>
      <c r="D746" s="1" t="s">
        <v>13</v>
      </c>
      <c r="E746" s="1" t="s">
        <v>102</v>
      </c>
      <c r="F746" s="1" t="s">
        <v>82</v>
      </c>
      <c r="G746" s="1" t="s">
        <v>190</v>
      </c>
      <c r="H746" s="1" t="s">
        <v>225</v>
      </c>
      <c r="I746" s="16" t="s">
        <v>123</v>
      </c>
      <c r="J746" s="102">
        <f>J747</f>
        <v>80000</v>
      </c>
      <c r="K746" s="193">
        <f>K747</f>
        <v>0</v>
      </c>
      <c r="L746" s="195">
        <f t="shared" si="91"/>
        <v>80000</v>
      </c>
    </row>
    <row r="747" spans="1:12" s="181" customFormat="1">
      <c r="A747" s="190" t="s">
        <v>145</v>
      </c>
      <c r="B747" s="182" t="s">
        <v>121</v>
      </c>
      <c r="C747" s="182" t="s">
        <v>30</v>
      </c>
      <c r="D747" s="182" t="s">
        <v>13</v>
      </c>
      <c r="E747" s="182" t="s">
        <v>102</v>
      </c>
      <c r="F747" s="182" t="s">
        <v>82</v>
      </c>
      <c r="G747" s="182" t="s">
        <v>190</v>
      </c>
      <c r="H747" s="182" t="s">
        <v>225</v>
      </c>
      <c r="I747" s="180" t="s">
        <v>144</v>
      </c>
      <c r="J747" s="193">
        <v>80000</v>
      </c>
      <c r="K747" s="193"/>
      <c r="L747" s="195">
        <f t="shared" si="91"/>
        <v>80000</v>
      </c>
    </row>
    <row r="748" spans="1:12" ht="25.5">
      <c r="A748" s="92" t="s">
        <v>163</v>
      </c>
      <c r="B748" s="1" t="s">
        <v>121</v>
      </c>
      <c r="C748" s="1" t="s">
        <v>30</v>
      </c>
      <c r="D748" s="1" t="s">
        <v>13</v>
      </c>
      <c r="E748" s="1" t="s">
        <v>102</v>
      </c>
      <c r="F748" s="1" t="s">
        <v>82</v>
      </c>
      <c r="G748" s="1" t="s">
        <v>190</v>
      </c>
      <c r="H748" s="1" t="s">
        <v>226</v>
      </c>
      <c r="I748" s="16"/>
      <c r="J748" s="102">
        <f>J749</f>
        <v>172500</v>
      </c>
      <c r="K748" s="193">
        <f>K749</f>
        <v>0</v>
      </c>
      <c r="L748" s="195">
        <f t="shared" si="91"/>
        <v>172500</v>
      </c>
    </row>
    <row r="749" spans="1:12">
      <c r="A749" s="12" t="s">
        <v>124</v>
      </c>
      <c r="B749" s="1" t="s">
        <v>121</v>
      </c>
      <c r="C749" s="1" t="s">
        <v>30</v>
      </c>
      <c r="D749" s="1" t="s">
        <v>13</v>
      </c>
      <c r="E749" s="1" t="s">
        <v>102</v>
      </c>
      <c r="F749" s="1" t="s">
        <v>82</v>
      </c>
      <c r="G749" s="1" t="s">
        <v>190</v>
      </c>
      <c r="H749" s="1" t="s">
        <v>226</v>
      </c>
      <c r="I749" s="16" t="s">
        <v>123</v>
      </c>
      <c r="J749" s="102">
        <f>J750</f>
        <v>172500</v>
      </c>
      <c r="K749" s="193">
        <f>K750</f>
        <v>0</v>
      </c>
      <c r="L749" s="195">
        <f t="shared" si="91"/>
        <v>172500</v>
      </c>
    </row>
    <row r="750" spans="1:12">
      <c r="A750" s="92" t="s">
        <v>145</v>
      </c>
      <c r="B750" s="1" t="s">
        <v>121</v>
      </c>
      <c r="C750" s="1" t="s">
        <v>30</v>
      </c>
      <c r="D750" s="1" t="s">
        <v>13</v>
      </c>
      <c r="E750" s="1" t="s">
        <v>102</v>
      </c>
      <c r="F750" s="1" t="s">
        <v>82</v>
      </c>
      <c r="G750" s="1" t="s">
        <v>190</v>
      </c>
      <c r="H750" s="1" t="s">
        <v>226</v>
      </c>
      <c r="I750" s="16" t="s">
        <v>144</v>
      </c>
      <c r="J750" s="102">
        <v>172500</v>
      </c>
      <c r="K750" s="193"/>
      <c r="L750" s="195">
        <f t="shared" si="91"/>
        <v>172500</v>
      </c>
    </row>
    <row r="751" spans="1:12" ht="25.5">
      <c r="A751" s="92" t="s">
        <v>162</v>
      </c>
      <c r="B751" s="1" t="s">
        <v>121</v>
      </c>
      <c r="C751" s="1" t="s">
        <v>30</v>
      </c>
      <c r="D751" s="1" t="s">
        <v>13</v>
      </c>
      <c r="E751" s="1" t="s">
        <v>102</v>
      </c>
      <c r="F751" s="1" t="s">
        <v>82</v>
      </c>
      <c r="G751" s="1" t="s">
        <v>190</v>
      </c>
      <c r="H751" s="1" t="s">
        <v>227</v>
      </c>
      <c r="I751" s="16"/>
      <c r="J751" s="102">
        <f>J752+J754</f>
        <v>210000</v>
      </c>
      <c r="K751" s="193">
        <f>K752+K754</f>
        <v>0</v>
      </c>
      <c r="L751" s="195">
        <f t="shared" si="91"/>
        <v>210000</v>
      </c>
    </row>
    <row r="752" spans="1:12" s="181" customFormat="1" ht="25.5">
      <c r="A752" s="191" t="s">
        <v>399</v>
      </c>
      <c r="B752" s="182" t="s">
        <v>121</v>
      </c>
      <c r="C752" s="182" t="s">
        <v>30</v>
      </c>
      <c r="D752" s="182" t="s">
        <v>13</v>
      </c>
      <c r="E752" s="182" t="s">
        <v>102</v>
      </c>
      <c r="F752" s="182" t="s">
        <v>82</v>
      </c>
      <c r="G752" s="182" t="s">
        <v>190</v>
      </c>
      <c r="H752" s="182" t="s">
        <v>227</v>
      </c>
      <c r="I752" s="180" t="s">
        <v>114</v>
      </c>
      <c r="J752" s="193">
        <f>J753</f>
        <v>100000</v>
      </c>
      <c r="K752" s="193">
        <f>K753</f>
        <v>0</v>
      </c>
      <c r="L752" s="195">
        <f t="shared" si="91"/>
        <v>100000</v>
      </c>
    </row>
    <row r="753" spans="1:12" s="181" customFormat="1" ht="25.5">
      <c r="A753" s="190" t="s">
        <v>118</v>
      </c>
      <c r="B753" s="182" t="s">
        <v>121</v>
      </c>
      <c r="C753" s="182" t="s">
        <v>30</v>
      </c>
      <c r="D753" s="182" t="s">
        <v>13</v>
      </c>
      <c r="E753" s="182" t="s">
        <v>102</v>
      </c>
      <c r="F753" s="182" t="s">
        <v>82</v>
      </c>
      <c r="G753" s="182" t="s">
        <v>190</v>
      </c>
      <c r="H753" s="182" t="s">
        <v>227</v>
      </c>
      <c r="I753" s="180" t="s">
        <v>115</v>
      </c>
      <c r="J753" s="193">
        <v>100000</v>
      </c>
      <c r="K753" s="193"/>
      <c r="L753" s="195">
        <f t="shared" si="91"/>
        <v>100000</v>
      </c>
    </row>
    <row r="754" spans="1:12">
      <c r="A754" s="12" t="s">
        <v>124</v>
      </c>
      <c r="B754" s="1" t="s">
        <v>121</v>
      </c>
      <c r="C754" s="1" t="s">
        <v>30</v>
      </c>
      <c r="D754" s="1" t="s">
        <v>13</v>
      </c>
      <c r="E754" s="1" t="s">
        <v>102</v>
      </c>
      <c r="F754" s="1" t="s">
        <v>82</v>
      </c>
      <c r="G754" s="1" t="s">
        <v>190</v>
      </c>
      <c r="H754" s="1" t="s">
        <v>227</v>
      </c>
      <c r="I754" s="16" t="s">
        <v>123</v>
      </c>
      <c r="J754" s="102">
        <f>J755</f>
        <v>110000</v>
      </c>
      <c r="K754" s="193">
        <f>K755</f>
        <v>0</v>
      </c>
      <c r="L754" s="195">
        <f t="shared" si="91"/>
        <v>110000</v>
      </c>
    </row>
    <row r="755" spans="1:12">
      <c r="A755" s="92" t="s">
        <v>145</v>
      </c>
      <c r="B755" s="1" t="s">
        <v>121</v>
      </c>
      <c r="C755" s="1" t="s">
        <v>30</v>
      </c>
      <c r="D755" s="1" t="s">
        <v>13</v>
      </c>
      <c r="E755" s="1" t="s">
        <v>102</v>
      </c>
      <c r="F755" s="1" t="s">
        <v>82</v>
      </c>
      <c r="G755" s="1" t="s">
        <v>190</v>
      </c>
      <c r="H755" s="1" t="s">
        <v>227</v>
      </c>
      <c r="I755" s="16" t="s">
        <v>144</v>
      </c>
      <c r="J755" s="102">
        <v>110000</v>
      </c>
      <c r="K755" s="193"/>
      <c r="L755" s="195">
        <f t="shared" si="91"/>
        <v>110000</v>
      </c>
    </row>
    <row r="756" spans="1:12" s="181" customFormat="1">
      <c r="A756" s="209" t="s">
        <v>371</v>
      </c>
      <c r="B756" s="182" t="s">
        <v>121</v>
      </c>
      <c r="C756" s="182" t="s">
        <v>30</v>
      </c>
      <c r="D756" s="182" t="s">
        <v>13</v>
      </c>
      <c r="E756" s="182" t="s">
        <v>102</v>
      </c>
      <c r="F756" s="182" t="s">
        <v>82</v>
      </c>
      <c r="G756" s="182" t="s">
        <v>190</v>
      </c>
      <c r="H756" s="182" t="s">
        <v>372</v>
      </c>
      <c r="I756" s="180"/>
      <c r="J756" s="193">
        <f>J757</f>
        <v>90000</v>
      </c>
      <c r="K756" s="193">
        <f>K757</f>
        <v>0</v>
      </c>
      <c r="L756" s="195">
        <f t="shared" si="91"/>
        <v>90000</v>
      </c>
    </row>
    <row r="757" spans="1:12" s="181" customFormat="1" ht="25.5">
      <c r="A757" s="191" t="s">
        <v>399</v>
      </c>
      <c r="B757" s="182" t="s">
        <v>121</v>
      </c>
      <c r="C757" s="182" t="s">
        <v>30</v>
      </c>
      <c r="D757" s="182" t="s">
        <v>13</v>
      </c>
      <c r="E757" s="182" t="s">
        <v>102</v>
      </c>
      <c r="F757" s="182" t="s">
        <v>82</v>
      </c>
      <c r="G757" s="182" t="s">
        <v>190</v>
      </c>
      <c r="H757" s="182" t="s">
        <v>372</v>
      </c>
      <c r="I757" s="180" t="s">
        <v>114</v>
      </c>
      <c r="J757" s="193">
        <f>J758</f>
        <v>90000</v>
      </c>
      <c r="K757" s="193">
        <f>K758</f>
        <v>0</v>
      </c>
      <c r="L757" s="195">
        <f t="shared" si="91"/>
        <v>90000</v>
      </c>
    </row>
    <row r="758" spans="1:12" s="181" customFormat="1" ht="25.5">
      <c r="A758" s="190" t="s">
        <v>118</v>
      </c>
      <c r="B758" s="182" t="s">
        <v>121</v>
      </c>
      <c r="C758" s="182" t="s">
        <v>30</v>
      </c>
      <c r="D758" s="182" t="s">
        <v>13</v>
      </c>
      <c r="E758" s="182" t="s">
        <v>102</v>
      </c>
      <c r="F758" s="182" t="s">
        <v>82</v>
      </c>
      <c r="G758" s="182" t="s">
        <v>190</v>
      </c>
      <c r="H758" s="182" t="s">
        <v>372</v>
      </c>
      <c r="I758" s="180" t="s">
        <v>115</v>
      </c>
      <c r="J758" s="193">
        <v>90000</v>
      </c>
      <c r="K758" s="193"/>
      <c r="L758" s="195">
        <f t="shared" si="91"/>
        <v>90000</v>
      </c>
    </row>
    <row r="759" spans="1:12">
      <c r="A759" s="2"/>
      <c r="B759" s="1"/>
      <c r="C759" s="1"/>
      <c r="D759" s="1"/>
      <c r="E759" s="1"/>
      <c r="F759" s="1"/>
      <c r="G759" s="1"/>
      <c r="H759" s="1"/>
      <c r="I759" s="16"/>
      <c r="J759" s="102"/>
      <c r="K759" s="193"/>
      <c r="L759" s="193"/>
    </row>
    <row r="760" spans="1:12">
      <c r="A760" s="22" t="s">
        <v>21</v>
      </c>
      <c r="B760" s="17" t="s">
        <v>121</v>
      </c>
      <c r="C760" s="17" t="s">
        <v>30</v>
      </c>
      <c r="D760" s="17" t="s">
        <v>16</v>
      </c>
      <c r="E760" s="17"/>
      <c r="F760" s="17"/>
      <c r="G760" s="17"/>
      <c r="H760" s="1"/>
      <c r="I760" s="16"/>
      <c r="J760" s="141">
        <f>J761+J765</f>
        <v>1650000</v>
      </c>
      <c r="K760" s="141">
        <f>K761+K765</f>
        <v>0</v>
      </c>
      <c r="L760" s="141">
        <f>J760+K760</f>
        <v>1650000</v>
      </c>
    </row>
    <row r="761" spans="1:12" ht="36.75" customHeight="1">
      <c r="A761" s="95" t="s">
        <v>349</v>
      </c>
      <c r="B761" s="1" t="s">
        <v>121</v>
      </c>
      <c r="C761" s="1" t="s">
        <v>30</v>
      </c>
      <c r="D761" s="1" t="s">
        <v>16</v>
      </c>
      <c r="E761" s="1" t="s">
        <v>31</v>
      </c>
      <c r="F761" s="1" t="s">
        <v>82</v>
      </c>
      <c r="G761" s="1" t="s">
        <v>190</v>
      </c>
      <c r="H761" s="1" t="s">
        <v>191</v>
      </c>
      <c r="I761" s="36"/>
      <c r="J761" s="142">
        <f>SUM(J762)</f>
        <v>50000</v>
      </c>
      <c r="K761" s="195">
        <f>SUM(K762)</f>
        <v>0</v>
      </c>
      <c r="L761" s="195">
        <f>J761+K761</f>
        <v>50000</v>
      </c>
    </row>
    <row r="762" spans="1:12" ht="25.5">
      <c r="A762" s="2" t="s">
        <v>153</v>
      </c>
      <c r="B762" s="1" t="s">
        <v>121</v>
      </c>
      <c r="C762" s="1" t="s">
        <v>30</v>
      </c>
      <c r="D762" s="1" t="s">
        <v>16</v>
      </c>
      <c r="E762" s="1" t="s">
        <v>31</v>
      </c>
      <c r="F762" s="1" t="s">
        <v>82</v>
      </c>
      <c r="G762" s="1" t="s">
        <v>190</v>
      </c>
      <c r="H762" s="1" t="s">
        <v>228</v>
      </c>
      <c r="I762" s="36"/>
      <c r="J762" s="142">
        <f>SUM(J763)</f>
        <v>50000</v>
      </c>
      <c r="K762" s="195">
        <f>SUM(K763)</f>
        <v>0</v>
      </c>
      <c r="L762" s="195">
        <f t="shared" ref="L762:L771" si="93">J762+K762</f>
        <v>50000</v>
      </c>
    </row>
    <row r="763" spans="1:12" ht="25.5">
      <c r="A763" s="191" t="s">
        <v>399</v>
      </c>
      <c r="B763" s="13" t="s">
        <v>121</v>
      </c>
      <c r="C763" s="1" t="s">
        <v>30</v>
      </c>
      <c r="D763" s="1" t="s">
        <v>16</v>
      </c>
      <c r="E763" s="1" t="s">
        <v>31</v>
      </c>
      <c r="F763" s="1" t="s">
        <v>82</v>
      </c>
      <c r="G763" s="1" t="s">
        <v>190</v>
      </c>
      <c r="H763" s="1" t="s">
        <v>228</v>
      </c>
      <c r="I763" s="20" t="s">
        <v>114</v>
      </c>
      <c r="J763" s="142">
        <f>J764</f>
        <v>50000</v>
      </c>
      <c r="K763" s="195">
        <f>K764</f>
        <v>0</v>
      </c>
      <c r="L763" s="195">
        <f t="shared" si="93"/>
        <v>50000</v>
      </c>
    </row>
    <row r="764" spans="1:12" ht="25.5">
      <c r="A764" s="92" t="s">
        <v>118</v>
      </c>
      <c r="B764" s="13" t="s">
        <v>121</v>
      </c>
      <c r="C764" s="1" t="s">
        <v>30</v>
      </c>
      <c r="D764" s="1" t="s">
        <v>16</v>
      </c>
      <c r="E764" s="1" t="s">
        <v>31</v>
      </c>
      <c r="F764" s="1" t="s">
        <v>82</v>
      </c>
      <c r="G764" s="1" t="s">
        <v>190</v>
      </c>
      <c r="H764" s="1" t="s">
        <v>228</v>
      </c>
      <c r="I764" s="20" t="s">
        <v>115</v>
      </c>
      <c r="J764" s="142">
        <v>50000</v>
      </c>
      <c r="K764" s="195"/>
      <c r="L764" s="195">
        <f t="shared" si="93"/>
        <v>50000</v>
      </c>
    </row>
    <row r="765" spans="1:12" s="181" customFormat="1">
      <c r="A765" s="184" t="s">
        <v>103</v>
      </c>
      <c r="B765" s="185" t="s">
        <v>121</v>
      </c>
      <c r="C765" s="182" t="s">
        <v>30</v>
      </c>
      <c r="D765" s="182" t="s">
        <v>16</v>
      </c>
      <c r="E765" s="182" t="s">
        <v>102</v>
      </c>
      <c r="F765" s="182" t="s">
        <v>82</v>
      </c>
      <c r="G765" s="182" t="s">
        <v>190</v>
      </c>
      <c r="H765" s="182" t="s">
        <v>191</v>
      </c>
      <c r="I765" s="180"/>
      <c r="J765" s="193">
        <f>J766+J769</f>
        <v>1600000</v>
      </c>
      <c r="K765" s="193">
        <f>K766+K769</f>
        <v>0</v>
      </c>
      <c r="L765" s="195">
        <f t="shared" si="93"/>
        <v>1600000</v>
      </c>
    </row>
    <row r="766" spans="1:12" s="181" customFormat="1" ht="38.25">
      <c r="A766" s="184" t="s">
        <v>368</v>
      </c>
      <c r="B766" s="185" t="s">
        <v>121</v>
      </c>
      <c r="C766" s="182" t="s">
        <v>30</v>
      </c>
      <c r="D766" s="182" t="s">
        <v>16</v>
      </c>
      <c r="E766" s="182" t="s">
        <v>102</v>
      </c>
      <c r="F766" s="182" t="s">
        <v>82</v>
      </c>
      <c r="G766" s="182" t="s">
        <v>190</v>
      </c>
      <c r="H766" s="182" t="s">
        <v>369</v>
      </c>
      <c r="I766" s="180"/>
      <c r="J766" s="193">
        <f t="shared" ref="J766:K767" si="94">J767</f>
        <v>221049.29000000004</v>
      </c>
      <c r="K766" s="193">
        <f t="shared" si="94"/>
        <v>0</v>
      </c>
      <c r="L766" s="195">
        <f t="shared" si="93"/>
        <v>221049.29000000004</v>
      </c>
    </row>
    <row r="767" spans="1:12" s="181" customFormat="1" ht="25.5">
      <c r="A767" s="184" t="s">
        <v>148</v>
      </c>
      <c r="B767" s="185" t="s">
        <v>121</v>
      </c>
      <c r="C767" s="182" t="s">
        <v>30</v>
      </c>
      <c r="D767" s="182" t="s">
        <v>16</v>
      </c>
      <c r="E767" s="182" t="s">
        <v>102</v>
      </c>
      <c r="F767" s="182" t="s">
        <v>82</v>
      </c>
      <c r="G767" s="182" t="s">
        <v>190</v>
      </c>
      <c r="H767" s="182" t="s">
        <v>369</v>
      </c>
      <c r="I767" s="180" t="s">
        <v>146</v>
      </c>
      <c r="J767" s="193">
        <f t="shared" si="94"/>
        <v>221049.29000000004</v>
      </c>
      <c r="K767" s="193">
        <f t="shared" si="94"/>
        <v>0</v>
      </c>
      <c r="L767" s="195">
        <f t="shared" si="93"/>
        <v>221049.29000000004</v>
      </c>
    </row>
    <row r="768" spans="1:12" s="181" customFormat="1">
      <c r="A768" s="184" t="s">
        <v>149</v>
      </c>
      <c r="B768" s="185" t="s">
        <v>121</v>
      </c>
      <c r="C768" s="182" t="s">
        <v>30</v>
      </c>
      <c r="D768" s="182" t="s">
        <v>16</v>
      </c>
      <c r="E768" s="182" t="s">
        <v>102</v>
      </c>
      <c r="F768" s="182" t="s">
        <v>82</v>
      </c>
      <c r="G768" s="182" t="s">
        <v>190</v>
      </c>
      <c r="H768" s="182" t="s">
        <v>369</v>
      </c>
      <c r="I768" s="180" t="s">
        <v>147</v>
      </c>
      <c r="J768" s="193">
        <v>221049.29000000004</v>
      </c>
      <c r="K768" s="193"/>
      <c r="L768" s="195">
        <f t="shared" si="93"/>
        <v>221049.29000000004</v>
      </c>
    </row>
    <row r="769" spans="1:12" s="181" customFormat="1" ht="38.25">
      <c r="A769" s="184" t="s">
        <v>403</v>
      </c>
      <c r="B769" s="185" t="s">
        <v>121</v>
      </c>
      <c r="C769" s="182" t="s">
        <v>30</v>
      </c>
      <c r="D769" s="182" t="s">
        <v>16</v>
      </c>
      <c r="E769" s="182" t="s">
        <v>102</v>
      </c>
      <c r="F769" s="182" t="s">
        <v>82</v>
      </c>
      <c r="G769" s="182" t="s">
        <v>190</v>
      </c>
      <c r="H769" s="182" t="s">
        <v>404</v>
      </c>
      <c r="I769" s="180"/>
      <c r="J769" s="193">
        <f>J770</f>
        <v>1378950.71</v>
      </c>
      <c r="K769" s="193">
        <f>K770</f>
        <v>0</v>
      </c>
      <c r="L769" s="195">
        <f t="shared" si="93"/>
        <v>1378950.71</v>
      </c>
    </row>
    <row r="770" spans="1:12" s="181" customFormat="1" ht="25.5">
      <c r="A770" s="184" t="s">
        <v>148</v>
      </c>
      <c r="B770" s="185" t="s">
        <v>121</v>
      </c>
      <c r="C770" s="182" t="s">
        <v>30</v>
      </c>
      <c r="D770" s="182" t="s">
        <v>16</v>
      </c>
      <c r="E770" s="182" t="s">
        <v>102</v>
      </c>
      <c r="F770" s="182" t="s">
        <v>82</v>
      </c>
      <c r="G770" s="182" t="s">
        <v>190</v>
      </c>
      <c r="H770" s="182" t="s">
        <v>404</v>
      </c>
      <c r="I770" s="180" t="s">
        <v>146</v>
      </c>
      <c r="J770" s="193">
        <f>J771</f>
        <v>1378950.71</v>
      </c>
      <c r="K770" s="193">
        <f>K771</f>
        <v>0</v>
      </c>
      <c r="L770" s="195">
        <f t="shared" si="93"/>
        <v>1378950.71</v>
      </c>
    </row>
    <row r="771" spans="1:12" s="181" customFormat="1">
      <c r="A771" s="184" t="s">
        <v>149</v>
      </c>
      <c r="B771" s="185" t="s">
        <v>121</v>
      </c>
      <c r="C771" s="182" t="s">
        <v>30</v>
      </c>
      <c r="D771" s="182" t="s">
        <v>16</v>
      </c>
      <c r="E771" s="182" t="s">
        <v>102</v>
      </c>
      <c r="F771" s="182" t="s">
        <v>82</v>
      </c>
      <c r="G771" s="182" t="s">
        <v>190</v>
      </c>
      <c r="H771" s="182" t="s">
        <v>404</v>
      </c>
      <c r="I771" s="180" t="s">
        <v>147</v>
      </c>
      <c r="J771" s="193">
        <v>1378950.71</v>
      </c>
      <c r="K771" s="193"/>
      <c r="L771" s="195">
        <f t="shared" si="93"/>
        <v>1378950.71</v>
      </c>
    </row>
    <row r="772" spans="1:12">
      <c r="A772" s="14"/>
      <c r="B772" s="13"/>
      <c r="C772" s="13"/>
      <c r="D772" s="13"/>
      <c r="E772" s="79"/>
      <c r="F772" s="13"/>
      <c r="G772" s="13"/>
      <c r="H772" s="1"/>
      <c r="I772" s="20"/>
      <c r="J772" s="142"/>
      <c r="K772" s="195"/>
      <c r="L772" s="195"/>
    </row>
    <row r="773" spans="1:12" ht="15.75" customHeight="1">
      <c r="A773" s="31" t="s">
        <v>136</v>
      </c>
      <c r="B773" s="37" t="s">
        <v>121</v>
      </c>
      <c r="C773" s="37" t="s">
        <v>53</v>
      </c>
      <c r="D773" s="37"/>
      <c r="E773" s="37"/>
      <c r="F773" s="37"/>
      <c r="G773" s="37"/>
      <c r="H773" s="37"/>
      <c r="I773" s="40"/>
      <c r="J773" s="140">
        <f t="shared" ref="J773:K773" si="95">+J774</f>
        <v>470000</v>
      </c>
      <c r="K773" s="140">
        <f t="shared" si="95"/>
        <v>0</v>
      </c>
      <c r="L773" s="140">
        <f>J773+K773</f>
        <v>470000</v>
      </c>
    </row>
    <row r="774" spans="1:12" ht="15" customHeight="1">
      <c r="A774" s="22" t="s">
        <v>400</v>
      </c>
      <c r="B774" s="18" t="s">
        <v>121</v>
      </c>
      <c r="C774" s="18" t="s">
        <v>53</v>
      </c>
      <c r="D774" s="18" t="s">
        <v>20</v>
      </c>
      <c r="E774" s="18"/>
      <c r="F774" s="18"/>
      <c r="G774" s="18"/>
      <c r="H774" s="18"/>
      <c r="I774" s="34"/>
      <c r="J774" s="141">
        <f t="shared" ref="J774:K778" si="96">J775</f>
        <v>470000</v>
      </c>
      <c r="K774" s="141">
        <f t="shared" si="96"/>
        <v>0</v>
      </c>
      <c r="L774" s="141">
        <f>J774+K774</f>
        <v>470000</v>
      </c>
    </row>
    <row r="775" spans="1:12" ht="38.25">
      <c r="A775" s="42" t="s">
        <v>314</v>
      </c>
      <c r="B775" s="13" t="s">
        <v>121</v>
      </c>
      <c r="C775" s="43" t="s">
        <v>53</v>
      </c>
      <c r="D775" s="43" t="s">
        <v>20</v>
      </c>
      <c r="E775" s="178" t="s">
        <v>19</v>
      </c>
      <c r="F775" s="43" t="s">
        <v>82</v>
      </c>
      <c r="G775" s="43" t="s">
        <v>190</v>
      </c>
      <c r="H775" s="43" t="s">
        <v>191</v>
      </c>
      <c r="I775" s="44"/>
      <c r="J775" s="102">
        <f t="shared" si="96"/>
        <v>470000</v>
      </c>
      <c r="K775" s="193">
        <f t="shared" si="96"/>
        <v>0</v>
      </c>
      <c r="L775" s="193">
        <f>J775+K775</f>
        <v>470000</v>
      </c>
    </row>
    <row r="776" spans="1:12" s="181" customFormat="1" ht="25.5">
      <c r="A776" s="42" t="s">
        <v>315</v>
      </c>
      <c r="B776" s="185" t="s">
        <v>121</v>
      </c>
      <c r="C776" s="178" t="s">
        <v>53</v>
      </c>
      <c r="D776" s="178" t="s">
        <v>20</v>
      </c>
      <c r="E776" s="178" t="s">
        <v>19</v>
      </c>
      <c r="F776" s="178" t="s">
        <v>138</v>
      </c>
      <c r="G776" s="178" t="s">
        <v>190</v>
      </c>
      <c r="H776" s="178" t="s">
        <v>191</v>
      </c>
      <c r="I776" s="44"/>
      <c r="J776" s="193">
        <f t="shared" si="96"/>
        <v>470000</v>
      </c>
      <c r="K776" s="193">
        <f t="shared" si="96"/>
        <v>0</v>
      </c>
      <c r="L776" s="193">
        <f t="shared" ref="L776:L779" si="97">J776+K776</f>
        <v>470000</v>
      </c>
    </row>
    <row r="777" spans="1:12">
      <c r="A777" s="183" t="s">
        <v>133</v>
      </c>
      <c r="B777" s="185" t="s">
        <v>121</v>
      </c>
      <c r="C777" s="178" t="s">
        <v>53</v>
      </c>
      <c r="D777" s="178" t="s">
        <v>20</v>
      </c>
      <c r="E777" s="178" t="s">
        <v>19</v>
      </c>
      <c r="F777" s="178" t="s">
        <v>138</v>
      </c>
      <c r="G777" s="178" t="s">
        <v>190</v>
      </c>
      <c r="H777" s="43" t="s">
        <v>233</v>
      </c>
      <c r="I777" s="44"/>
      <c r="J777" s="102">
        <f t="shared" si="96"/>
        <v>470000</v>
      </c>
      <c r="K777" s="193">
        <f t="shared" si="96"/>
        <v>0</v>
      </c>
      <c r="L777" s="193">
        <f t="shared" si="97"/>
        <v>470000</v>
      </c>
    </row>
    <row r="778" spans="1:12">
      <c r="A778" s="2" t="s">
        <v>136</v>
      </c>
      <c r="B778" s="185" t="s">
        <v>121</v>
      </c>
      <c r="C778" s="178" t="s">
        <v>53</v>
      </c>
      <c r="D778" s="178" t="s">
        <v>20</v>
      </c>
      <c r="E778" s="178" t="s">
        <v>19</v>
      </c>
      <c r="F778" s="178" t="s">
        <v>138</v>
      </c>
      <c r="G778" s="178" t="s">
        <v>190</v>
      </c>
      <c r="H778" s="43" t="s">
        <v>233</v>
      </c>
      <c r="I778" s="44" t="s">
        <v>134</v>
      </c>
      <c r="J778" s="102">
        <f t="shared" si="96"/>
        <v>470000</v>
      </c>
      <c r="K778" s="193">
        <f t="shared" si="96"/>
        <v>0</v>
      </c>
      <c r="L778" s="193">
        <f t="shared" si="97"/>
        <v>470000</v>
      </c>
    </row>
    <row r="779" spans="1:12">
      <c r="A779" s="2" t="s">
        <v>133</v>
      </c>
      <c r="B779" s="185" t="s">
        <v>121</v>
      </c>
      <c r="C779" s="178" t="s">
        <v>53</v>
      </c>
      <c r="D779" s="178" t="s">
        <v>20</v>
      </c>
      <c r="E779" s="178" t="s">
        <v>19</v>
      </c>
      <c r="F779" s="178" t="s">
        <v>138</v>
      </c>
      <c r="G779" s="178" t="s">
        <v>190</v>
      </c>
      <c r="H779" s="1" t="s">
        <v>233</v>
      </c>
      <c r="I779" s="44" t="s">
        <v>135</v>
      </c>
      <c r="J779" s="102">
        <v>470000</v>
      </c>
      <c r="K779" s="193"/>
      <c r="L779" s="193">
        <f t="shared" si="97"/>
        <v>470000</v>
      </c>
    </row>
    <row r="780" spans="1:12">
      <c r="A780" s="161"/>
      <c r="B780" s="43"/>
      <c r="C780" s="43"/>
      <c r="D780" s="1"/>
      <c r="E780" s="43"/>
      <c r="F780" s="43"/>
      <c r="G780" s="43"/>
      <c r="H780" s="1"/>
      <c r="I780" s="155"/>
      <c r="J780" s="143"/>
      <c r="K780" s="143"/>
      <c r="L780" s="143"/>
    </row>
    <row r="781" spans="1:12" ht="28.5" customHeight="1">
      <c r="A781" s="50" t="s">
        <v>361</v>
      </c>
      <c r="B781" s="55" t="s">
        <v>72</v>
      </c>
      <c r="C781" s="113"/>
      <c r="D781" s="51"/>
      <c r="E781" s="132"/>
      <c r="F781" s="113"/>
      <c r="G781" s="113"/>
      <c r="H781" s="51"/>
      <c r="I781" s="169"/>
      <c r="J781" s="147">
        <f>J782+J844+J852+J868+J906+J957</f>
        <v>128895569.75</v>
      </c>
      <c r="K781" s="238">
        <f>K782+K844+K852+K868+K906+K957</f>
        <v>1215894.6299999999</v>
      </c>
      <c r="L781" s="147">
        <f>J781+K781</f>
        <v>130111464.38</v>
      </c>
    </row>
    <row r="782" spans="1:12" ht="15.75">
      <c r="A782" s="31" t="s">
        <v>32</v>
      </c>
      <c r="B782" s="32" t="s">
        <v>72</v>
      </c>
      <c r="C782" s="32" t="s">
        <v>20</v>
      </c>
      <c r="D782" s="1"/>
      <c r="E782" s="1"/>
      <c r="F782" s="1"/>
      <c r="G782" s="1"/>
      <c r="H782" s="1"/>
      <c r="I782" s="1"/>
      <c r="J782" s="140">
        <f>J783+J790+J816+J810</f>
        <v>39160950.259999998</v>
      </c>
      <c r="K782" s="140">
        <f>K783+K790+K816+K810</f>
        <v>-1764105.37</v>
      </c>
      <c r="L782" s="140">
        <f>J782+K782</f>
        <v>37396844.890000001</v>
      </c>
    </row>
    <row r="783" spans="1:12" ht="38.25">
      <c r="A783" s="30" t="s">
        <v>0</v>
      </c>
      <c r="B783" s="17" t="s">
        <v>72</v>
      </c>
      <c r="C783" s="17" t="s">
        <v>20</v>
      </c>
      <c r="D783" s="17" t="s">
        <v>16</v>
      </c>
      <c r="E783" s="1"/>
      <c r="F783" s="1"/>
      <c r="G783" s="1"/>
      <c r="H783" s="1"/>
      <c r="I783" s="16"/>
      <c r="J783" s="141">
        <f t="shared" ref="J783:K787" si="98">J784</f>
        <v>875000</v>
      </c>
      <c r="K783" s="141">
        <f t="shared" si="98"/>
        <v>0</v>
      </c>
      <c r="L783" s="141">
        <f>J783+K783</f>
        <v>875000</v>
      </c>
    </row>
    <row r="784" spans="1:12" ht="38.25">
      <c r="A784" s="42" t="s">
        <v>314</v>
      </c>
      <c r="B784" s="79" t="s">
        <v>72</v>
      </c>
      <c r="C784" s="79" t="s">
        <v>20</v>
      </c>
      <c r="D784" s="1" t="s">
        <v>16</v>
      </c>
      <c r="E784" s="182" t="s">
        <v>19</v>
      </c>
      <c r="F784" s="1" t="s">
        <v>82</v>
      </c>
      <c r="G784" s="1" t="s">
        <v>190</v>
      </c>
      <c r="H784" s="1" t="s">
        <v>191</v>
      </c>
      <c r="I784" s="16"/>
      <c r="J784" s="145">
        <f t="shared" si="98"/>
        <v>875000</v>
      </c>
      <c r="K784" s="145">
        <f t="shared" si="98"/>
        <v>0</v>
      </c>
      <c r="L784" s="145">
        <f>J784+K784</f>
        <v>875000</v>
      </c>
    </row>
    <row r="785" spans="1:12" s="181" customFormat="1" ht="38.25">
      <c r="A785" s="183" t="s">
        <v>317</v>
      </c>
      <c r="B785" s="79" t="s">
        <v>72</v>
      </c>
      <c r="C785" s="79" t="s">
        <v>20</v>
      </c>
      <c r="D785" s="182" t="s">
        <v>16</v>
      </c>
      <c r="E785" s="182" t="s">
        <v>19</v>
      </c>
      <c r="F785" s="182" t="s">
        <v>173</v>
      </c>
      <c r="G785" s="182" t="s">
        <v>190</v>
      </c>
      <c r="H785" s="182" t="s">
        <v>191</v>
      </c>
      <c r="I785" s="180"/>
      <c r="J785" s="145">
        <f t="shared" si="98"/>
        <v>875000</v>
      </c>
      <c r="K785" s="145">
        <f t="shared" si="98"/>
        <v>0</v>
      </c>
      <c r="L785" s="145">
        <f t="shared" ref="L785:L788" si="99">J785+K785</f>
        <v>875000</v>
      </c>
    </row>
    <row r="786" spans="1:12" ht="42" customHeight="1">
      <c r="A786" s="183" t="s">
        <v>343</v>
      </c>
      <c r="B786" s="79" t="s">
        <v>72</v>
      </c>
      <c r="C786" s="79" t="s">
        <v>20</v>
      </c>
      <c r="D786" s="182" t="s">
        <v>16</v>
      </c>
      <c r="E786" s="182" t="s">
        <v>19</v>
      </c>
      <c r="F786" s="182" t="s">
        <v>173</v>
      </c>
      <c r="G786" s="1" t="s">
        <v>190</v>
      </c>
      <c r="H786" s="182" t="s">
        <v>342</v>
      </c>
      <c r="I786" s="16"/>
      <c r="J786" s="145">
        <f t="shared" si="98"/>
        <v>875000</v>
      </c>
      <c r="K786" s="145">
        <f t="shared" si="98"/>
        <v>0</v>
      </c>
      <c r="L786" s="145">
        <f t="shared" si="99"/>
        <v>875000</v>
      </c>
    </row>
    <row r="787" spans="1:12">
      <c r="A787" s="2" t="s">
        <v>38</v>
      </c>
      <c r="B787" s="79" t="s">
        <v>72</v>
      </c>
      <c r="C787" s="79" t="s">
        <v>20</v>
      </c>
      <c r="D787" s="182" t="s">
        <v>16</v>
      </c>
      <c r="E787" s="182" t="s">
        <v>19</v>
      </c>
      <c r="F787" s="182" t="s">
        <v>173</v>
      </c>
      <c r="G787" s="1" t="s">
        <v>190</v>
      </c>
      <c r="H787" s="182" t="s">
        <v>342</v>
      </c>
      <c r="I787" s="16" t="s">
        <v>39</v>
      </c>
      <c r="J787" s="145">
        <f t="shared" si="98"/>
        <v>875000</v>
      </c>
      <c r="K787" s="145">
        <f t="shared" si="98"/>
        <v>0</v>
      </c>
      <c r="L787" s="145">
        <f t="shared" si="99"/>
        <v>875000</v>
      </c>
    </row>
    <row r="788" spans="1:12">
      <c r="A788" s="2" t="s">
        <v>91</v>
      </c>
      <c r="B788" s="79" t="s">
        <v>72</v>
      </c>
      <c r="C788" s="79" t="s">
        <v>20</v>
      </c>
      <c r="D788" s="182" t="s">
        <v>16</v>
      </c>
      <c r="E788" s="182" t="s">
        <v>19</v>
      </c>
      <c r="F788" s="182" t="s">
        <v>173</v>
      </c>
      <c r="G788" s="1" t="s">
        <v>190</v>
      </c>
      <c r="H788" s="182" t="s">
        <v>342</v>
      </c>
      <c r="I788" s="16" t="s">
        <v>73</v>
      </c>
      <c r="J788" s="145">
        <v>875000</v>
      </c>
      <c r="K788" s="145"/>
      <c r="L788" s="145">
        <f t="shared" si="99"/>
        <v>875000</v>
      </c>
    </row>
    <row r="789" spans="1:12">
      <c r="A789" s="2"/>
      <c r="B789" s="79"/>
      <c r="C789" s="79"/>
      <c r="D789" s="1"/>
      <c r="E789" s="1"/>
      <c r="F789" s="1"/>
      <c r="G789" s="1"/>
      <c r="H789" s="1"/>
      <c r="I789" s="16"/>
      <c r="J789" s="145"/>
      <c r="K789" s="145"/>
      <c r="L789" s="145"/>
    </row>
    <row r="790" spans="1:12" ht="25.5">
      <c r="A790" s="22" t="s">
        <v>34</v>
      </c>
      <c r="B790" s="17" t="s">
        <v>72</v>
      </c>
      <c r="C790" s="17" t="s">
        <v>20</v>
      </c>
      <c r="D790" s="17" t="s">
        <v>3</v>
      </c>
      <c r="E790" s="17"/>
      <c r="F790" s="17"/>
      <c r="G790" s="17"/>
      <c r="H790" s="1"/>
      <c r="I790" s="16"/>
      <c r="J790" s="141">
        <f>J791</f>
        <v>16596729</v>
      </c>
      <c r="K790" s="141">
        <f>K791</f>
        <v>0</v>
      </c>
      <c r="L790" s="141">
        <f>J790+K790</f>
        <v>16596729</v>
      </c>
    </row>
    <row r="791" spans="1:12" ht="38.25">
      <c r="A791" s="42" t="s">
        <v>314</v>
      </c>
      <c r="B791" s="1" t="s">
        <v>72</v>
      </c>
      <c r="C791" s="1" t="s">
        <v>20</v>
      </c>
      <c r="D791" s="1" t="s">
        <v>3</v>
      </c>
      <c r="E791" s="182" t="s">
        <v>19</v>
      </c>
      <c r="F791" s="1" t="s">
        <v>82</v>
      </c>
      <c r="G791" s="1" t="s">
        <v>190</v>
      </c>
      <c r="H791" s="1" t="s">
        <v>191</v>
      </c>
      <c r="I791" s="16"/>
      <c r="J791" s="102">
        <f>J792</f>
        <v>16596729</v>
      </c>
      <c r="K791" s="193">
        <f>K792</f>
        <v>0</v>
      </c>
      <c r="L791" s="193">
        <f>J791+K791</f>
        <v>16596729</v>
      </c>
    </row>
    <row r="792" spans="1:12" s="181" customFormat="1" ht="25.5">
      <c r="A792" s="42" t="s">
        <v>316</v>
      </c>
      <c r="B792" s="182" t="s">
        <v>72</v>
      </c>
      <c r="C792" s="182" t="s">
        <v>20</v>
      </c>
      <c r="D792" s="182" t="s">
        <v>3</v>
      </c>
      <c r="E792" s="182" t="s">
        <v>19</v>
      </c>
      <c r="F792" s="182" t="s">
        <v>159</v>
      </c>
      <c r="G792" s="182" t="s">
        <v>190</v>
      </c>
      <c r="H792" s="182" t="s">
        <v>191</v>
      </c>
      <c r="I792" s="180"/>
      <c r="J792" s="193">
        <f>J793+J800+J803+J806</f>
        <v>16596729</v>
      </c>
      <c r="K792" s="193">
        <f>K793+K800+K803+K806</f>
        <v>0</v>
      </c>
      <c r="L792" s="193">
        <f t="shared" ref="L792:L808" si="100">J792+K792</f>
        <v>16596729</v>
      </c>
    </row>
    <row r="793" spans="1:12" ht="25.5">
      <c r="A793" s="186" t="s">
        <v>107</v>
      </c>
      <c r="B793" s="182" t="s">
        <v>72</v>
      </c>
      <c r="C793" s="182" t="s">
        <v>20</v>
      </c>
      <c r="D793" s="182" t="s">
        <v>3</v>
      </c>
      <c r="E793" s="182" t="s">
        <v>19</v>
      </c>
      <c r="F793" s="182" t="s">
        <v>159</v>
      </c>
      <c r="G793" s="1" t="s">
        <v>190</v>
      </c>
      <c r="H793" s="1" t="s">
        <v>201</v>
      </c>
      <c r="I793" s="16"/>
      <c r="J793" s="102">
        <f>J794+J796+J798</f>
        <v>11320800</v>
      </c>
      <c r="K793" s="193">
        <f>K794+K796+K798</f>
        <v>0</v>
      </c>
      <c r="L793" s="193">
        <f t="shared" si="100"/>
        <v>11320800</v>
      </c>
    </row>
    <row r="794" spans="1:12" ht="38.25">
      <c r="A794" s="92" t="s">
        <v>116</v>
      </c>
      <c r="B794" s="182" t="s">
        <v>72</v>
      </c>
      <c r="C794" s="182" t="s">
        <v>20</v>
      </c>
      <c r="D794" s="182" t="s">
        <v>3</v>
      </c>
      <c r="E794" s="182" t="s">
        <v>19</v>
      </c>
      <c r="F794" s="182" t="s">
        <v>159</v>
      </c>
      <c r="G794" s="1" t="s">
        <v>190</v>
      </c>
      <c r="H794" s="1" t="s">
        <v>201</v>
      </c>
      <c r="I794" s="16" t="s">
        <v>112</v>
      </c>
      <c r="J794" s="102">
        <f>J795</f>
        <v>10544550</v>
      </c>
      <c r="K794" s="193">
        <f>K795</f>
        <v>0</v>
      </c>
      <c r="L794" s="193">
        <f t="shared" si="100"/>
        <v>10544550</v>
      </c>
    </row>
    <row r="795" spans="1:12" ht="15.75" customHeight="1">
      <c r="A795" s="92" t="s">
        <v>127</v>
      </c>
      <c r="B795" s="182" t="s">
        <v>72</v>
      </c>
      <c r="C795" s="182" t="s">
        <v>20</v>
      </c>
      <c r="D795" s="182" t="s">
        <v>3</v>
      </c>
      <c r="E795" s="182" t="s">
        <v>19</v>
      </c>
      <c r="F795" s="182" t="s">
        <v>159</v>
      </c>
      <c r="G795" s="1" t="s">
        <v>190</v>
      </c>
      <c r="H795" s="1" t="s">
        <v>201</v>
      </c>
      <c r="I795" s="16" t="s">
        <v>126</v>
      </c>
      <c r="J795" s="102">
        <v>10544550</v>
      </c>
      <c r="K795" s="193"/>
      <c r="L795" s="193">
        <f t="shared" si="100"/>
        <v>10544550</v>
      </c>
    </row>
    <row r="796" spans="1:12" ht="25.5">
      <c r="A796" s="191" t="s">
        <v>399</v>
      </c>
      <c r="B796" s="182" t="s">
        <v>72</v>
      </c>
      <c r="C796" s="182" t="s">
        <v>20</v>
      </c>
      <c r="D796" s="182" t="s">
        <v>3</v>
      </c>
      <c r="E796" s="182" t="s">
        <v>19</v>
      </c>
      <c r="F796" s="182" t="s">
        <v>159</v>
      </c>
      <c r="G796" s="1" t="s">
        <v>190</v>
      </c>
      <c r="H796" s="1" t="s">
        <v>201</v>
      </c>
      <c r="I796" s="16" t="s">
        <v>114</v>
      </c>
      <c r="J796" s="102">
        <f>J797</f>
        <v>776000</v>
      </c>
      <c r="K796" s="193">
        <f>K797</f>
        <v>0</v>
      </c>
      <c r="L796" s="193">
        <f t="shared" si="100"/>
        <v>776000</v>
      </c>
    </row>
    <row r="797" spans="1:12" ht="25.5">
      <c r="A797" s="92" t="s">
        <v>118</v>
      </c>
      <c r="B797" s="182" t="s">
        <v>72</v>
      </c>
      <c r="C797" s="182" t="s">
        <v>20</v>
      </c>
      <c r="D797" s="182" t="s">
        <v>3</v>
      </c>
      <c r="E797" s="182" t="s">
        <v>19</v>
      </c>
      <c r="F797" s="182" t="s">
        <v>159</v>
      </c>
      <c r="G797" s="1" t="s">
        <v>190</v>
      </c>
      <c r="H797" s="1" t="s">
        <v>201</v>
      </c>
      <c r="I797" s="16" t="s">
        <v>115</v>
      </c>
      <c r="J797" s="102">
        <v>776000</v>
      </c>
      <c r="K797" s="193"/>
      <c r="L797" s="193">
        <f t="shared" si="100"/>
        <v>776000</v>
      </c>
    </row>
    <row r="798" spans="1:12" s="181" customFormat="1">
      <c r="A798" s="190" t="s">
        <v>97</v>
      </c>
      <c r="B798" s="182" t="s">
        <v>72</v>
      </c>
      <c r="C798" s="182" t="s">
        <v>20</v>
      </c>
      <c r="D798" s="182" t="s">
        <v>3</v>
      </c>
      <c r="E798" s="182" t="s">
        <v>19</v>
      </c>
      <c r="F798" s="182" t="s">
        <v>159</v>
      </c>
      <c r="G798" s="182" t="s">
        <v>190</v>
      </c>
      <c r="H798" s="182" t="s">
        <v>201</v>
      </c>
      <c r="I798" s="180" t="s">
        <v>94</v>
      </c>
      <c r="J798" s="193">
        <f>J799</f>
        <v>250</v>
      </c>
      <c r="K798" s="193">
        <f>K799</f>
        <v>0</v>
      </c>
      <c r="L798" s="193">
        <f t="shared" si="100"/>
        <v>250</v>
      </c>
    </row>
    <row r="799" spans="1:12" s="181" customFormat="1">
      <c r="A799" s="192" t="s">
        <v>157</v>
      </c>
      <c r="B799" s="182" t="s">
        <v>72</v>
      </c>
      <c r="C799" s="182" t="s">
        <v>20</v>
      </c>
      <c r="D799" s="182" t="s">
        <v>3</v>
      </c>
      <c r="E799" s="182" t="s">
        <v>19</v>
      </c>
      <c r="F799" s="182" t="s">
        <v>159</v>
      </c>
      <c r="G799" s="182" t="s">
        <v>190</v>
      </c>
      <c r="H799" s="182" t="s">
        <v>201</v>
      </c>
      <c r="I799" s="180" t="s">
        <v>156</v>
      </c>
      <c r="J799" s="193">
        <v>250</v>
      </c>
      <c r="K799" s="193"/>
      <c r="L799" s="193">
        <f t="shared" si="100"/>
        <v>250</v>
      </c>
    </row>
    <row r="800" spans="1:12" ht="25.5">
      <c r="A800" s="192" t="s">
        <v>301</v>
      </c>
      <c r="B800" s="182" t="s">
        <v>72</v>
      </c>
      <c r="C800" s="182" t="s">
        <v>20</v>
      </c>
      <c r="D800" s="182" t="s">
        <v>3</v>
      </c>
      <c r="E800" s="182" t="s">
        <v>19</v>
      </c>
      <c r="F800" s="182" t="s">
        <v>159</v>
      </c>
      <c r="G800" s="1" t="s">
        <v>190</v>
      </c>
      <c r="H800" s="1" t="s">
        <v>300</v>
      </c>
      <c r="I800" s="16"/>
      <c r="J800" s="102">
        <f>J801</f>
        <v>57000</v>
      </c>
      <c r="K800" s="193">
        <f>K801</f>
        <v>0</v>
      </c>
      <c r="L800" s="193">
        <f t="shared" si="100"/>
        <v>57000</v>
      </c>
    </row>
    <row r="801" spans="1:12" ht="25.5">
      <c r="A801" s="191" t="s">
        <v>399</v>
      </c>
      <c r="B801" s="182" t="s">
        <v>72</v>
      </c>
      <c r="C801" s="182" t="s">
        <v>20</v>
      </c>
      <c r="D801" s="182" t="s">
        <v>3</v>
      </c>
      <c r="E801" s="182" t="s">
        <v>19</v>
      </c>
      <c r="F801" s="182" t="s">
        <v>159</v>
      </c>
      <c r="G801" s="1" t="s">
        <v>190</v>
      </c>
      <c r="H801" s="1" t="s">
        <v>300</v>
      </c>
      <c r="I801" s="16" t="s">
        <v>114</v>
      </c>
      <c r="J801" s="102">
        <f>J802</f>
        <v>57000</v>
      </c>
      <c r="K801" s="193">
        <f>K802</f>
        <v>0</v>
      </c>
      <c r="L801" s="193">
        <f t="shared" si="100"/>
        <v>57000</v>
      </c>
    </row>
    <row r="802" spans="1:12" ht="25.5">
      <c r="A802" s="92" t="s">
        <v>118</v>
      </c>
      <c r="B802" s="182" t="s">
        <v>72</v>
      </c>
      <c r="C802" s="182" t="s">
        <v>20</v>
      </c>
      <c r="D802" s="182" t="s">
        <v>3</v>
      </c>
      <c r="E802" s="182" t="s">
        <v>19</v>
      </c>
      <c r="F802" s="182" t="s">
        <v>159</v>
      </c>
      <c r="G802" s="1" t="s">
        <v>190</v>
      </c>
      <c r="H802" s="1" t="s">
        <v>300</v>
      </c>
      <c r="I802" s="16" t="s">
        <v>115</v>
      </c>
      <c r="J802" s="102">
        <v>57000</v>
      </c>
      <c r="K802" s="193"/>
      <c r="L802" s="193">
        <f t="shared" si="100"/>
        <v>57000</v>
      </c>
    </row>
    <row r="803" spans="1:12" ht="25.5">
      <c r="A803" s="93" t="s">
        <v>119</v>
      </c>
      <c r="B803" s="182" t="s">
        <v>72</v>
      </c>
      <c r="C803" s="182" t="s">
        <v>20</v>
      </c>
      <c r="D803" s="182" t="s">
        <v>3</v>
      </c>
      <c r="E803" s="182" t="s">
        <v>19</v>
      </c>
      <c r="F803" s="182" t="s">
        <v>159</v>
      </c>
      <c r="G803" s="1" t="s">
        <v>190</v>
      </c>
      <c r="H803" s="3" t="s">
        <v>229</v>
      </c>
      <c r="I803" s="16"/>
      <c r="J803" s="102">
        <f>J804</f>
        <v>5004900</v>
      </c>
      <c r="K803" s="193">
        <f>K804</f>
        <v>0</v>
      </c>
      <c r="L803" s="193">
        <f t="shared" si="100"/>
        <v>5004900</v>
      </c>
    </row>
    <row r="804" spans="1:12" ht="38.25">
      <c r="A804" s="92" t="s">
        <v>116</v>
      </c>
      <c r="B804" s="182" t="s">
        <v>72</v>
      </c>
      <c r="C804" s="182" t="s">
        <v>20</v>
      </c>
      <c r="D804" s="182" t="s">
        <v>3</v>
      </c>
      <c r="E804" s="182" t="s">
        <v>19</v>
      </c>
      <c r="F804" s="182" t="s">
        <v>159</v>
      </c>
      <c r="G804" s="1" t="s">
        <v>190</v>
      </c>
      <c r="H804" s="3" t="s">
        <v>229</v>
      </c>
      <c r="I804" s="16" t="s">
        <v>112</v>
      </c>
      <c r="J804" s="102">
        <f>J805</f>
        <v>5004900</v>
      </c>
      <c r="K804" s="193">
        <f>K805</f>
        <v>0</v>
      </c>
      <c r="L804" s="193">
        <f t="shared" si="100"/>
        <v>5004900</v>
      </c>
    </row>
    <row r="805" spans="1:12">
      <c r="A805" s="92" t="s">
        <v>127</v>
      </c>
      <c r="B805" s="182" t="s">
        <v>72</v>
      </c>
      <c r="C805" s="182" t="s">
        <v>20</v>
      </c>
      <c r="D805" s="182" t="s">
        <v>3</v>
      </c>
      <c r="E805" s="182" t="s">
        <v>19</v>
      </c>
      <c r="F805" s="182" t="s">
        <v>159</v>
      </c>
      <c r="G805" s="1" t="s">
        <v>190</v>
      </c>
      <c r="H805" s="3" t="s">
        <v>229</v>
      </c>
      <c r="I805" s="16" t="s">
        <v>126</v>
      </c>
      <c r="J805" s="102">
        <f>4779900+225000</f>
        <v>5004900</v>
      </c>
      <c r="K805" s="193"/>
      <c r="L805" s="193">
        <f t="shared" si="100"/>
        <v>5004900</v>
      </c>
    </row>
    <row r="806" spans="1:12" s="181" customFormat="1" ht="52.5" customHeight="1">
      <c r="A806" s="192" t="s">
        <v>509</v>
      </c>
      <c r="B806" s="182" t="s">
        <v>72</v>
      </c>
      <c r="C806" s="182" t="s">
        <v>20</v>
      </c>
      <c r="D806" s="182" t="s">
        <v>3</v>
      </c>
      <c r="E806" s="182" t="s">
        <v>19</v>
      </c>
      <c r="F806" s="182" t="s">
        <v>159</v>
      </c>
      <c r="G806" s="182" t="s">
        <v>190</v>
      </c>
      <c r="H806" s="182" t="s">
        <v>508</v>
      </c>
      <c r="I806" s="180"/>
      <c r="J806" s="193">
        <f>J807</f>
        <v>214029</v>
      </c>
      <c r="K806" s="193">
        <f>K807</f>
        <v>0</v>
      </c>
      <c r="L806" s="195">
        <f t="shared" si="100"/>
        <v>214029</v>
      </c>
    </row>
    <row r="807" spans="1:12" s="181" customFormat="1" ht="38.25">
      <c r="A807" s="190" t="s">
        <v>116</v>
      </c>
      <c r="B807" s="182" t="s">
        <v>72</v>
      </c>
      <c r="C807" s="182" t="s">
        <v>20</v>
      </c>
      <c r="D807" s="182" t="s">
        <v>3</v>
      </c>
      <c r="E807" s="182" t="s">
        <v>19</v>
      </c>
      <c r="F807" s="182" t="s">
        <v>159</v>
      </c>
      <c r="G807" s="182" t="s">
        <v>190</v>
      </c>
      <c r="H807" s="182" t="s">
        <v>508</v>
      </c>
      <c r="I807" s="180" t="s">
        <v>112</v>
      </c>
      <c r="J807" s="193">
        <f>J808</f>
        <v>214029</v>
      </c>
      <c r="K807" s="193">
        <f>K808</f>
        <v>0</v>
      </c>
      <c r="L807" s="195">
        <f t="shared" si="100"/>
        <v>214029</v>
      </c>
    </row>
    <row r="808" spans="1:12" s="181" customFormat="1">
      <c r="A808" s="190" t="s">
        <v>127</v>
      </c>
      <c r="B808" s="182" t="s">
        <v>72</v>
      </c>
      <c r="C808" s="182" t="s">
        <v>20</v>
      </c>
      <c r="D808" s="182" t="s">
        <v>3</v>
      </c>
      <c r="E808" s="182" t="s">
        <v>19</v>
      </c>
      <c r="F808" s="182" t="s">
        <v>159</v>
      </c>
      <c r="G808" s="182" t="s">
        <v>190</v>
      </c>
      <c r="H808" s="182" t="s">
        <v>508</v>
      </c>
      <c r="I808" s="180" t="s">
        <v>126</v>
      </c>
      <c r="J808" s="193">
        <f>164384.76+49644.24</f>
        <v>214029</v>
      </c>
      <c r="K808" s="193"/>
      <c r="L808" s="195">
        <f t="shared" si="100"/>
        <v>214029</v>
      </c>
    </row>
    <row r="809" spans="1:12">
      <c r="A809" s="14"/>
      <c r="B809" s="1"/>
      <c r="C809" s="1"/>
      <c r="D809" s="1"/>
      <c r="E809" s="1"/>
      <c r="F809" s="1"/>
      <c r="G809" s="1"/>
      <c r="H809" s="1"/>
      <c r="I809" s="16"/>
      <c r="J809" s="102"/>
      <c r="K809" s="193"/>
      <c r="L809" s="193"/>
    </row>
    <row r="810" spans="1:12">
      <c r="A810" s="4" t="s">
        <v>22</v>
      </c>
      <c r="B810" s="17" t="s">
        <v>72</v>
      </c>
      <c r="C810" s="17" t="s">
        <v>20</v>
      </c>
      <c r="D810" s="17" t="s">
        <v>19</v>
      </c>
      <c r="E810" s="17"/>
      <c r="F810" s="17"/>
      <c r="G810" s="17"/>
      <c r="H810" s="1"/>
      <c r="I810" s="16"/>
      <c r="J810" s="141">
        <f t="shared" ref="J810:K813" si="101">J811</f>
        <v>2184218.2799999998</v>
      </c>
      <c r="K810" s="141">
        <f t="shared" si="101"/>
        <v>-673240</v>
      </c>
      <c r="L810" s="141">
        <f>J810+K810</f>
        <v>1510978.2799999998</v>
      </c>
    </row>
    <row r="811" spans="1:12">
      <c r="A811" s="2" t="s">
        <v>103</v>
      </c>
      <c r="B811" s="1" t="s">
        <v>72</v>
      </c>
      <c r="C811" s="1" t="s">
        <v>20</v>
      </c>
      <c r="D811" s="1" t="s">
        <v>19</v>
      </c>
      <c r="E811" s="1" t="s">
        <v>102</v>
      </c>
      <c r="F811" s="1" t="s">
        <v>82</v>
      </c>
      <c r="G811" s="1" t="s">
        <v>190</v>
      </c>
      <c r="H811" s="1" t="s">
        <v>191</v>
      </c>
      <c r="I811" s="16"/>
      <c r="J811" s="102">
        <f t="shared" si="101"/>
        <v>2184218.2799999998</v>
      </c>
      <c r="K811" s="193">
        <f t="shared" si="101"/>
        <v>-673240</v>
      </c>
      <c r="L811" s="193">
        <f>J811+K811</f>
        <v>1510978.2799999998</v>
      </c>
    </row>
    <row r="812" spans="1:12" ht="25.5">
      <c r="A812" s="5" t="s">
        <v>164</v>
      </c>
      <c r="B812" s="1" t="s">
        <v>72</v>
      </c>
      <c r="C812" s="1" t="s">
        <v>20</v>
      </c>
      <c r="D812" s="1" t="s">
        <v>19</v>
      </c>
      <c r="E812" s="1" t="s">
        <v>102</v>
      </c>
      <c r="F812" s="1" t="s">
        <v>82</v>
      </c>
      <c r="G812" s="1" t="s">
        <v>190</v>
      </c>
      <c r="H812" s="1" t="s">
        <v>230</v>
      </c>
      <c r="I812" s="16"/>
      <c r="J812" s="102">
        <f t="shared" si="101"/>
        <v>2184218.2799999998</v>
      </c>
      <c r="K812" s="193">
        <f t="shared" si="101"/>
        <v>-673240</v>
      </c>
      <c r="L812" s="193">
        <f t="shared" ref="L812:L814" si="102">J812+K812</f>
        <v>1510978.2799999998</v>
      </c>
    </row>
    <row r="813" spans="1:12">
      <c r="A813" s="2" t="s">
        <v>97</v>
      </c>
      <c r="B813" s="1" t="s">
        <v>72</v>
      </c>
      <c r="C813" s="1" t="s">
        <v>20</v>
      </c>
      <c r="D813" s="1" t="s">
        <v>19</v>
      </c>
      <c r="E813" s="1" t="s">
        <v>102</v>
      </c>
      <c r="F813" s="1" t="s">
        <v>82</v>
      </c>
      <c r="G813" s="1" t="s">
        <v>190</v>
      </c>
      <c r="H813" s="1" t="s">
        <v>230</v>
      </c>
      <c r="I813" s="16" t="s">
        <v>94</v>
      </c>
      <c r="J813" s="102">
        <f t="shared" si="101"/>
        <v>2184218.2799999998</v>
      </c>
      <c r="K813" s="193">
        <f t="shared" si="101"/>
        <v>-673240</v>
      </c>
      <c r="L813" s="193">
        <f t="shared" si="102"/>
        <v>1510978.2799999998</v>
      </c>
    </row>
    <row r="814" spans="1:12">
      <c r="A814" s="2" t="s">
        <v>129</v>
      </c>
      <c r="B814" s="1" t="s">
        <v>72</v>
      </c>
      <c r="C814" s="1" t="s">
        <v>20</v>
      </c>
      <c r="D814" s="1" t="s">
        <v>19</v>
      </c>
      <c r="E814" s="1" t="s">
        <v>102</v>
      </c>
      <c r="F814" s="1" t="s">
        <v>82</v>
      </c>
      <c r="G814" s="1" t="s">
        <v>190</v>
      </c>
      <c r="H814" s="1" t="s">
        <v>230</v>
      </c>
      <c r="I814" s="16" t="s">
        <v>128</v>
      </c>
      <c r="J814" s="193">
        <v>2184218.2799999998</v>
      </c>
      <c r="K814" s="193">
        <f>-25240-150000-198000-30000-270000</f>
        <v>-673240</v>
      </c>
      <c r="L814" s="193">
        <f t="shared" si="102"/>
        <v>1510978.2799999998</v>
      </c>
    </row>
    <row r="815" spans="1:12">
      <c r="A815" s="2"/>
      <c r="B815" s="1"/>
      <c r="C815" s="1"/>
      <c r="D815" s="1"/>
      <c r="E815" s="1"/>
      <c r="F815" s="1"/>
      <c r="G815" s="1"/>
      <c r="H815" s="1"/>
      <c r="I815" s="16"/>
      <c r="J815" s="102"/>
      <c r="K815" s="193"/>
      <c r="L815" s="193"/>
    </row>
    <row r="816" spans="1:12">
      <c r="A816" s="4" t="s">
        <v>1</v>
      </c>
      <c r="B816" s="17" t="s">
        <v>72</v>
      </c>
      <c r="C816" s="17" t="s">
        <v>20</v>
      </c>
      <c r="D816" s="17" t="s">
        <v>53</v>
      </c>
      <c r="E816" s="17"/>
      <c r="F816" s="17"/>
      <c r="G816" s="17"/>
      <c r="H816" s="1"/>
      <c r="I816" s="16"/>
      <c r="J816" s="141">
        <f>J817+J821</f>
        <v>19505002.979999997</v>
      </c>
      <c r="K816" s="141">
        <f>K817+K821</f>
        <v>-1090865.3700000001</v>
      </c>
      <c r="L816" s="141">
        <f>J816+K816</f>
        <v>18414137.609999996</v>
      </c>
    </row>
    <row r="817" spans="1:12" ht="25.5">
      <c r="A817" s="183" t="s">
        <v>350</v>
      </c>
      <c r="B817" s="13" t="s">
        <v>72</v>
      </c>
      <c r="C817" s="13" t="s">
        <v>20</v>
      </c>
      <c r="D817" s="1" t="s">
        <v>53</v>
      </c>
      <c r="E817" s="1" t="s">
        <v>30</v>
      </c>
      <c r="F817" s="1" t="s">
        <v>82</v>
      </c>
      <c r="G817" s="1" t="s">
        <v>190</v>
      </c>
      <c r="H817" s="1" t="s">
        <v>191</v>
      </c>
      <c r="I817" s="16"/>
      <c r="J817" s="142">
        <f t="shared" ref="J817:K819" si="103">J818</f>
        <v>2002049.72</v>
      </c>
      <c r="K817" s="195">
        <f t="shared" si="103"/>
        <v>0</v>
      </c>
      <c r="L817" s="195">
        <f>J817+K817</f>
        <v>2002049.72</v>
      </c>
    </row>
    <row r="818" spans="1:12" ht="25.5">
      <c r="A818" s="183" t="s">
        <v>93</v>
      </c>
      <c r="B818" s="13" t="s">
        <v>72</v>
      </c>
      <c r="C818" s="13" t="s">
        <v>20</v>
      </c>
      <c r="D818" s="1" t="s">
        <v>53</v>
      </c>
      <c r="E818" s="1" t="s">
        <v>30</v>
      </c>
      <c r="F818" s="1" t="s">
        <v>82</v>
      </c>
      <c r="G818" s="1" t="s">
        <v>190</v>
      </c>
      <c r="H818" s="1" t="s">
        <v>281</v>
      </c>
      <c r="I818" s="16"/>
      <c r="J818" s="102">
        <f t="shared" si="103"/>
        <v>2002049.72</v>
      </c>
      <c r="K818" s="193">
        <f t="shared" si="103"/>
        <v>0</v>
      </c>
      <c r="L818" s="195">
        <f t="shared" ref="L818:L842" si="104">J818+K818</f>
        <v>2002049.72</v>
      </c>
    </row>
    <row r="819" spans="1:12" ht="15" customHeight="1">
      <c r="A819" s="14" t="s">
        <v>38</v>
      </c>
      <c r="B819" s="13" t="s">
        <v>72</v>
      </c>
      <c r="C819" s="13" t="s">
        <v>20</v>
      </c>
      <c r="D819" s="1" t="s">
        <v>53</v>
      </c>
      <c r="E819" s="1" t="s">
        <v>30</v>
      </c>
      <c r="F819" s="1" t="s">
        <v>82</v>
      </c>
      <c r="G819" s="1" t="s">
        <v>190</v>
      </c>
      <c r="H819" s="1" t="s">
        <v>281</v>
      </c>
      <c r="I819" s="16" t="s">
        <v>39</v>
      </c>
      <c r="J819" s="102">
        <f t="shared" si="103"/>
        <v>2002049.72</v>
      </c>
      <c r="K819" s="193">
        <f t="shared" si="103"/>
        <v>0</v>
      </c>
      <c r="L819" s="195">
        <f t="shared" si="104"/>
        <v>2002049.72</v>
      </c>
    </row>
    <row r="820" spans="1:12">
      <c r="A820" s="184" t="s">
        <v>238</v>
      </c>
      <c r="B820" s="13" t="s">
        <v>72</v>
      </c>
      <c r="C820" s="13" t="s">
        <v>20</v>
      </c>
      <c r="D820" s="1" t="s">
        <v>53</v>
      </c>
      <c r="E820" s="1" t="s">
        <v>30</v>
      </c>
      <c r="F820" s="1" t="s">
        <v>82</v>
      </c>
      <c r="G820" s="1" t="s">
        <v>190</v>
      </c>
      <c r="H820" s="1" t="s">
        <v>281</v>
      </c>
      <c r="I820" s="180" t="s">
        <v>237</v>
      </c>
      <c r="J820" s="102">
        <v>2002049.72</v>
      </c>
      <c r="K820" s="193"/>
      <c r="L820" s="195">
        <f t="shared" si="104"/>
        <v>2002049.72</v>
      </c>
    </row>
    <row r="821" spans="1:12" s="181" customFormat="1">
      <c r="A821" s="183" t="s">
        <v>103</v>
      </c>
      <c r="B821" s="185" t="s">
        <v>72</v>
      </c>
      <c r="C821" s="185" t="s">
        <v>20</v>
      </c>
      <c r="D821" s="182" t="s">
        <v>53</v>
      </c>
      <c r="E821" s="182" t="s">
        <v>102</v>
      </c>
      <c r="F821" s="182" t="s">
        <v>82</v>
      </c>
      <c r="G821" s="182" t="s">
        <v>190</v>
      </c>
      <c r="H821" s="182" t="s">
        <v>191</v>
      </c>
      <c r="I821" s="180"/>
      <c r="J821" s="193">
        <f>J822+J825+J828+J831+J837+J840+J834</f>
        <v>17502953.259999998</v>
      </c>
      <c r="K821" s="193">
        <f>K822+K825+K828+K831+K837+K840+K834</f>
        <v>-1090865.3700000001</v>
      </c>
      <c r="L821" s="195">
        <f t="shared" si="104"/>
        <v>16412087.889999997</v>
      </c>
    </row>
    <row r="822" spans="1:12" s="181" customFormat="1" ht="38.25">
      <c r="A822" s="111" t="s">
        <v>357</v>
      </c>
      <c r="B822" s="185" t="s">
        <v>72</v>
      </c>
      <c r="C822" s="185" t="s">
        <v>20</v>
      </c>
      <c r="D822" s="182" t="s">
        <v>53</v>
      </c>
      <c r="E822" s="182" t="s">
        <v>102</v>
      </c>
      <c r="F822" s="182" t="s">
        <v>82</v>
      </c>
      <c r="G822" s="182" t="s">
        <v>190</v>
      </c>
      <c r="H822" s="182" t="s">
        <v>353</v>
      </c>
      <c r="I822" s="87"/>
      <c r="J822" s="193">
        <f>J823</f>
        <v>365023.26</v>
      </c>
      <c r="K822" s="193">
        <f>K823</f>
        <v>-88865.37</v>
      </c>
      <c r="L822" s="195">
        <f t="shared" si="104"/>
        <v>276157.89</v>
      </c>
    </row>
    <row r="823" spans="1:12" s="181" customFormat="1">
      <c r="A823" s="183" t="s">
        <v>97</v>
      </c>
      <c r="B823" s="185" t="s">
        <v>72</v>
      </c>
      <c r="C823" s="185" t="s">
        <v>20</v>
      </c>
      <c r="D823" s="182" t="s">
        <v>53</v>
      </c>
      <c r="E823" s="182" t="s">
        <v>102</v>
      </c>
      <c r="F823" s="182" t="s">
        <v>82</v>
      </c>
      <c r="G823" s="182" t="s">
        <v>190</v>
      </c>
      <c r="H823" s="182" t="s">
        <v>353</v>
      </c>
      <c r="I823" s="87" t="s">
        <v>94</v>
      </c>
      <c r="J823" s="151">
        <f>J824</f>
        <v>365023.26</v>
      </c>
      <c r="K823" s="151">
        <f>K824</f>
        <v>-88865.37</v>
      </c>
      <c r="L823" s="195">
        <f t="shared" si="104"/>
        <v>276157.89</v>
      </c>
    </row>
    <row r="824" spans="1:12" s="181" customFormat="1">
      <c r="A824" s="183" t="s">
        <v>129</v>
      </c>
      <c r="B824" s="185" t="s">
        <v>72</v>
      </c>
      <c r="C824" s="185" t="s">
        <v>20</v>
      </c>
      <c r="D824" s="182" t="s">
        <v>53</v>
      </c>
      <c r="E824" s="182" t="s">
        <v>102</v>
      </c>
      <c r="F824" s="182" t="s">
        <v>82</v>
      </c>
      <c r="G824" s="182" t="s">
        <v>190</v>
      </c>
      <c r="H824" s="182" t="s">
        <v>353</v>
      </c>
      <c r="I824" s="87" t="s">
        <v>128</v>
      </c>
      <c r="J824" s="193">
        <v>365023.26</v>
      </c>
      <c r="K824" s="193">
        <v>-88865.37</v>
      </c>
      <c r="L824" s="195">
        <f t="shared" si="104"/>
        <v>276157.89</v>
      </c>
    </row>
    <row r="825" spans="1:12" s="181" customFormat="1" ht="51">
      <c r="A825" s="111" t="s">
        <v>266</v>
      </c>
      <c r="B825" s="178" t="s">
        <v>72</v>
      </c>
      <c r="C825" s="185" t="s">
        <v>20</v>
      </c>
      <c r="D825" s="182" t="s">
        <v>53</v>
      </c>
      <c r="E825" s="178" t="s">
        <v>102</v>
      </c>
      <c r="F825" s="178" t="s">
        <v>82</v>
      </c>
      <c r="G825" s="178" t="s">
        <v>190</v>
      </c>
      <c r="H825" s="182" t="s">
        <v>246</v>
      </c>
      <c r="I825" s="135"/>
      <c r="J825" s="151">
        <f>J826</f>
        <v>61217</v>
      </c>
      <c r="K825" s="151">
        <f>K826</f>
        <v>0</v>
      </c>
      <c r="L825" s="195">
        <f t="shared" si="104"/>
        <v>61217</v>
      </c>
    </row>
    <row r="826" spans="1:12" s="181" customFormat="1">
      <c r="A826" s="183" t="s">
        <v>38</v>
      </c>
      <c r="B826" s="178" t="s">
        <v>72</v>
      </c>
      <c r="C826" s="185" t="s">
        <v>20</v>
      </c>
      <c r="D826" s="182" t="s">
        <v>53</v>
      </c>
      <c r="E826" s="178" t="s">
        <v>102</v>
      </c>
      <c r="F826" s="178" t="s">
        <v>82</v>
      </c>
      <c r="G826" s="178" t="s">
        <v>190</v>
      </c>
      <c r="H826" s="122" t="s">
        <v>246</v>
      </c>
      <c r="I826" s="137" t="s">
        <v>39</v>
      </c>
      <c r="J826" s="193">
        <f>J827</f>
        <v>61217</v>
      </c>
      <c r="K826" s="193">
        <f>K827</f>
        <v>0</v>
      </c>
      <c r="L826" s="195">
        <f t="shared" si="104"/>
        <v>61217</v>
      </c>
    </row>
    <row r="827" spans="1:12" s="181" customFormat="1" ht="13.5" customHeight="1">
      <c r="A827" s="184" t="s">
        <v>238</v>
      </c>
      <c r="B827" s="178" t="s">
        <v>72</v>
      </c>
      <c r="C827" s="185" t="s">
        <v>20</v>
      </c>
      <c r="D827" s="182" t="s">
        <v>53</v>
      </c>
      <c r="E827" s="178" t="s">
        <v>102</v>
      </c>
      <c r="F827" s="178" t="s">
        <v>82</v>
      </c>
      <c r="G827" s="178" t="s">
        <v>190</v>
      </c>
      <c r="H827" s="44" t="s">
        <v>246</v>
      </c>
      <c r="I827" s="155" t="s">
        <v>237</v>
      </c>
      <c r="J827" s="193">
        <v>61217</v>
      </c>
      <c r="K827" s="193"/>
      <c r="L827" s="195">
        <f t="shared" si="104"/>
        <v>61217</v>
      </c>
    </row>
    <row r="828" spans="1:12" s="181" customFormat="1" ht="63.75">
      <c r="A828" s="209" t="s">
        <v>407</v>
      </c>
      <c r="B828" s="178" t="s">
        <v>72</v>
      </c>
      <c r="C828" s="185" t="s">
        <v>20</v>
      </c>
      <c r="D828" s="182" t="s">
        <v>53</v>
      </c>
      <c r="E828" s="178" t="s">
        <v>102</v>
      </c>
      <c r="F828" s="178" t="s">
        <v>82</v>
      </c>
      <c r="G828" s="178" t="s">
        <v>190</v>
      </c>
      <c r="H828" s="44" t="s">
        <v>406</v>
      </c>
      <c r="I828" s="44"/>
      <c r="J828" s="193">
        <f>J829</f>
        <v>24193</v>
      </c>
      <c r="K828" s="193">
        <f>K829</f>
        <v>0</v>
      </c>
      <c r="L828" s="195">
        <f t="shared" si="104"/>
        <v>24193</v>
      </c>
    </row>
    <row r="829" spans="1:12" s="181" customFormat="1" ht="13.5" customHeight="1">
      <c r="A829" s="183" t="s">
        <v>38</v>
      </c>
      <c r="B829" s="178" t="s">
        <v>72</v>
      </c>
      <c r="C829" s="185" t="s">
        <v>20</v>
      </c>
      <c r="D829" s="182" t="s">
        <v>53</v>
      </c>
      <c r="E829" s="178" t="s">
        <v>102</v>
      </c>
      <c r="F829" s="178" t="s">
        <v>82</v>
      </c>
      <c r="G829" s="178" t="s">
        <v>190</v>
      </c>
      <c r="H829" s="44" t="s">
        <v>406</v>
      </c>
      <c r="I829" s="44" t="s">
        <v>39</v>
      </c>
      <c r="J829" s="193">
        <f>J830</f>
        <v>24193</v>
      </c>
      <c r="K829" s="193">
        <f>K830</f>
        <v>0</v>
      </c>
      <c r="L829" s="195">
        <f t="shared" si="104"/>
        <v>24193</v>
      </c>
    </row>
    <row r="830" spans="1:12" s="181" customFormat="1" ht="13.5" customHeight="1">
      <c r="A830" s="184" t="s">
        <v>238</v>
      </c>
      <c r="B830" s="178" t="s">
        <v>72</v>
      </c>
      <c r="C830" s="185" t="s">
        <v>20</v>
      </c>
      <c r="D830" s="182" t="s">
        <v>53</v>
      </c>
      <c r="E830" s="178" t="s">
        <v>102</v>
      </c>
      <c r="F830" s="178" t="s">
        <v>82</v>
      </c>
      <c r="G830" s="178" t="s">
        <v>190</v>
      </c>
      <c r="H830" s="44" t="s">
        <v>406</v>
      </c>
      <c r="I830" s="44" t="s">
        <v>237</v>
      </c>
      <c r="J830" s="193">
        <v>24193</v>
      </c>
      <c r="K830" s="193"/>
      <c r="L830" s="195">
        <f t="shared" si="104"/>
        <v>24193</v>
      </c>
    </row>
    <row r="831" spans="1:12" s="181" customFormat="1" ht="13.5" customHeight="1">
      <c r="A831" s="209" t="s">
        <v>411</v>
      </c>
      <c r="B831" s="178" t="s">
        <v>72</v>
      </c>
      <c r="C831" s="185" t="s">
        <v>20</v>
      </c>
      <c r="D831" s="182" t="s">
        <v>53</v>
      </c>
      <c r="E831" s="178" t="s">
        <v>102</v>
      </c>
      <c r="F831" s="178" t="s">
        <v>82</v>
      </c>
      <c r="G831" s="178" t="s">
        <v>190</v>
      </c>
      <c r="H831" s="44" t="s">
        <v>410</v>
      </c>
      <c r="I831" s="44"/>
      <c r="J831" s="193">
        <f>J832</f>
        <v>13237520</v>
      </c>
      <c r="K831" s="193">
        <f>K832</f>
        <v>0</v>
      </c>
      <c r="L831" s="195">
        <f t="shared" si="104"/>
        <v>13237520</v>
      </c>
    </row>
    <row r="832" spans="1:12" s="181" customFormat="1" ht="13.5" customHeight="1">
      <c r="A832" s="183" t="s">
        <v>97</v>
      </c>
      <c r="B832" s="178" t="s">
        <v>72</v>
      </c>
      <c r="C832" s="185" t="s">
        <v>20</v>
      </c>
      <c r="D832" s="182" t="s">
        <v>53</v>
      </c>
      <c r="E832" s="178" t="s">
        <v>102</v>
      </c>
      <c r="F832" s="178" t="s">
        <v>82</v>
      </c>
      <c r="G832" s="178" t="s">
        <v>190</v>
      </c>
      <c r="H832" s="44" t="s">
        <v>410</v>
      </c>
      <c r="I832" s="44" t="s">
        <v>94</v>
      </c>
      <c r="J832" s="193">
        <f>J833</f>
        <v>13237520</v>
      </c>
      <c r="K832" s="193">
        <f>K833</f>
        <v>0</v>
      </c>
      <c r="L832" s="195">
        <f t="shared" si="104"/>
        <v>13237520</v>
      </c>
    </row>
    <row r="833" spans="1:12" s="181" customFormat="1" ht="13.5" customHeight="1">
      <c r="A833" s="183" t="s">
        <v>129</v>
      </c>
      <c r="B833" s="178" t="s">
        <v>72</v>
      </c>
      <c r="C833" s="185" t="s">
        <v>20</v>
      </c>
      <c r="D833" s="182" t="s">
        <v>53</v>
      </c>
      <c r="E833" s="178" t="s">
        <v>102</v>
      </c>
      <c r="F833" s="178" t="s">
        <v>82</v>
      </c>
      <c r="G833" s="178" t="s">
        <v>190</v>
      </c>
      <c r="H833" s="44" t="s">
        <v>410</v>
      </c>
      <c r="I833" s="44" t="s">
        <v>128</v>
      </c>
      <c r="J833" s="193">
        <v>13237520</v>
      </c>
      <c r="K833" s="193"/>
      <c r="L833" s="195">
        <f t="shared" si="104"/>
        <v>13237520</v>
      </c>
    </row>
    <row r="834" spans="1:12" s="181" customFormat="1" ht="25.5">
      <c r="A834" s="241" t="s">
        <v>514</v>
      </c>
      <c r="B834" s="178" t="s">
        <v>72</v>
      </c>
      <c r="C834" s="185" t="s">
        <v>20</v>
      </c>
      <c r="D834" s="182" t="s">
        <v>53</v>
      </c>
      <c r="E834" s="178" t="s">
        <v>102</v>
      </c>
      <c r="F834" s="178" t="s">
        <v>82</v>
      </c>
      <c r="G834" s="178" t="s">
        <v>190</v>
      </c>
      <c r="H834" s="44" t="s">
        <v>511</v>
      </c>
      <c r="I834" s="44"/>
      <c r="J834" s="193">
        <f>J835</f>
        <v>2370000</v>
      </c>
      <c r="K834" s="193">
        <f>K835</f>
        <v>-1200000</v>
      </c>
      <c r="L834" s="195">
        <f t="shared" si="104"/>
        <v>1170000</v>
      </c>
    </row>
    <row r="835" spans="1:12" s="181" customFormat="1" ht="13.5" customHeight="1">
      <c r="A835" s="183" t="s">
        <v>97</v>
      </c>
      <c r="B835" s="178" t="s">
        <v>72</v>
      </c>
      <c r="C835" s="185" t="s">
        <v>20</v>
      </c>
      <c r="D835" s="182" t="s">
        <v>53</v>
      </c>
      <c r="E835" s="178" t="s">
        <v>102</v>
      </c>
      <c r="F835" s="178" t="s">
        <v>82</v>
      </c>
      <c r="G835" s="178" t="s">
        <v>190</v>
      </c>
      <c r="H835" s="44" t="s">
        <v>511</v>
      </c>
      <c r="I835" s="44" t="s">
        <v>94</v>
      </c>
      <c r="J835" s="193">
        <f>J836</f>
        <v>2370000</v>
      </c>
      <c r="K835" s="193">
        <f>K836</f>
        <v>-1200000</v>
      </c>
      <c r="L835" s="195">
        <f t="shared" si="104"/>
        <v>1170000</v>
      </c>
    </row>
    <row r="836" spans="1:12" s="181" customFormat="1" ht="13.5" customHeight="1">
      <c r="A836" s="183" t="s">
        <v>129</v>
      </c>
      <c r="B836" s="178" t="s">
        <v>72</v>
      </c>
      <c r="C836" s="185" t="s">
        <v>20</v>
      </c>
      <c r="D836" s="182" t="s">
        <v>53</v>
      </c>
      <c r="E836" s="178" t="s">
        <v>102</v>
      </c>
      <c r="F836" s="178" t="s">
        <v>82</v>
      </c>
      <c r="G836" s="178" t="s">
        <v>190</v>
      </c>
      <c r="H836" s="44" t="s">
        <v>511</v>
      </c>
      <c r="I836" s="44" t="s">
        <v>128</v>
      </c>
      <c r="J836" s="193">
        <v>2370000</v>
      </c>
      <c r="K836" s="193">
        <v>-1200000</v>
      </c>
      <c r="L836" s="195">
        <f t="shared" si="104"/>
        <v>1170000</v>
      </c>
    </row>
    <row r="837" spans="1:12" s="181" customFormat="1" ht="25.5">
      <c r="A837" s="5" t="s">
        <v>164</v>
      </c>
      <c r="B837" s="178" t="s">
        <v>72</v>
      </c>
      <c r="C837" s="185" t="s">
        <v>20</v>
      </c>
      <c r="D837" s="182" t="s">
        <v>53</v>
      </c>
      <c r="E837" s="178" t="s">
        <v>102</v>
      </c>
      <c r="F837" s="178" t="s">
        <v>82</v>
      </c>
      <c r="G837" s="178" t="s">
        <v>190</v>
      </c>
      <c r="H837" s="44" t="s">
        <v>230</v>
      </c>
      <c r="I837" s="44"/>
      <c r="J837" s="193">
        <f>J838</f>
        <v>915000</v>
      </c>
      <c r="K837" s="193">
        <f>K838</f>
        <v>198000</v>
      </c>
      <c r="L837" s="195">
        <f t="shared" si="104"/>
        <v>1113000</v>
      </c>
    </row>
    <row r="838" spans="1:12" s="181" customFormat="1" ht="13.5" customHeight="1">
      <c r="A838" s="183" t="s">
        <v>38</v>
      </c>
      <c r="B838" s="178" t="s">
        <v>72</v>
      </c>
      <c r="C838" s="185" t="s">
        <v>20</v>
      </c>
      <c r="D838" s="182" t="s">
        <v>53</v>
      </c>
      <c r="E838" s="178" t="s">
        <v>102</v>
      </c>
      <c r="F838" s="178" t="s">
        <v>82</v>
      </c>
      <c r="G838" s="178" t="s">
        <v>190</v>
      </c>
      <c r="H838" s="44" t="s">
        <v>230</v>
      </c>
      <c r="I838" s="44" t="s">
        <v>39</v>
      </c>
      <c r="J838" s="193">
        <f>J839</f>
        <v>915000</v>
      </c>
      <c r="K838" s="193">
        <f>K839</f>
        <v>198000</v>
      </c>
      <c r="L838" s="195">
        <f t="shared" si="104"/>
        <v>1113000</v>
      </c>
    </row>
    <row r="839" spans="1:12" s="181" customFormat="1" ht="13.5" customHeight="1">
      <c r="A839" s="184" t="s">
        <v>238</v>
      </c>
      <c r="B839" s="178" t="s">
        <v>72</v>
      </c>
      <c r="C839" s="185" t="s">
        <v>20</v>
      </c>
      <c r="D839" s="182" t="s">
        <v>53</v>
      </c>
      <c r="E839" s="178" t="s">
        <v>102</v>
      </c>
      <c r="F839" s="178" t="s">
        <v>82</v>
      </c>
      <c r="G839" s="178" t="s">
        <v>190</v>
      </c>
      <c r="H839" s="44" t="s">
        <v>230</v>
      </c>
      <c r="I839" s="44" t="s">
        <v>237</v>
      </c>
      <c r="J839" s="193">
        <v>915000</v>
      </c>
      <c r="K839" s="193">
        <v>198000</v>
      </c>
      <c r="L839" s="195">
        <f t="shared" si="104"/>
        <v>1113000</v>
      </c>
    </row>
    <row r="840" spans="1:12" s="181" customFormat="1" ht="13.5" customHeight="1">
      <c r="A840" s="209" t="s">
        <v>371</v>
      </c>
      <c r="B840" s="178" t="s">
        <v>72</v>
      </c>
      <c r="C840" s="185" t="s">
        <v>20</v>
      </c>
      <c r="D840" s="182" t="s">
        <v>53</v>
      </c>
      <c r="E840" s="178" t="s">
        <v>102</v>
      </c>
      <c r="F840" s="178" t="s">
        <v>82</v>
      </c>
      <c r="G840" s="178" t="s">
        <v>190</v>
      </c>
      <c r="H840" s="44" t="s">
        <v>372</v>
      </c>
      <c r="I840" s="44"/>
      <c r="J840" s="193">
        <f>J841</f>
        <v>530000</v>
      </c>
      <c r="K840" s="193">
        <f>K841</f>
        <v>0</v>
      </c>
      <c r="L840" s="195">
        <f t="shared" si="104"/>
        <v>530000</v>
      </c>
    </row>
    <row r="841" spans="1:12" s="181" customFormat="1" ht="13.5" customHeight="1">
      <c r="A841" s="183" t="s">
        <v>38</v>
      </c>
      <c r="B841" s="178" t="s">
        <v>72</v>
      </c>
      <c r="C841" s="185" t="s">
        <v>20</v>
      </c>
      <c r="D841" s="182" t="s">
        <v>53</v>
      </c>
      <c r="E841" s="178" t="s">
        <v>102</v>
      </c>
      <c r="F841" s="178" t="s">
        <v>82</v>
      </c>
      <c r="G841" s="178" t="s">
        <v>190</v>
      </c>
      <c r="H841" s="44" t="s">
        <v>372</v>
      </c>
      <c r="I841" s="44" t="s">
        <v>39</v>
      </c>
      <c r="J841" s="193">
        <f>J842</f>
        <v>530000</v>
      </c>
      <c r="K841" s="193">
        <f>K842</f>
        <v>0</v>
      </c>
      <c r="L841" s="195">
        <f t="shared" si="104"/>
        <v>530000</v>
      </c>
    </row>
    <row r="842" spans="1:12" s="181" customFormat="1" ht="13.5" customHeight="1">
      <c r="A842" s="184" t="s">
        <v>238</v>
      </c>
      <c r="B842" s="178" t="s">
        <v>72</v>
      </c>
      <c r="C842" s="185" t="s">
        <v>20</v>
      </c>
      <c r="D842" s="182" t="s">
        <v>53</v>
      </c>
      <c r="E842" s="178" t="s">
        <v>102</v>
      </c>
      <c r="F842" s="178" t="s">
        <v>82</v>
      </c>
      <c r="G842" s="178" t="s">
        <v>190</v>
      </c>
      <c r="H842" s="44" t="s">
        <v>372</v>
      </c>
      <c r="I842" s="44" t="s">
        <v>237</v>
      </c>
      <c r="J842" s="193">
        <v>530000</v>
      </c>
      <c r="K842" s="193"/>
      <c r="L842" s="195">
        <f t="shared" si="104"/>
        <v>530000</v>
      </c>
    </row>
    <row r="843" spans="1:12" s="181" customFormat="1" ht="13.5" customHeight="1">
      <c r="A843" s="209"/>
      <c r="B843" s="178"/>
      <c r="C843" s="185"/>
      <c r="D843" s="182"/>
      <c r="E843" s="178"/>
      <c r="F843" s="178"/>
      <c r="G843" s="178"/>
      <c r="H843" s="44"/>
      <c r="I843" s="44"/>
      <c r="J843" s="193"/>
      <c r="K843" s="193"/>
      <c r="L843" s="193"/>
    </row>
    <row r="844" spans="1:12" ht="15.75">
      <c r="A844" s="33" t="s">
        <v>59</v>
      </c>
      <c r="B844" s="32" t="s">
        <v>72</v>
      </c>
      <c r="C844" s="32" t="s">
        <v>17</v>
      </c>
      <c r="D844" s="1"/>
      <c r="E844" s="1"/>
      <c r="F844" s="1"/>
      <c r="G844" s="1"/>
      <c r="H844" s="1"/>
      <c r="I844" s="16"/>
      <c r="J844" s="140">
        <f>+J845</f>
        <v>1660346</v>
      </c>
      <c r="K844" s="140">
        <f>+K845</f>
        <v>0</v>
      </c>
      <c r="L844" s="140">
        <f>J844+K844</f>
        <v>1660346</v>
      </c>
    </row>
    <row r="845" spans="1:12">
      <c r="A845" s="6" t="s">
        <v>60</v>
      </c>
      <c r="B845" s="18" t="s">
        <v>72</v>
      </c>
      <c r="C845" s="18" t="s">
        <v>17</v>
      </c>
      <c r="D845" s="18" t="s">
        <v>13</v>
      </c>
      <c r="E845" s="18"/>
      <c r="F845" s="18"/>
      <c r="G845" s="18"/>
      <c r="H845" s="18"/>
      <c r="I845" s="34"/>
      <c r="J845" s="141">
        <f>+J846</f>
        <v>1660346</v>
      </c>
      <c r="K845" s="141">
        <f>+K846</f>
        <v>0</v>
      </c>
      <c r="L845" s="141">
        <f>J845+K845</f>
        <v>1660346</v>
      </c>
    </row>
    <row r="846" spans="1:12" ht="38.25">
      <c r="A846" s="42" t="s">
        <v>314</v>
      </c>
      <c r="B846" s="1" t="s">
        <v>72</v>
      </c>
      <c r="C846" s="1" t="s">
        <v>17</v>
      </c>
      <c r="D846" s="1" t="s">
        <v>13</v>
      </c>
      <c r="E846" s="182" t="s">
        <v>19</v>
      </c>
      <c r="F846" s="1" t="s">
        <v>82</v>
      </c>
      <c r="G846" s="1" t="s">
        <v>190</v>
      </c>
      <c r="H846" s="1" t="s">
        <v>191</v>
      </c>
      <c r="I846" s="16"/>
      <c r="J846" s="142">
        <f>J847</f>
        <v>1660346</v>
      </c>
      <c r="K846" s="195">
        <f>K847</f>
        <v>0</v>
      </c>
      <c r="L846" s="195">
        <f>J846+K846</f>
        <v>1660346</v>
      </c>
    </row>
    <row r="847" spans="1:12" s="181" customFormat="1" ht="38.25">
      <c r="A847" s="183" t="s">
        <v>317</v>
      </c>
      <c r="B847" s="182" t="s">
        <v>72</v>
      </c>
      <c r="C847" s="182" t="s">
        <v>17</v>
      </c>
      <c r="D847" s="182" t="s">
        <v>13</v>
      </c>
      <c r="E847" s="182" t="s">
        <v>19</v>
      </c>
      <c r="F847" s="182" t="s">
        <v>173</v>
      </c>
      <c r="G847" s="182" t="s">
        <v>190</v>
      </c>
      <c r="H847" s="182" t="s">
        <v>191</v>
      </c>
      <c r="I847" s="180"/>
      <c r="J847" s="195">
        <f>J848</f>
        <v>1660346</v>
      </c>
      <c r="K847" s="195">
        <f>K848</f>
        <v>0</v>
      </c>
      <c r="L847" s="195">
        <f t="shared" ref="L847:L850" si="105">J847+K847</f>
        <v>1660346</v>
      </c>
    </row>
    <row r="848" spans="1:12" ht="25.5">
      <c r="A848" s="186" t="s">
        <v>61</v>
      </c>
      <c r="B848" s="182" t="s">
        <v>72</v>
      </c>
      <c r="C848" s="182" t="s">
        <v>17</v>
      </c>
      <c r="D848" s="182" t="s">
        <v>13</v>
      </c>
      <c r="E848" s="182" t="s">
        <v>19</v>
      </c>
      <c r="F848" s="182" t="s">
        <v>173</v>
      </c>
      <c r="G848" s="1" t="s">
        <v>190</v>
      </c>
      <c r="H848" s="1" t="s">
        <v>231</v>
      </c>
      <c r="I848" s="16"/>
      <c r="J848" s="142">
        <f t="shared" ref="J848:K849" si="106">J849</f>
        <v>1660346</v>
      </c>
      <c r="K848" s="195">
        <f t="shared" si="106"/>
        <v>0</v>
      </c>
      <c r="L848" s="195">
        <f t="shared" si="105"/>
        <v>1660346</v>
      </c>
    </row>
    <row r="849" spans="1:12">
      <c r="A849" s="2" t="s">
        <v>38</v>
      </c>
      <c r="B849" s="182" t="s">
        <v>72</v>
      </c>
      <c r="C849" s="182" t="s">
        <v>17</v>
      </c>
      <c r="D849" s="182" t="s">
        <v>13</v>
      </c>
      <c r="E849" s="182" t="s">
        <v>19</v>
      </c>
      <c r="F849" s="182" t="s">
        <v>173</v>
      </c>
      <c r="G849" s="1" t="s">
        <v>190</v>
      </c>
      <c r="H849" s="1" t="s">
        <v>231</v>
      </c>
      <c r="I849" s="16" t="s">
        <v>39</v>
      </c>
      <c r="J849" s="142">
        <f t="shared" si="106"/>
        <v>1660346</v>
      </c>
      <c r="K849" s="195">
        <f t="shared" si="106"/>
        <v>0</v>
      </c>
      <c r="L849" s="195">
        <f t="shared" si="105"/>
        <v>1660346</v>
      </c>
    </row>
    <row r="850" spans="1:12">
      <c r="A850" s="2" t="s">
        <v>91</v>
      </c>
      <c r="B850" s="182" t="s">
        <v>72</v>
      </c>
      <c r="C850" s="182" t="s">
        <v>17</v>
      </c>
      <c r="D850" s="182" t="s">
        <v>13</v>
      </c>
      <c r="E850" s="182" t="s">
        <v>19</v>
      </c>
      <c r="F850" s="182" t="s">
        <v>173</v>
      </c>
      <c r="G850" s="1" t="s">
        <v>190</v>
      </c>
      <c r="H850" s="1" t="s">
        <v>231</v>
      </c>
      <c r="I850" s="16" t="s">
        <v>73</v>
      </c>
      <c r="J850" s="142">
        <v>1660346</v>
      </c>
      <c r="K850" s="195"/>
      <c r="L850" s="195">
        <f t="shared" si="105"/>
        <v>1660346</v>
      </c>
    </row>
    <row r="851" spans="1:12">
      <c r="A851" s="14"/>
      <c r="B851" s="1"/>
      <c r="C851" s="1"/>
      <c r="D851" s="1"/>
      <c r="E851" s="1"/>
      <c r="F851" s="1"/>
      <c r="G851" s="1"/>
      <c r="H851" s="1"/>
      <c r="I851" s="16"/>
      <c r="J851" s="102"/>
      <c r="K851" s="193"/>
      <c r="L851" s="193"/>
    </row>
    <row r="852" spans="1:12" s="181" customFormat="1" ht="31.5">
      <c r="A852" s="118" t="s">
        <v>26</v>
      </c>
      <c r="B852" s="119" t="s">
        <v>72</v>
      </c>
      <c r="C852" s="119" t="s">
        <v>13</v>
      </c>
      <c r="D852" s="120"/>
      <c r="E852" s="120"/>
      <c r="F852" s="120"/>
      <c r="G852" s="120"/>
      <c r="H852" s="120"/>
      <c r="I852" s="121"/>
      <c r="J852" s="144">
        <f>J853+J862</f>
        <v>1195000</v>
      </c>
      <c r="K852" s="144">
        <f>K853+K862</f>
        <v>0</v>
      </c>
      <c r="L852" s="144">
        <f>J852+K852</f>
        <v>1195000</v>
      </c>
    </row>
    <row r="853" spans="1:12" s="181" customFormat="1" ht="38.25">
      <c r="A853" s="172" t="s">
        <v>339</v>
      </c>
      <c r="B853" s="115" t="s">
        <v>72</v>
      </c>
      <c r="C853" s="69" t="s">
        <v>13</v>
      </c>
      <c r="D853" s="69" t="s">
        <v>30</v>
      </c>
      <c r="E853" s="69"/>
      <c r="F853" s="69"/>
      <c r="G853" s="69"/>
      <c r="H853" s="69"/>
      <c r="I853" s="114"/>
      <c r="J853" s="173">
        <f t="shared" ref="J853:K859" si="107">J854</f>
        <v>1180000</v>
      </c>
      <c r="K853" s="173">
        <f t="shared" si="107"/>
        <v>0</v>
      </c>
      <c r="L853" s="173">
        <f>J853+K853</f>
        <v>1180000</v>
      </c>
    </row>
    <row r="854" spans="1:12" s="181" customFormat="1" ht="51">
      <c r="A854" s="175" t="s">
        <v>340</v>
      </c>
      <c r="B854" s="179" t="s">
        <v>72</v>
      </c>
      <c r="C854" s="3" t="s">
        <v>13</v>
      </c>
      <c r="D854" s="3" t="s">
        <v>30</v>
      </c>
      <c r="E854" s="3" t="s">
        <v>290</v>
      </c>
      <c r="F854" s="3" t="s">
        <v>82</v>
      </c>
      <c r="G854" s="3" t="s">
        <v>190</v>
      </c>
      <c r="H854" s="3" t="s">
        <v>191</v>
      </c>
      <c r="I854" s="19"/>
      <c r="J854" s="174">
        <f>J855+J858</f>
        <v>1180000</v>
      </c>
      <c r="K854" s="174">
        <f>K855+K858</f>
        <v>0</v>
      </c>
      <c r="L854" s="174">
        <f>J854+K854</f>
        <v>1180000</v>
      </c>
    </row>
    <row r="855" spans="1:12" s="181" customFormat="1">
      <c r="A855" s="175" t="s">
        <v>355</v>
      </c>
      <c r="B855" s="179" t="s">
        <v>72</v>
      </c>
      <c r="C855" s="3" t="s">
        <v>13</v>
      </c>
      <c r="D855" s="3" t="s">
        <v>30</v>
      </c>
      <c r="E855" s="3" t="s">
        <v>290</v>
      </c>
      <c r="F855" s="3" t="s">
        <v>82</v>
      </c>
      <c r="G855" s="3" t="s">
        <v>190</v>
      </c>
      <c r="H855" s="3" t="s">
        <v>354</v>
      </c>
      <c r="I855" s="19"/>
      <c r="J855" s="174">
        <f>J856</f>
        <v>80000</v>
      </c>
      <c r="K855" s="174">
        <f>K856</f>
        <v>0</v>
      </c>
      <c r="L855" s="174">
        <f t="shared" ref="L855:L860" si="108">J855+K855</f>
        <v>80000</v>
      </c>
    </row>
    <row r="856" spans="1:12" s="181" customFormat="1">
      <c r="A856" s="183" t="s">
        <v>38</v>
      </c>
      <c r="B856" s="179" t="s">
        <v>72</v>
      </c>
      <c r="C856" s="3" t="s">
        <v>13</v>
      </c>
      <c r="D856" s="3" t="s">
        <v>30</v>
      </c>
      <c r="E856" s="3" t="s">
        <v>290</v>
      </c>
      <c r="F856" s="3" t="s">
        <v>82</v>
      </c>
      <c r="G856" s="3" t="s">
        <v>190</v>
      </c>
      <c r="H856" s="3" t="s">
        <v>354</v>
      </c>
      <c r="I856" s="19" t="s">
        <v>39</v>
      </c>
      <c r="J856" s="174">
        <f>J857</f>
        <v>80000</v>
      </c>
      <c r="K856" s="174">
        <f>K857</f>
        <v>0</v>
      </c>
      <c r="L856" s="174">
        <f t="shared" si="108"/>
        <v>80000</v>
      </c>
    </row>
    <row r="857" spans="1:12" s="181" customFormat="1">
      <c r="A857" s="186" t="s">
        <v>100</v>
      </c>
      <c r="B857" s="179" t="s">
        <v>72</v>
      </c>
      <c r="C857" s="3" t="s">
        <v>13</v>
      </c>
      <c r="D857" s="3" t="s">
        <v>30</v>
      </c>
      <c r="E857" s="3" t="s">
        <v>290</v>
      </c>
      <c r="F857" s="3" t="s">
        <v>82</v>
      </c>
      <c r="G857" s="3" t="s">
        <v>190</v>
      </c>
      <c r="H857" s="3" t="s">
        <v>354</v>
      </c>
      <c r="I857" s="19" t="s">
        <v>99</v>
      </c>
      <c r="J857" s="174">
        <v>80000</v>
      </c>
      <c r="K857" s="174"/>
      <c r="L857" s="174">
        <f t="shared" si="108"/>
        <v>80000</v>
      </c>
    </row>
    <row r="858" spans="1:12" s="181" customFormat="1">
      <c r="A858" s="175" t="s">
        <v>321</v>
      </c>
      <c r="B858" s="178" t="s">
        <v>72</v>
      </c>
      <c r="C858" s="3" t="s">
        <v>13</v>
      </c>
      <c r="D858" s="3" t="s">
        <v>30</v>
      </c>
      <c r="E858" s="3" t="s">
        <v>290</v>
      </c>
      <c r="F858" s="3" t="s">
        <v>82</v>
      </c>
      <c r="G858" s="3" t="s">
        <v>190</v>
      </c>
      <c r="H858" s="3" t="s">
        <v>320</v>
      </c>
      <c r="I858" s="19"/>
      <c r="J858" s="174">
        <f t="shared" si="107"/>
        <v>1100000</v>
      </c>
      <c r="K858" s="174">
        <f t="shared" si="107"/>
        <v>0</v>
      </c>
      <c r="L858" s="174">
        <f t="shared" si="108"/>
        <v>1100000</v>
      </c>
    </row>
    <row r="859" spans="1:12" s="181" customFormat="1">
      <c r="A859" s="183" t="s">
        <v>38</v>
      </c>
      <c r="B859" s="178" t="s">
        <v>72</v>
      </c>
      <c r="C859" s="3" t="s">
        <v>13</v>
      </c>
      <c r="D859" s="3" t="s">
        <v>30</v>
      </c>
      <c r="E859" s="3" t="s">
        <v>290</v>
      </c>
      <c r="F859" s="3" t="s">
        <v>82</v>
      </c>
      <c r="G859" s="3" t="s">
        <v>190</v>
      </c>
      <c r="H859" s="3" t="s">
        <v>320</v>
      </c>
      <c r="I859" s="19" t="s">
        <v>39</v>
      </c>
      <c r="J859" s="174">
        <f t="shared" si="107"/>
        <v>1100000</v>
      </c>
      <c r="K859" s="174">
        <f t="shared" si="107"/>
        <v>0</v>
      </c>
      <c r="L859" s="174">
        <f t="shared" si="108"/>
        <v>1100000</v>
      </c>
    </row>
    <row r="860" spans="1:12" s="181" customFormat="1">
      <c r="A860" s="186" t="s">
        <v>100</v>
      </c>
      <c r="B860" s="178" t="s">
        <v>72</v>
      </c>
      <c r="C860" s="3" t="s">
        <v>13</v>
      </c>
      <c r="D860" s="3" t="s">
        <v>30</v>
      </c>
      <c r="E860" s="3" t="s">
        <v>290</v>
      </c>
      <c r="F860" s="3" t="s">
        <v>82</v>
      </c>
      <c r="G860" s="3" t="s">
        <v>190</v>
      </c>
      <c r="H860" s="3" t="s">
        <v>320</v>
      </c>
      <c r="I860" s="19" t="s">
        <v>99</v>
      </c>
      <c r="J860" s="174">
        <v>1100000</v>
      </c>
      <c r="K860" s="174"/>
      <c r="L860" s="174">
        <f t="shared" si="108"/>
        <v>1100000</v>
      </c>
    </row>
    <row r="861" spans="1:12" s="181" customFormat="1">
      <c r="A861" s="190"/>
      <c r="B861" s="3"/>
      <c r="C861" s="3"/>
      <c r="D861" s="3"/>
      <c r="E861" s="3"/>
      <c r="F861" s="3"/>
      <c r="G861" s="3"/>
      <c r="H861" s="3"/>
      <c r="I861" s="19"/>
      <c r="J861" s="174"/>
      <c r="K861" s="174"/>
      <c r="L861" s="174"/>
    </row>
    <row r="862" spans="1:12" s="200" customFormat="1" ht="25.5">
      <c r="A862" s="207" t="s">
        <v>255</v>
      </c>
      <c r="B862" s="69" t="s">
        <v>72</v>
      </c>
      <c r="C862" s="69" t="s">
        <v>13</v>
      </c>
      <c r="D862" s="69" t="s">
        <v>29</v>
      </c>
      <c r="E862" s="69"/>
      <c r="F862" s="69"/>
      <c r="G862" s="69"/>
      <c r="H862" s="69"/>
      <c r="I862" s="114"/>
      <c r="J862" s="173">
        <f>J863</f>
        <v>15000</v>
      </c>
      <c r="K862" s="173">
        <f>K863</f>
        <v>0</v>
      </c>
      <c r="L862" s="173">
        <f>J862+K862</f>
        <v>15000</v>
      </c>
    </row>
    <row r="863" spans="1:12" s="181" customFormat="1">
      <c r="A863" s="183" t="s">
        <v>103</v>
      </c>
      <c r="B863" s="3" t="s">
        <v>72</v>
      </c>
      <c r="C863" s="3" t="s">
        <v>13</v>
      </c>
      <c r="D863" s="3" t="s">
        <v>29</v>
      </c>
      <c r="E863" s="3" t="s">
        <v>102</v>
      </c>
      <c r="F863" s="3" t="s">
        <v>82</v>
      </c>
      <c r="G863" s="3" t="s">
        <v>190</v>
      </c>
      <c r="H863" s="3" t="s">
        <v>191</v>
      </c>
      <c r="I863" s="19"/>
      <c r="J863" s="174">
        <f t="shared" ref="J863:K865" si="109">J864</f>
        <v>15000</v>
      </c>
      <c r="K863" s="174">
        <f t="shared" si="109"/>
        <v>0</v>
      </c>
      <c r="L863" s="174">
        <f>J863+K863</f>
        <v>15000</v>
      </c>
    </row>
    <row r="864" spans="1:12" s="181" customFormat="1" ht="51">
      <c r="A864" s="190" t="s">
        <v>409</v>
      </c>
      <c r="B864" s="3" t="s">
        <v>72</v>
      </c>
      <c r="C864" s="3" t="s">
        <v>13</v>
      </c>
      <c r="D864" s="3" t="s">
        <v>29</v>
      </c>
      <c r="E864" s="3" t="s">
        <v>102</v>
      </c>
      <c r="F864" s="3" t="s">
        <v>82</v>
      </c>
      <c r="G864" s="3" t="s">
        <v>190</v>
      </c>
      <c r="H864" s="3" t="s">
        <v>408</v>
      </c>
      <c r="I864" s="19"/>
      <c r="J864" s="174">
        <f t="shared" si="109"/>
        <v>15000</v>
      </c>
      <c r="K864" s="174">
        <f t="shared" si="109"/>
        <v>0</v>
      </c>
      <c r="L864" s="174">
        <f t="shared" ref="L864:L866" si="110">J864+K864</f>
        <v>15000</v>
      </c>
    </row>
    <row r="865" spans="1:12" s="181" customFormat="1">
      <c r="A865" s="183" t="s">
        <v>38</v>
      </c>
      <c r="B865" s="3" t="s">
        <v>72</v>
      </c>
      <c r="C865" s="3" t="s">
        <v>13</v>
      </c>
      <c r="D865" s="3" t="s">
        <v>29</v>
      </c>
      <c r="E865" s="3" t="s">
        <v>102</v>
      </c>
      <c r="F865" s="3" t="s">
        <v>82</v>
      </c>
      <c r="G865" s="3" t="s">
        <v>190</v>
      </c>
      <c r="H865" s="3" t="s">
        <v>408</v>
      </c>
      <c r="I865" s="19" t="s">
        <v>39</v>
      </c>
      <c r="J865" s="174">
        <f t="shared" si="109"/>
        <v>15000</v>
      </c>
      <c r="K865" s="174">
        <f t="shared" si="109"/>
        <v>0</v>
      </c>
      <c r="L865" s="174">
        <f t="shared" si="110"/>
        <v>15000</v>
      </c>
    </row>
    <row r="866" spans="1:12" s="181" customFormat="1">
      <c r="A866" s="184" t="s">
        <v>238</v>
      </c>
      <c r="B866" s="3" t="s">
        <v>72</v>
      </c>
      <c r="C866" s="3" t="s">
        <v>13</v>
      </c>
      <c r="D866" s="3" t="s">
        <v>29</v>
      </c>
      <c r="E866" s="3" t="s">
        <v>102</v>
      </c>
      <c r="F866" s="3" t="s">
        <v>82</v>
      </c>
      <c r="G866" s="3" t="s">
        <v>190</v>
      </c>
      <c r="H866" s="3" t="s">
        <v>408</v>
      </c>
      <c r="I866" s="19" t="s">
        <v>237</v>
      </c>
      <c r="J866" s="174">
        <v>15000</v>
      </c>
      <c r="K866" s="174"/>
      <c r="L866" s="174">
        <f t="shared" si="110"/>
        <v>15000</v>
      </c>
    </row>
    <row r="867" spans="1:12" s="181" customFormat="1">
      <c r="A867" s="190"/>
      <c r="B867" s="3"/>
      <c r="C867" s="3"/>
      <c r="D867" s="3"/>
      <c r="E867" s="3"/>
      <c r="F867" s="3"/>
      <c r="G867" s="3"/>
      <c r="H867" s="3"/>
      <c r="I867" s="19"/>
      <c r="J867" s="174"/>
      <c r="K867" s="174"/>
      <c r="L867" s="174"/>
    </row>
    <row r="868" spans="1:12" ht="15.75">
      <c r="A868" s="31" t="s">
        <v>15</v>
      </c>
      <c r="B868" s="35" t="s">
        <v>72</v>
      </c>
      <c r="C868" s="35" t="s">
        <v>16</v>
      </c>
      <c r="D868" s="3"/>
      <c r="E868" s="3"/>
      <c r="F868" s="3"/>
      <c r="G868" s="3"/>
      <c r="H868" s="3"/>
      <c r="I868" s="19"/>
      <c r="J868" s="140">
        <f>J881+J869+J900</f>
        <v>19191960.449999999</v>
      </c>
      <c r="K868" s="140">
        <f>K881+K869+K900</f>
        <v>1000000</v>
      </c>
      <c r="L868" s="140">
        <f>J868+K868</f>
        <v>20191960.449999999</v>
      </c>
    </row>
    <row r="869" spans="1:12" s="181" customFormat="1">
      <c r="A869" s="4" t="s">
        <v>23</v>
      </c>
      <c r="B869" s="115" t="s">
        <v>72</v>
      </c>
      <c r="C869" s="115" t="s">
        <v>16</v>
      </c>
      <c r="D869" s="115" t="s">
        <v>27</v>
      </c>
      <c r="E869" s="115"/>
      <c r="F869" s="115"/>
      <c r="G869" s="115"/>
      <c r="H869" s="115"/>
      <c r="I869" s="114"/>
      <c r="J869" s="141">
        <f t="shared" ref="J869:K875" si="111">J870</f>
        <v>2970475.45</v>
      </c>
      <c r="K869" s="141">
        <f t="shared" si="111"/>
        <v>0</v>
      </c>
      <c r="L869" s="141">
        <f>J869+K869</f>
        <v>2970475.45</v>
      </c>
    </row>
    <row r="870" spans="1:12" s="181" customFormat="1" ht="51">
      <c r="A870" s="183" t="s">
        <v>359</v>
      </c>
      <c r="B870" s="179" t="s">
        <v>72</v>
      </c>
      <c r="C870" s="179" t="s">
        <v>16</v>
      </c>
      <c r="D870" s="179" t="s">
        <v>27</v>
      </c>
      <c r="E870" s="179" t="s">
        <v>18</v>
      </c>
      <c r="F870" s="179" t="s">
        <v>82</v>
      </c>
      <c r="G870" s="179" t="s">
        <v>190</v>
      </c>
      <c r="H870" s="179" t="s">
        <v>191</v>
      </c>
      <c r="I870" s="19"/>
      <c r="J870" s="195">
        <f>J874+J871+J877</f>
        <v>2970475.45</v>
      </c>
      <c r="K870" s="195">
        <f>K874+K871+K877</f>
        <v>0</v>
      </c>
      <c r="L870" s="195">
        <f>J870+K870</f>
        <v>2970475.45</v>
      </c>
    </row>
    <row r="871" spans="1:12" s="181" customFormat="1" ht="25.5">
      <c r="A871" s="5" t="s">
        <v>164</v>
      </c>
      <c r="B871" s="179" t="s">
        <v>72</v>
      </c>
      <c r="C871" s="179" t="s">
        <v>16</v>
      </c>
      <c r="D871" s="179" t="s">
        <v>27</v>
      </c>
      <c r="E871" s="179" t="s">
        <v>18</v>
      </c>
      <c r="F871" s="179" t="s">
        <v>82</v>
      </c>
      <c r="G871" s="179" t="s">
        <v>190</v>
      </c>
      <c r="H871" s="179" t="s">
        <v>230</v>
      </c>
      <c r="I871" s="19"/>
      <c r="J871" s="195">
        <f>J872</f>
        <v>247088</v>
      </c>
      <c r="K871" s="195">
        <f>K872</f>
        <v>0</v>
      </c>
      <c r="L871" s="195">
        <f t="shared" ref="L871:L873" si="112">J871+K871</f>
        <v>247088</v>
      </c>
    </row>
    <row r="872" spans="1:12" s="181" customFormat="1">
      <c r="A872" s="183" t="s">
        <v>38</v>
      </c>
      <c r="B872" s="179" t="s">
        <v>72</v>
      </c>
      <c r="C872" s="179" t="s">
        <v>16</v>
      </c>
      <c r="D872" s="179" t="s">
        <v>27</v>
      </c>
      <c r="E872" s="179" t="s">
        <v>18</v>
      </c>
      <c r="F872" s="179" t="s">
        <v>82</v>
      </c>
      <c r="G872" s="179" t="s">
        <v>190</v>
      </c>
      <c r="H872" s="179" t="s">
        <v>230</v>
      </c>
      <c r="I872" s="19" t="s">
        <v>39</v>
      </c>
      <c r="J872" s="195">
        <f>J873</f>
        <v>247088</v>
      </c>
      <c r="K872" s="195">
        <f>K873</f>
        <v>0</v>
      </c>
      <c r="L872" s="195">
        <f t="shared" si="112"/>
        <v>247088</v>
      </c>
    </row>
    <row r="873" spans="1:12" s="181" customFormat="1">
      <c r="A873" s="184" t="s">
        <v>238</v>
      </c>
      <c r="B873" s="179" t="s">
        <v>72</v>
      </c>
      <c r="C873" s="179" t="s">
        <v>16</v>
      </c>
      <c r="D873" s="179" t="s">
        <v>27</v>
      </c>
      <c r="E873" s="179" t="s">
        <v>18</v>
      </c>
      <c r="F873" s="179" t="s">
        <v>82</v>
      </c>
      <c r="G873" s="179" t="s">
        <v>190</v>
      </c>
      <c r="H873" s="179" t="s">
        <v>230</v>
      </c>
      <c r="I873" s="19" t="s">
        <v>237</v>
      </c>
      <c r="J873" s="195">
        <v>247088</v>
      </c>
      <c r="K873" s="195"/>
      <c r="L873" s="195">
        <f t="shared" si="112"/>
        <v>247088</v>
      </c>
    </row>
    <row r="874" spans="1:12" s="181" customFormat="1" ht="38.25">
      <c r="A874" s="176" t="s">
        <v>307</v>
      </c>
      <c r="B874" s="178" t="s">
        <v>72</v>
      </c>
      <c r="C874" s="178" t="s">
        <v>16</v>
      </c>
      <c r="D874" s="178" t="s">
        <v>27</v>
      </c>
      <c r="E874" s="179" t="s">
        <v>18</v>
      </c>
      <c r="F874" s="178" t="s">
        <v>82</v>
      </c>
      <c r="G874" s="178" t="s">
        <v>190</v>
      </c>
      <c r="H874" s="178" t="s">
        <v>310</v>
      </c>
      <c r="I874" s="180"/>
      <c r="J874" s="193">
        <f t="shared" si="111"/>
        <v>463995</v>
      </c>
      <c r="K874" s="193">
        <f t="shared" si="111"/>
        <v>0</v>
      </c>
      <c r="L874" s="195">
        <f t="shared" ref="L874:L879" si="113">J874+K874</f>
        <v>463995</v>
      </c>
    </row>
    <row r="875" spans="1:12" s="181" customFormat="1">
      <c r="A875" s="183" t="s">
        <v>38</v>
      </c>
      <c r="B875" s="178" t="s">
        <v>72</v>
      </c>
      <c r="C875" s="178" t="s">
        <v>16</v>
      </c>
      <c r="D875" s="178" t="s">
        <v>27</v>
      </c>
      <c r="E875" s="179" t="s">
        <v>18</v>
      </c>
      <c r="F875" s="178" t="s">
        <v>82</v>
      </c>
      <c r="G875" s="178" t="s">
        <v>190</v>
      </c>
      <c r="H875" s="178" t="s">
        <v>310</v>
      </c>
      <c r="I875" s="180" t="s">
        <v>39</v>
      </c>
      <c r="J875" s="193">
        <f t="shared" si="111"/>
        <v>463995</v>
      </c>
      <c r="K875" s="193">
        <f t="shared" si="111"/>
        <v>0</v>
      </c>
      <c r="L875" s="195">
        <f t="shared" si="113"/>
        <v>463995</v>
      </c>
    </row>
    <row r="876" spans="1:12" s="181" customFormat="1">
      <c r="A876" s="184" t="s">
        <v>238</v>
      </c>
      <c r="B876" s="178" t="s">
        <v>72</v>
      </c>
      <c r="C876" s="178" t="s">
        <v>16</v>
      </c>
      <c r="D876" s="178" t="s">
        <v>27</v>
      </c>
      <c r="E876" s="179" t="s">
        <v>18</v>
      </c>
      <c r="F876" s="178" t="s">
        <v>82</v>
      </c>
      <c r="G876" s="178" t="s">
        <v>190</v>
      </c>
      <c r="H876" s="178" t="s">
        <v>310</v>
      </c>
      <c r="I876" s="180" t="s">
        <v>237</v>
      </c>
      <c r="J876" s="193">
        <v>463995</v>
      </c>
      <c r="K876" s="193"/>
      <c r="L876" s="195">
        <f t="shared" si="113"/>
        <v>463995</v>
      </c>
    </row>
    <row r="877" spans="1:12" s="181" customFormat="1" ht="25.5">
      <c r="A877" s="176" t="s">
        <v>500</v>
      </c>
      <c r="B877" s="178" t="s">
        <v>72</v>
      </c>
      <c r="C877" s="182" t="s">
        <v>16</v>
      </c>
      <c r="D877" s="182" t="s">
        <v>27</v>
      </c>
      <c r="E877" s="182" t="s">
        <v>18</v>
      </c>
      <c r="F877" s="182" t="s">
        <v>82</v>
      </c>
      <c r="G877" s="182" t="s">
        <v>190</v>
      </c>
      <c r="H877" s="188" t="s">
        <v>499</v>
      </c>
      <c r="I877" s="177"/>
      <c r="J877" s="193">
        <f>J878</f>
        <v>2259392.4500000002</v>
      </c>
      <c r="K877" s="193">
        <f>K878</f>
        <v>0</v>
      </c>
      <c r="L877" s="193">
        <f t="shared" si="113"/>
        <v>2259392.4500000002</v>
      </c>
    </row>
    <row r="878" spans="1:12" s="181" customFormat="1">
      <c r="A878" s="158" t="s">
        <v>458</v>
      </c>
      <c r="B878" s="178" t="s">
        <v>72</v>
      </c>
      <c r="C878" s="182" t="s">
        <v>16</v>
      </c>
      <c r="D878" s="182" t="s">
        <v>27</v>
      </c>
      <c r="E878" s="182" t="s">
        <v>18</v>
      </c>
      <c r="F878" s="182" t="s">
        <v>82</v>
      </c>
      <c r="G878" s="182" t="s">
        <v>190</v>
      </c>
      <c r="H878" s="188" t="s">
        <v>499</v>
      </c>
      <c r="I878" s="177" t="s">
        <v>39</v>
      </c>
      <c r="J878" s="193">
        <f>J879</f>
        <v>2259392.4500000002</v>
      </c>
      <c r="K878" s="193">
        <f>K879</f>
        <v>0</v>
      </c>
      <c r="L878" s="193">
        <f t="shared" si="113"/>
        <v>2259392.4500000002</v>
      </c>
    </row>
    <row r="879" spans="1:12" s="181" customFormat="1" ht="25.5">
      <c r="A879" s="190" t="s">
        <v>118</v>
      </c>
      <c r="B879" s="178" t="s">
        <v>72</v>
      </c>
      <c r="C879" s="182" t="s">
        <v>16</v>
      </c>
      <c r="D879" s="182" t="s">
        <v>27</v>
      </c>
      <c r="E879" s="182" t="s">
        <v>18</v>
      </c>
      <c r="F879" s="182" t="s">
        <v>82</v>
      </c>
      <c r="G879" s="182" t="s">
        <v>190</v>
      </c>
      <c r="H879" s="188" t="s">
        <v>499</v>
      </c>
      <c r="I879" s="177" t="s">
        <v>237</v>
      </c>
      <c r="J879" s="193">
        <v>2259392.4500000002</v>
      </c>
      <c r="K879" s="193"/>
      <c r="L879" s="193">
        <f t="shared" si="113"/>
        <v>2259392.4500000002</v>
      </c>
    </row>
    <row r="880" spans="1:12" s="181" customFormat="1">
      <c r="A880" s="184"/>
      <c r="B880" s="178"/>
      <c r="C880" s="178"/>
      <c r="D880" s="178"/>
      <c r="E880" s="179"/>
      <c r="F880" s="178"/>
      <c r="G880" s="178"/>
      <c r="H880" s="178"/>
      <c r="I880" s="180"/>
      <c r="J880" s="193"/>
      <c r="K880" s="193"/>
      <c r="L880" s="193"/>
    </row>
    <row r="881" spans="1:12">
      <c r="A881" s="4" t="s">
        <v>67</v>
      </c>
      <c r="B881" s="17" t="s">
        <v>72</v>
      </c>
      <c r="C881" s="17" t="s">
        <v>16</v>
      </c>
      <c r="D881" s="17" t="s">
        <v>14</v>
      </c>
      <c r="E881" s="17"/>
      <c r="F881" s="17"/>
      <c r="G881" s="17"/>
      <c r="H881" s="1"/>
      <c r="I881" s="16"/>
      <c r="J881" s="141">
        <f>J886+J882</f>
        <v>15784659</v>
      </c>
      <c r="K881" s="141">
        <f>K886+K882</f>
        <v>1000000</v>
      </c>
      <c r="L881" s="141">
        <f>J881+K881</f>
        <v>16784659</v>
      </c>
    </row>
    <row r="882" spans="1:12" s="181" customFormat="1" ht="51">
      <c r="A882" s="183" t="s">
        <v>359</v>
      </c>
      <c r="B882" s="182" t="s">
        <v>72</v>
      </c>
      <c r="C882" s="182" t="s">
        <v>16</v>
      </c>
      <c r="D882" s="182" t="s">
        <v>14</v>
      </c>
      <c r="E882" s="182" t="s">
        <v>18</v>
      </c>
      <c r="F882" s="182" t="s">
        <v>82</v>
      </c>
      <c r="G882" s="182" t="s">
        <v>190</v>
      </c>
      <c r="H882" s="188" t="s">
        <v>191</v>
      </c>
      <c r="I882" s="180"/>
      <c r="J882" s="193">
        <f t="shared" ref="J882:K884" si="114">J883</f>
        <v>1000000</v>
      </c>
      <c r="K882" s="193">
        <f t="shared" si="114"/>
        <v>0</v>
      </c>
      <c r="L882" s="193">
        <f>J882+K882</f>
        <v>1000000</v>
      </c>
    </row>
    <row r="883" spans="1:12" s="181" customFormat="1">
      <c r="A883" s="183" t="s">
        <v>425</v>
      </c>
      <c r="B883" s="182" t="s">
        <v>72</v>
      </c>
      <c r="C883" s="182" t="s">
        <v>16</v>
      </c>
      <c r="D883" s="182" t="s">
        <v>14</v>
      </c>
      <c r="E883" s="182" t="s">
        <v>18</v>
      </c>
      <c r="F883" s="182" t="s">
        <v>82</v>
      </c>
      <c r="G883" s="182" t="s">
        <v>190</v>
      </c>
      <c r="H883" s="188" t="s">
        <v>424</v>
      </c>
      <c r="I883" s="180"/>
      <c r="J883" s="193">
        <f t="shared" si="114"/>
        <v>1000000</v>
      </c>
      <c r="K883" s="193">
        <f t="shared" si="114"/>
        <v>0</v>
      </c>
      <c r="L883" s="193">
        <f t="shared" ref="L883:L885" si="115">J883+K883</f>
        <v>1000000</v>
      </c>
    </row>
    <row r="884" spans="1:12" s="181" customFormat="1">
      <c r="A884" s="183" t="s">
        <v>38</v>
      </c>
      <c r="B884" s="182" t="s">
        <v>72</v>
      </c>
      <c r="C884" s="182" t="s">
        <v>16</v>
      </c>
      <c r="D884" s="182" t="s">
        <v>14</v>
      </c>
      <c r="E884" s="182" t="s">
        <v>18</v>
      </c>
      <c r="F884" s="182" t="s">
        <v>82</v>
      </c>
      <c r="G884" s="182" t="s">
        <v>190</v>
      </c>
      <c r="H884" s="188" t="s">
        <v>424</v>
      </c>
      <c r="I884" s="180" t="s">
        <v>39</v>
      </c>
      <c r="J884" s="193">
        <f t="shared" si="114"/>
        <v>1000000</v>
      </c>
      <c r="K884" s="193">
        <f t="shared" si="114"/>
        <v>0</v>
      </c>
      <c r="L884" s="193">
        <f t="shared" si="115"/>
        <v>1000000</v>
      </c>
    </row>
    <row r="885" spans="1:12" s="181" customFormat="1">
      <c r="A885" s="184" t="s">
        <v>238</v>
      </c>
      <c r="B885" s="182" t="s">
        <v>72</v>
      </c>
      <c r="C885" s="182" t="s">
        <v>16</v>
      </c>
      <c r="D885" s="182" t="s">
        <v>14</v>
      </c>
      <c r="E885" s="182" t="s">
        <v>18</v>
      </c>
      <c r="F885" s="182" t="s">
        <v>82</v>
      </c>
      <c r="G885" s="182" t="s">
        <v>190</v>
      </c>
      <c r="H885" s="188" t="s">
        <v>424</v>
      </c>
      <c r="I885" s="180" t="s">
        <v>237</v>
      </c>
      <c r="J885" s="193">
        <v>1000000</v>
      </c>
      <c r="K885" s="193"/>
      <c r="L885" s="193">
        <f t="shared" si="115"/>
        <v>1000000</v>
      </c>
    </row>
    <row r="886" spans="1:12">
      <c r="A886" s="2" t="s">
        <v>104</v>
      </c>
      <c r="B886" s="1" t="s">
        <v>72</v>
      </c>
      <c r="C886" s="1" t="s">
        <v>16</v>
      </c>
      <c r="D886" s="1" t="s">
        <v>14</v>
      </c>
      <c r="E886" s="1" t="s">
        <v>102</v>
      </c>
      <c r="F886" s="1" t="s">
        <v>82</v>
      </c>
      <c r="G886" s="1" t="s">
        <v>190</v>
      </c>
      <c r="H886" s="1" t="s">
        <v>191</v>
      </c>
      <c r="I886" s="16"/>
      <c r="J886" s="102">
        <f>J887+J893+J890+J896</f>
        <v>14784659</v>
      </c>
      <c r="K886" s="193">
        <f>K887+K893+K890+K896</f>
        <v>1000000</v>
      </c>
      <c r="L886" s="193">
        <f>J886+K886</f>
        <v>15784659</v>
      </c>
    </row>
    <row r="887" spans="1:12" ht="115.5" customHeight="1">
      <c r="A887" s="111" t="s">
        <v>319</v>
      </c>
      <c r="B887" s="1" t="s">
        <v>72</v>
      </c>
      <c r="C887" s="1" t="s">
        <v>16</v>
      </c>
      <c r="D887" s="1" t="s">
        <v>14</v>
      </c>
      <c r="E887" s="1" t="s">
        <v>102</v>
      </c>
      <c r="F887" s="1" t="s">
        <v>82</v>
      </c>
      <c r="G887" s="1" t="s">
        <v>190</v>
      </c>
      <c r="H887" s="1" t="s">
        <v>240</v>
      </c>
      <c r="I887" s="16"/>
      <c r="J887" s="102">
        <f t="shared" ref="J887:K888" si="116">J888</f>
        <v>6162955</v>
      </c>
      <c r="K887" s="193">
        <f t="shared" si="116"/>
        <v>1000000</v>
      </c>
      <c r="L887" s="193">
        <f t="shared" ref="L887:L898" si="117">J887+K887</f>
        <v>7162955</v>
      </c>
    </row>
    <row r="888" spans="1:12">
      <c r="A888" s="2" t="s">
        <v>38</v>
      </c>
      <c r="B888" s="1" t="s">
        <v>72</v>
      </c>
      <c r="C888" s="1" t="s">
        <v>16</v>
      </c>
      <c r="D888" s="1" t="s">
        <v>14</v>
      </c>
      <c r="E888" s="1" t="s">
        <v>102</v>
      </c>
      <c r="F888" s="1" t="s">
        <v>82</v>
      </c>
      <c r="G888" s="1" t="s">
        <v>190</v>
      </c>
      <c r="H888" s="1" t="s">
        <v>240</v>
      </c>
      <c r="I888" s="16" t="s">
        <v>39</v>
      </c>
      <c r="J888" s="102">
        <f t="shared" si="116"/>
        <v>6162955</v>
      </c>
      <c r="K888" s="193">
        <f t="shared" si="116"/>
        <v>1000000</v>
      </c>
      <c r="L888" s="193">
        <f t="shared" si="117"/>
        <v>7162955</v>
      </c>
    </row>
    <row r="889" spans="1:12">
      <c r="A889" s="7" t="s">
        <v>238</v>
      </c>
      <c r="B889" s="1" t="s">
        <v>72</v>
      </c>
      <c r="C889" s="1" t="s">
        <v>16</v>
      </c>
      <c r="D889" s="1" t="s">
        <v>14</v>
      </c>
      <c r="E889" s="1" t="s">
        <v>102</v>
      </c>
      <c r="F889" s="1" t="s">
        <v>82</v>
      </c>
      <c r="G889" s="1" t="s">
        <v>190</v>
      </c>
      <c r="H889" s="1" t="s">
        <v>240</v>
      </c>
      <c r="I889" s="16" t="s">
        <v>237</v>
      </c>
      <c r="J889" s="102">
        <v>6162955</v>
      </c>
      <c r="K889" s="193">
        <v>1000000</v>
      </c>
      <c r="L889" s="193">
        <f t="shared" si="117"/>
        <v>7162955</v>
      </c>
    </row>
    <row r="890" spans="1:12" s="181" customFormat="1" ht="25.5">
      <c r="A890" s="5" t="s">
        <v>164</v>
      </c>
      <c r="B890" s="182" t="s">
        <v>72</v>
      </c>
      <c r="C890" s="182" t="s">
        <v>16</v>
      </c>
      <c r="D890" s="182" t="s">
        <v>14</v>
      </c>
      <c r="E890" s="182" t="s">
        <v>102</v>
      </c>
      <c r="F890" s="182" t="s">
        <v>82</v>
      </c>
      <c r="G890" s="182" t="s">
        <v>190</v>
      </c>
      <c r="H890" s="182" t="s">
        <v>230</v>
      </c>
      <c r="I890" s="180"/>
      <c r="J890" s="193">
        <f>J891</f>
        <v>162000</v>
      </c>
      <c r="K890" s="193">
        <f>K891</f>
        <v>0</v>
      </c>
      <c r="L890" s="193">
        <f t="shared" si="117"/>
        <v>162000</v>
      </c>
    </row>
    <row r="891" spans="1:12" s="181" customFormat="1">
      <c r="A891" s="183" t="s">
        <v>38</v>
      </c>
      <c r="B891" s="182" t="s">
        <v>72</v>
      </c>
      <c r="C891" s="182" t="s">
        <v>16</v>
      </c>
      <c r="D891" s="182" t="s">
        <v>14</v>
      </c>
      <c r="E891" s="182" t="s">
        <v>102</v>
      </c>
      <c r="F891" s="182" t="s">
        <v>82</v>
      </c>
      <c r="G891" s="182" t="s">
        <v>190</v>
      </c>
      <c r="H891" s="182" t="s">
        <v>230</v>
      </c>
      <c r="I891" s="180" t="s">
        <v>39</v>
      </c>
      <c r="J891" s="193">
        <f>J892</f>
        <v>162000</v>
      </c>
      <c r="K891" s="193">
        <f>K892</f>
        <v>0</v>
      </c>
      <c r="L891" s="193">
        <f t="shared" si="117"/>
        <v>162000</v>
      </c>
    </row>
    <row r="892" spans="1:12" s="181" customFormat="1">
      <c r="A892" s="184" t="s">
        <v>238</v>
      </c>
      <c r="B892" s="182" t="s">
        <v>72</v>
      </c>
      <c r="C892" s="182" t="s">
        <v>16</v>
      </c>
      <c r="D892" s="182" t="s">
        <v>14</v>
      </c>
      <c r="E892" s="182" t="s">
        <v>102</v>
      </c>
      <c r="F892" s="182" t="s">
        <v>82</v>
      </c>
      <c r="G892" s="182" t="s">
        <v>190</v>
      </c>
      <c r="H892" s="182" t="s">
        <v>230</v>
      </c>
      <c r="I892" s="180" t="s">
        <v>237</v>
      </c>
      <c r="J892" s="193">
        <v>162000</v>
      </c>
      <c r="K892" s="193"/>
      <c r="L892" s="193">
        <f t="shared" si="117"/>
        <v>162000</v>
      </c>
    </row>
    <row r="893" spans="1:12" s="181" customFormat="1" ht="51">
      <c r="A893" s="186" t="s">
        <v>477</v>
      </c>
      <c r="B893" s="182" t="s">
        <v>72</v>
      </c>
      <c r="C893" s="182" t="s">
        <v>16</v>
      </c>
      <c r="D893" s="182" t="s">
        <v>14</v>
      </c>
      <c r="E893" s="182" t="s">
        <v>102</v>
      </c>
      <c r="F893" s="182" t="s">
        <v>82</v>
      </c>
      <c r="G893" s="182" t="s">
        <v>190</v>
      </c>
      <c r="H893" s="182" t="s">
        <v>478</v>
      </c>
      <c r="I893" s="180"/>
      <c r="J893" s="193">
        <f>J894</f>
        <v>6959704</v>
      </c>
      <c r="K893" s="193">
        <f>K894</f>
        <v>0</v>
      </c>
      <c r="L893" s="193">
        <f t="shared" si="117"/>
        <v>6959704</v>
      </c>
    </row>
    <row r="894" spans="1:12" s="181" customFormat="1">
      <c r="A894" s="183" t="s">
        <v>38</v>
      </c>
      <c r="B894" s="182" t="s">
        <v>72</v>
      </c>
      <c r="C894" s="182" t="s">
        <v>16</v>
      </c>
      <c r="D894" s="182" t="s">
        <v>14</v>
      </c>
      <c r="E894" s="182" t="s">
        <v>102</v>
      </c>
      <c r="F894" s="182" t="s">
        <v>82</v>
      </c>
      <c r="G894" s="182" t="s">
        <v>190</v>
      </c>
      <c r="H894" s="182" t="s">
        <v>478</v>
      </c>
      <c r="I894" s="180" t="s">
        <v>39</v>
      </c>
      <c r="J894" s="193">
        <f>J895</f>
        <v>6959704</v>
      </c>
      <c r="K894" s="193">
        <f>K895</f>
        <v>0</v>
      </c>
      <c r="L894" s="193">
        <f t="shared" si="117"/>
        <v>6959704</v>
      </c>
    </row>
    <row r="895" spans="1:12" s="181" customFormat="1">
      <c r="A895" s="183" t="s">
        <v>100</v>
      </c>
      <c r="B895" s="182" t="s">
        <v>72</v>
      </c>
      <c r="C895" s="182" t="s">
        <v>16</v>
      </c>
      <c r="D895" s="182" t="s">
        <v>14</v>
      </c>
      <c r="E895" s="182" t="s">
        <v>102</v>
      </c>
      <c r="F895" s="182" t="s">
        <v>82</v>
      </c>
      <c r="G895" s="182" t="s">
        <v>190</v>
      </c>
      <c r="H895" s="182" t="s">
        <v>478</v>
      </c>
      <c r="I895" s="180" t="s">
        <v>99</v>
      </c>
      <c r="J895" s="193">
        <v>6959704</v>
      </c>
      <c r="K895" s="193"/>
      <c r="L895" s="193">
        <f t="shared" si="117"/>
        <v>6959704</v>
      </c>
    </row>
    <row r="896" spans="1:12" s="181" customFormat="1" ht="52.5" customHeight="1">
      <c r="A896" s="192" t="s">
        <v>509</v>
      </c>
      <c r="B896" s="182" t="s">
        <v>72</v>
      </c>
      <c r="C896" s="182" t="s">
        <v>16</v>
      </c>
      <c r="D896" s="182" t="s">
        <v>14</v>
      </c>
      <c r="E896" s="182" t="s">
        <v>102</v>
      </c>
      <c r="F896" s="182" t="s">
        <v>82</v>
      </c>
      <c r="G896" s="182" t="s">
        <v>190</v>
      </c>
      <c r="H896" s="182" t="s">
        <v>508</v>
      </c>
      <c r="I896" s="180"/>
      <c r="J896" s="193">
        <f>J897</f>
        <v>1500000</v>
      </c>
      <c r="K896" s="193">
        <f>K897</f>
        <v>0</v>
      </c>
      <c r="L896" s="193">
        <f t="shared" si="117"/>
        <v>1500000</v>
      </c>
    </row>
    <row r="897" spans="1:12" s="181" customFormat="1">
      <c r="A897" s="183" t="s">
        <v>38</v>
      </c>
      <c r="B897" s="182" t="s">
        <v>72</v>
      </c>
      <c r="C897" s="182" t="s">
        <v>16</v>
      </c>
      <c r="D897" s="182" t="s">
        <v>14</v>
      </c>
      <c r="E897" s="182" t="s">
        <v>102</v>
      </c>
      <c r="F897" s="182" t="s">
        <v>82</v>
      </c>
      <c r="G897" s="182" t="s">
        <v>190</v>
      </c>
      <c r="H897" s="182" t="s">
        <v>508</v>
      </c>
      <c r="I897" s="180" t="s">
        <v>39</v>
      </c>
      <c r="J897" s="193">
        <f>J898</f>
        <v>1500000</v>
      </c>
      <c r="K897" s="193">
        <f>K898</f>
        <v>0</v>
      </c>
      <c r="L897" s="193">
        <f t="shared" si="117"/>
        <v>1500000</v>
      </c>
    </row>
    <row r="898" spans="1:12" s="181" customFormat="1">
      <c r="A898" s="184" t="s">
        <v>238</v>
      </c>
      <c r="B898" s="182" t="s">
        <v>72</v>
      </c>
      <c r="C898" s="182" t="s">
        <v>16</v>
      </c>
      <c r="D898" s="182" t="s">
        <v>14</v>
      </c>
      <c r="E898" s="182" t="s">
        <v>102</v>
      </c>
      <c r="F898" s="182" t="s">
        <v>82</v>
      </c>
      <c r="G898" s="182" t="s">
        <v>190</v>
      </c>
      <c r="H898" s="182" t="s">
        <v>508</v>
      </c>
      <c r="I898" s="180" t="s">
        <v>237</v>
      </c>
      <c r="J898" s="193">
        <v>1500000</v>
      </c>
      <c r="K898" s="193"/>
      <c r="L898" s="193">
        <f t="shared" si="117"/>
        <v>1500000</v>
      </c>
    </row>
    <row r="899" spans="1:12">
      <c r="A899" s="7"/>
      <c r="B899" s="1"/>
      <c r="C899" s="1"/>
      <c r="D899" s="1"/>
      <c r="E899" s="1"/>
      <c r="F899" s="1"/>
      <c r="G899" s="1"/>
      <c r="H899" s="1"/>
      <c r="I899" s="16"/>
      <c r="J899" s="102"/>
      <c r="K899" s="193"/>
      <c r="L899" s="193"/>
    </row>
    <row r="900" spans="1:12" s="181" customFormat="1">
      <c r="A900" s="4" t="s">
        <v>37</v>
      </c>
      <c r="B900" s="17" t="s">
        <v>72</v>
      </c>
      <c r="C900" s="17" t="s">
        <v>16</v>
      </c>
      <c r="D900" s="17" t="s">
        <v>31</v>
      </c>
      <c r="E900" s="17"/>
      <c r="F900" s="17"/>
      <c r="G900" s="17"/>
      <c r="H900" s="182"/>
      <c r="I900" s="180"/>
      <c r="J900" s="141">
        <f t="shared" ref="J900:K903" si="118">J901</f>
        <v>436826</v>
      </c>
      <c r="K900" s="141">
        <f t="shared" si="118"/>
        <v>0</v>
      </c>
      <c r="L900" s="141">
        <f>J900+K900</f>
        <v>436826</v>
      </c>
    </row>
    <row r="901" spans="1:12" s="181" customFormat="1">
      <c r="A901" s="183" t="s">
        <v>103</v>
      </c>
      <c r="B901" s="182" t="s">
        <v>72</v>
      </c>
      <c r="C901" s="182" t="s">
        <v>16</v>
      </c>
      <c r="D901" s="182" t="s">
        <v>31</v>
      </c>
      <c r="E901" s="182" t="s">
        <v>102</v>
      </c>
      <c r="F901" s="182" t="s">
        <v>82</v>
      </c>
      <c r="G901" s="182" t="s">
        <v>190</v>
      </c>
      <c r="H901" s="182" t="s">
        <v>191</v>
      </c>
      <c r="I901" s="180"/>
      <c r="J901" s="193">
        <f t="shared" si="118"/>
        <v>436826</v>
      </c>
      <c r="K901" s="193">
        <f t="shared" si="118"/>
        <v>0</v>
      </c>
      <c r="L901" s="193">
        <f>J901+K901</f>
        <v>436826</v>
      </c>
    </row>
    <row r="902" spans="1:12" s="181" customFormat="1" ht="25.5">
      <c r="A902" s="5" t="s">
        <v>164</v>
      </c>
      <c r="B902" s="182" t="s">
        <v>72</v>
      </c>
      <c r="C902" s="182" t="s">
        <v>16</v>
      </c>
      <c r="D902" s="182" t="s">
        <v>31</v>
      </c>
      <c r="E902" s="182" t="s">
        <v>102</v>
      </c>
      <c r="F902" s="182" t="s">
        <v>82</v>
      </c>
      <c r="G902" s="182" t="s">
        <v>190</v>
      </c>
      <c r="H902" s="182" t="s">
        <v>230</v>
      </c>
      <c r="I902" s="180"/>
      <c r="J902" s="193">
        <f t="shared" si="118"/>
        <v>436826</v>
      </c>
      <c r="K902" s="193">
        <f t="shared" si="118"/>
        <v>0</v>
      </c>
      <c r="L902" s="193">
        <f t="shared" ref="L902:L904" si="119">J902+K902</f>
        <v>436826</v>
      </c>
    </row>
    <row r="903" spans="1:12" s="181" customFormat="1">
      <c r="A903" s="183" t="s">
        <v>38</v>
      </c>
      <c r="B903" s="182" t="s">
        <v>72</v>
      </c>
      <c r="C903" s="182" t="s">
        <v>16</v>
      </c>
      <c r="D903" s="182" t="s">
        <v>31</v>
      </c>
      <c r="E903" s="182" t="s">
        <v>102</v>
      </c>
      <c r="F903" s="182" t="s">
        <v>82</v>
      </c>
      <c r="G903" s="182" t="s">
        <v>190</v>
      </c>
      <c r="H903" s="182" t="s">
        <v>230</v>
      </c>
      <c r="I903" s="180" t="s">
        <v>39</v>
      </c>
      <c r="J903" s="193">
        <f t="shared" si="118"/>
        <v>436826</v>
      </c>
      <c r="K903" s="193">
        <f t="shared" si="118"/>
        <v>0</v>
      </c>
      <c r="L903" s="193">
        <f t="shared" si="119"/>
        <v>436826</v>
      </c>
    </row>
    <row r="904" spans="1:12" s="181" customFormat="1">
      <c r="A904" s="184" t="s">
        <v>238</v>
      </c>
      <c r="B904" s="182" t="s">
        <v>72</v>
      </c>
      <c r="C904" s="182" t="s">
        <v>16</v>
      </c>
      <c r="D904" s="182" t="s">
        <v>31</v>
      </c>
      <c r="E904" s="182" t="s">
        <v>102</v>
      </c>
      <c r="F904" s="182" t="s">
        <v>82</v>
      </c>
      <c r="G904" s="182" t="s">
        <v>190</v>
      </c>
      <c r="H904" s="182" t="s">
        <v>230</v>
      </c>
      <c r="I904" s="180" t="s">
        <v>237</v>
      </c>
      <c r="J904" s="193">
        <v>436826</v>
      </c>
      <c r="K904" s="193"/>
      <c r="L904" s="193">
        <f t="shared" si="119"/>
        <v>436826</v>
      </c>
    </row>
    <row r="905" spans="1:12" s="181" customFormat="1">
      <c r="A905" s="183"/>
      <c r="B905" s="182"/>
      <c r="C905" s="182"/>
      <c r="D905" s="182"/>
      <c r="E905" s="182"/>
      <c r="F905" s="182"/>
      <c r="G905" s="182"/>
      <c r="H905" s="182"/>
      <c r="I905" s="180"/>
      <c r="J905" s="193"/>
      <c r="K905" s="193"/>
      <c r="L905" s="193"/>
    </row>
    <row r="906" spans="1:12" ht="15.75">
      <c r="A906" s="167" t="s">
        <v>50</v>
      </c>
      <c r="B906" s="32" t="s">
        <v>72</v>
      </c>
      <c r="C906" s="32" t="s">
        <v>18</v>
      </c>
      <c r="D906" s="32"/>
      <c r="E906" s="32"/>
      <c r="F906" s="32"/>
      <c r="G906" s="32"/>
      <c r="H906" s="32"/>
      <c r="I906" s="168"/>
      <c r="J906" s="140">
        <f>J929+J907+J916</f>
        <v>7466375</v>
      </c>
      <c r="K906" s="140">
        <f>K929+K907+K916</f>
        <v>480000</v>
      </c>
      <c r="L906" s="140">
        <f>J906+K906</f>
        <v>7946375</v>
      </c>
    </row>
    <row r="907" spans="1:12" s="200" customFormat="1">
      <c r="A907" s="74" t="s">
        <v>68</v>
      </c>
      <c r="B907" s="17" t="s">
        <v>72</v>
      </c>
      <c r="C907" s="17" t="s">
        <v>18</v>
      </c>
      <c r="D907" s="17" t="s">
        <v>20</v>
      </c>
      <c r="E907" s="17"/>
      <c r="F907" s="17"/>
      <c r="G907" s="17"/>
      <c r="H907" s="17"/>
      <c r="I907" s="36"/>
      <c r="J907" s="141">
        <f t="shared" ref="J907:K907" si="120">J908</f>
        <v>2665551</v>
      </c>
      <c r="K907" s="141">
        <f t="shared" si="120"/>
        <v>100000</v>
      </c>
      <c r="L907" s="141">
        <f>J907+K907</f>
        <v>2765551</v>
      </c>
    </row>
    <row r="908" spans="1:12" s="198" customFormat="1">
      <c r="A908" s="183" t="s">
        <v>104</v>
      </c>
      <c r="B908" s="194" t="s">
        <v>72</v>
      </c>
      <c r="C908" s="194" t="s">
        <v>18</v>
      </c>
      <c r="D908" s="194" t="s">
        <v>20</v>
      </c>
      <c r="E908" s="194" t="s">
        <v>102</v>
      </c>
      <c r="F908" s="194" t="s">
        <v>82</v>
      </c>
      <c r="G908" s="194" t="s">
        <v>190</v>
      </c>
      <c r="H908" s="194" t="s">
        <v>191</v>
      </c>
      <c r="I908" s="164"/>
      <c r="J908" s="165">
        <f>+J909+J912</f>
        <v>2665551</v>
      </c>
      <c r="K908" s="165">
        <f>+K909+K912</f>
        <v>100000</v>
      </c>
      <c r="L908" s="165">
        <f>J908+K908</f>
        <v>2765551</v>
      </c>
    </row>
    <row r="909" spans="1:12" s="181" customFormat="1" ht="63.75">
      <c r="A909" s="111" t="s">
        <v>258</v>
      </c>
      <c r="B909" s="178" t="s">
        <v>72</v>
      </c>
      <c r="C909" s="194" t="s">
        <v>18</v>
      </c>
      <c r="D909" s="194" t="s">
        <v>20</v>
      </c>
      <c r="E909" s="178" t="s">
        <v>102</v>
      </c>
      <c r="F909" s="178" t="s">
        <v>82</v>
      </c>
      <c r="G909" s="178" t="s">
        <v>190</v>
      </c>
      <c r="H909" s="88" t="s">
        <v>241</v>
      </c>
      <c r="I909" s="136"/>
      <c r="J909" s="193">
        <f>J910</f>
        <v>2665551</v>
      </c>
      <c r="K909" s="193">
        <f>K910</f>
        <v>0</v>
      </c>
      <c r="L909" s="165">
        <f t="shared" ref="L909:L914" si="121">J909+K909</f>
        <v>2665551</v>
      </c>
    </row>
    <row r="910" spans="1:12" s="181" customFormat="1">
      <c r="A910" s="183" t="s">
        <v>38</v>
      </c>
      <c r="B910" s="178" t="s">
        <v>72</v>
      </c>
      <c r="C910" s="194" t="s">
        <v>18</v>
      </c>
      <c r="D910" s="194" t="s">
        <v>20</v>
      </c>
      <c r="E910" s="178" t="s">
        <v>102</v>
      </c>
      <c r="F910" s="178" t="s">
        <v>82</v>
      </c>
      <c r="G910" s="178" t="s">
        <v>190</v>
      </c>
      <c r="H910" s="182" t="s">
        <v>241</v>
      </c>
      <c r="I910" s="137" t="s">
        <v>39</v>
      </c>
      <c r="J910" s="151">
        <f>J911</f>
        <v>2665551</v>
      </c>
      <c r="K910" s="151">
        <f>K911</f>
        <v>0</v>
      </c>
      <c r="L910" s="165">
        <f t="shared" si="121"/>
        <v>2665551</v>
      </c>
    </row>
    <row r="911" spans="1:12" s="181" customFormat="1">
      <c r="A911" s="184" t="s">
        <v>238</v>
      </c>
      <c r="B911" s="178" t="s">
        <v>72</v>
      </c>
      <c r="C911" s="194" t="s">
        <v>18</v>
      </c>
      <c r="D911" s="194" t="s">
        <v>20</v>
      </c>
      <c r="E911" s="178" t="s">
        <v>102</v>
      </c>
      <c r="F911" s="178" t="s">
        <v>82</v>
      </c>
      <c r="G911" s="178" t="s">
        <v>190</v>
      </c>
      <c r="H911" s="180" t="s">
        <v>241</v>
      </c>
      <c r="I911" s="137" t="s">
        <v>237</v>
      </c>
      <c r="J911" s="193">
        <v>2665551</v>
      </c>
      <c r="K911" s="193"/>
      <c r="L911" s="165">
        <f t="shared" si="121"/>
        <v>2665551</v>
      </c>
    </row>
    <row r="912" spans="1:12" s="181" customFormat="1" ht="25.5">
      <c r="A912" s="5" t="s">
        <v>164</v>
      </c>
      <c r="B912" s="178" t="s">
        <v>72</v>
      </c>
      <c r="C912" s="194" t="s">
        <v>18</v>
      </c>
      <c r="D912" s="194" t="s">
        <v>20</v>
      </c>
      <c r="E912" s="178" t="s">
        <v>102</v>
      </c>
      <c r="F912" s="178" t="s">
        <v>82</v>
      </c>
      <c r="G912" s="178" t="s">
        <v>190</v>
      </c>
      <c r="H912" s="180" t="s">
        <v>230</v>
      </c>
      <c r="I912" s="180"/>
      <c r="J912" s="193">
        <f>J913</f>
        <v>0</v>
      </c>
      <c r="K912" s="193">
        <f>K913</f>
        <v>100000</v>
      </c>
      <c r="L912" s="165">
        <f t="shared" si="121"/>
        <v>100000</v>
      </c>
    </row>
    <row r="913" spans="1:12" s="181" customFormat="1">
      <c r="A913" s="183" t="s">
        <v>38</v>
      </c>
      <c r="B913" s="178" t="s">
        <v>72</v>
      </c>
      <c r="C913" s="194" t="s">
        <v>18</v>
      </c>
      <c r="D913" s="194" t="s">
        <v>20</v>
      </c>
      <c r="E913" s="178" t="s">
        <v>102</v>
      </c>
      <c r="F913" s="178" t="s">
        <v>82</v>
      </c>
      <c r="G913" s="178" t="s">
        <v>190</v>
      </c>
      <c r="H913" s="180" t="s">
        <v>230</v>
      </c>
      <c r="I913" s="180" t="s">
        <v>39</v>
      </c>
      <c r="J913" s="193">
        <f>J914</f>
        <v>0</v>
      </c>
      <c r="K913" s="193">
        <f>K914</f>
        <v>100000</v>
      </c>
      <c r="L913" s="165">
        <f t="shared" si="121"/>
        <v>100000</v>
      </c>
    </row>
    <row r="914" spans="1:12" s="181" customFormat="1">
      <c r="A914" s="184" t="s">
        <v>238</v>
      </c>
      <c r="B914" s="178" t="s">
        <v>72</v>
      </c>
      <c r="C914" s="194" t="s">
        <v>18</v>
      </c>
      <c r="D914" s="194" t="s">
        <v>20</v>
      </c>
      <c r="E914" s="178" t="s">
        <v>102</v>
      </c>
      <c r="F914" s="178" t="s">
        <v>82</v>
      </c>
      <c r="G914" s="178" t="s">
        <v>190</v>
      </c>
      <c r="H914" s="180" t="s">
        <v>230</v>
      </c>
      <c r="I914" s="180" t="s">
        <v>237</v>
      </c>
      <c r="J914" s="193"/>
      <c r="K914" s="193">
        <v>100000</v>
      </c>
      <c r="L914" s="165">
        <f t="shared" si="121"/>
        <v>100000</v>
      </c>
    </row>
    <row r="915" spans="1:12" s="198" customFormat="1">
      <c r="A915" s="199"/>
      <c r="B915" s="163"/>
      <c r="C915" s="163"/>
      <c r="D915" s="163"/>
      <c r="E915" s="163"/>
      <c r="F915" s="163"/>
      <c r="G915" s="163"/>
      <c r="H915" s="163"/>
      <c r="I915" s="164"/>
      <c r="J915" s="165"/>
      <c r="K915" s="165"/>
      <c r="L915" s="165"/>
    </row>
    <row r="916" spans="1:12" s="200" customFormat="1">
      <c r="A916" s="74" t="s">
        <v>51</v>
      </c>
      <c r="B916" s="17" t="s">
        <v>72</v>
      </c>
      <c r="C916" s="17" t="s">
        <v>18</v>
      </c>
      <c r="D916" s="17" t="s">
        <v>17</v>
      </c>
      <c r="E916" s="17"/>
      <c r="F916" s="17"/>
      <c r="G916" s="17"/>
      <c r="H916" s="17"/>
      <c r="I916" s="36"/>
      <c r="J916" s="141">
        <f>+J921+J917</f>
        <v>1036695</v>
      </c>
      <c r="K916" s="141">
        <f>+K921+K917</f>
        <v>510000</v>
      </c>
      <c r="L916" s="141">
        <f>J916+K916</f>
        <v>1546695</v>
      </c>
    </row>
    <row r="917" spans="1:12" s="198" customFormat="1" ht="25.5">
      <c r="A917" s="154" t="s">
        <v>323</v>
      </c>
      <c r="B917" s="178" t="s">
        <v>72</v>
      </c>
      <c r="C917" s="163" t="s">
        <v>18</v>
      </c>
      <c r="D917" s="163" t="s">
        <v>17</v>
      </c>
      <c r="E917" s="163" t="s">
        <v>3</v>
      </c>
      <c r="F917" s="163" t="s">
        <v>82</v>
      </c>
      <c r="G917" s="163" t="s">
        <v>190</v>
      </c>
      <c r="H917" s="163" t="s">
        <v>191</v>
      </c>
      <c r="I917" s="164"/>
      <c r="J917" s="165">
        <f t="shared" ref="J917:K919" si="122">J918</f>
        <v>0</v>
      </c>
      <c r="K917" s="165">
        <f t="shared" si="122"/>
        <v>510000</v>
      </c>
      <c r="L917" s="165">
        <f>J917+K917</f>
        <v>510000</v>
      </c>
    </row>
    <row r="918" spans="1:12" s="198" customFormat="1">
      <c r="A918" s="199" t="s">
        <v>435</v>
      </c>
      <c r="B918" s="178" t="s">
        <v>72</v>
      </c>
      <c r="C918" s="163" t="s">
        <v>18</v>
      </c>
      <c r="D918" s="163" t="s">
        <v>17</v>
      </c>
      <c r="E918" s="163" t="s">
        <v>3</v>
      </c>
      <c r="F918" s="163" t="s">
        <v>82</v>
      </c>
      <c r="G918" s="163" t="s">
        <v>190</v>
      </c>
      <c r="H918" s="163" t="s">
        <v>434</v>
      </c>
      <c r="I918" s="164"/>
      <c r="J918" s="165">
        <f t="shared" si="122"/>
        <v>0</v>
      </c>
      <c r="K918" s="165">
        <f t="shared" si="122"/>
        <v>510000</v>
      </c>
      <c r="L918" s="165">
        <f t="shared" ref="L918:L920" si="123">J918+K918</f>
        <v>510000</v>
      </c>
    </row>
    <row r="919" spans="1:12" s="198" customFormat="1">
      <c r="A919" s="183" t="s">
        <v>38</v>
      </c>
      <c r="B919" s="178" t="s">
        <v>72</v>
      </c>
      <c r="C919" s="163" t="s">
        <v>18</v>
      </c>
      <c r="D919" s="163" t="s">
        <v>17</v>
      </c>
      <c r="E919" s="163" t="s">
        <v>3</v>
      </c>
      <c r="F919" s="163" t="s">
        <v>82</v>
      </c>
      <c r="G919" s="163" t="s">
        <v>190</v>
      </c>
      <c r="H919" s="163" t="s">
        <v>434</v>
      </c>
      <c r="I919" s="164" t="s">
        <v>39</v>
      </c>
      <c r="J919" s="165">
        <f t="shared" si="122"/>
        <v>0</v>
      </c>
      <c r="K919" s="165">
        <f t="shared" si="122"/>
        <v>510000</v>
      </c>
      <c r="L919" s="165">
        <f t="shared" si="123"/>
        <v>510000</v>
      </c>
    </row>
    <row r="920" spans="1:12" s="198" customFormat="1">
      <c r="A920" s="184" t="s">
        <v>238</v>
      </c>
      <c r="B920" s="178" t="s">
        <v>72</v>
      </c>
      <c r="C920" s="163" t="s">
        <v>18</v>
      </c>
      <c r="D920" s="163" t="s">
        <v>17</v>
      </c>
      <c r="E920" s="163" t="s">
        <v>3</v>
      </c>
      <c r="F920" s="163" t="s">
        <v>82</v>
      </c>
      <c r="G920" s="163" t="s">
        <v>190</v>
      </c>
      <c r="H920" s="163" t="s">
        <v>434</v>
      </c>
      <c r="I920" s="164" t="s">
        <v>237</v>
      </c>
      <c r="J920" s="165"/>
      <c r="K920" s="165">
        <v>510000</v>
      </c>
      <c r="L920" s="165">
        <f t="shared" si="123"/>
        <v>510000</v>
      </c>
    </row>
    <row r="921" spans="1:12" s="198" customFormat="1">
      <c r="A921" s="183" t="s">
        <v>104</v>
      </c>
      <c r="B921" s="194" t="s">
        <v>72</v>
      </c>
      <c r="C921" s="194" t="s">
        <v>18</v>
      </c>
      <c r="D921" s="194" t="s">
        <v>17</v>
      </c>
      <c r="E921" s="194" t="s">
        <v>102</v>
      </c>
      <c r="F921" s="194" t="s">
        <v>82</v>
      </c>
      <c r="G921" s="194" t="s">
        <v>190</v>
      </c>
      <c r="H921" s="194" t="s">
        <v>191</v>
      </c>
      <c r="I921" s="164"/>
      <c r="J921" s="165">
        <f>J922+J925</f>
        <v>1036695</v>
      </c>
      <c r="K921" s="165">
        <f>K922+K925</f>
        <v>0</v>
      </c>
      <c r="L921" s="165">
        <f>J921+K921</f>
        <v>1036695</v>
      </c>
    </row>
    <row r="922" spans="1:12" s="181" customFormat="1" ht="51">
      <c r="A922" s="111" t="s">
        <v>247</v>
      </c>
      <c r="B922" s="178" t="s">
        <v>72</v>
      </c>
      <c r="C922" s="194" t="s">
        <v>18</v>
      </c>
      <c r="D922" s="194" t="s">
        <v>17</v>
      </c>
      <c r="E922" s="178" t="s">
        <v>102</v>
      </c>
      <c r="F922" s="178" t="s">
        <v>82</v>
      </c>
      <c r="G922" s="178" t="s">
        <v>190</v>
      </c>
      <c r="H922" s="182" t="s">
        <v>239</v>
      </c>
      <c r="I922" s="137"/>
      <c r="J922" s="151">
        <f t="shared" ref="J922:K923" si="124">J923</f>
        <v>344544</v>
      </c>
      <c r="K922" s="151">
        <f t="shared" si="124"/>
        <v>0</v>
      </c>
      <c r="L922" s="165">
        <f t="shared" ref="L922:L927" si="125">J922+K922</f>
        <v>344544</v>
      </c>
    </row>
    <row r="923" spans="1:12" s="181" customFormat="1">
      <c r="A923" s="183" t="s">
        <v>38</v>
      </c>
      <c r="B923" s="178" t="s">
        <v>72</v>
      </c>
      <c r="C923" s="194" t="s">
        <v>18</v>
      </c>
      <c r="D923" s="194" t="s">
        <v>17</v>
      </c>
      <c r="E923" s="178" t="s">
        <v>102</v>
      </c>
      <c r="F923" s="178" t="s">
        <v>82</v>
      </c>
      <c r="G923" s="178" t="s">
        <v>190</v>
      </c>
      <c r="H923" s="180" t="s">
        <v>239</v>
      </c>
      <c r="I923" s="137" t="s">
        <v>39</v>
      </c>
      <c r="J923" s="193">
        <f t="shared" si="124"/>
        <v>344544</v>
      </c>
      <c r="K923" s="193">
        <f t="shared" si="124"/>
        <v>0</v>
      </c>
      <c r="L923" s="165">
        <f t="shared" si="125"/>
        <v>344544</v>
      </c>
    </row>
    <row r="924" spans="1:12" s="181" customFormat="1">
      <c r="A924" s="184" t="s">
        <v>238</v>
      </c>
      <c r="B924" s="178" t="s">
        <v>72</v>
      </c>
      <c r="C924" s="194" t="s">
        <v>18</v>
      </c>
      <c r="D924" s="194" t="s">
        <v>17</v>
      </c>
      <c r="E924" s="178" t="s">
        <v>102</v>
      </c>
      <c r="F924" s="178" t="s">
        <v>82</v>
      </c>
      <c r="G924" s="178" t="s">
        <v>190</v>
      </c>
      <c r="H924" s="180" t="s">
        <v>239</v>
      </c>
      <c r="I924" s="137" t="s">
        <v>237</v>
      </c>
      <c r="J924" s="151">
        <v>344544</v>
      </c>
      <c r="K924" s="151"/>
      <c r="L924" s="165">
        <f t="shared" si="125"/>
        <v>344544</v>
      </c>
    </row>
    <row r="925" spans="1:12" s="181" customFormat="1" ht="25.5">
      <c r="A925" s="5" t="s">
        <v>164</v>
      </c>
      <c r="B925" s="178" t="s">
        <v>72</v>
      </c>
      <c r="C925" s="194" t="s">
        <v>18</v>
      </c>
      <c r="D925" s="194" t="s">
        <v>17</v>
      </c>
      <c r="E925" s="178" t="s">
        <v>102</v>
      </c>
      <c r="F925" s="178" t="s">
        <v>82</v>
      </c>
      <c r="G925" s="178" t="s">
        <v>190</v>
      </c>
      <c r="H925" s="180" t="s">
        <v>230</v>
      </c>
      <c r="I925" s="137"/>
      <c r="J925" s="152">
        <f>J926</f>
        <v>692151</v>
      </c>
      <c r="K925" s="193">
        <f>K926</f>
        <v>0</v>
      </c>
      <c r="L925" s="165">
        <f t="shared" si="125"/>
        <v>692151</v>
      </c>
    </row>
    <row r="926" spans="1:12" s="181" customFormat="1">
      <c r="A926" s="183" t="s">
        <v>38</v>
      </c>
      <c r="B926" s="178" t="s">
        <v>72</v>
      </c>
      <c r="C926" s="194" t="s">
        <v>18</v>
      </c>
      <c r="D926" s="194" t="s">
        <v>17</v>
      </c>
      <c r="E926" s="178" t="s">
        <v>102</v>
      </c>
      <c r="F926" s="178" t="s">
        <v>82</v>
      </c>
      <c r="G926" s="178" t="s">
        <v>190</v>
      </c>
      <c r="H926" s="180" t="s">
        <v>230</v>
      </c>
      <c r="I926" s="137" t="s">
        <v>39</v>
      </c>
      <c r="J926" s="152">
        <f>J927</f>
        <v>692151</v>
      </c>
      <c r="K926" s="151">
        <f>K927</f>
        <v>0</v>
      </c>
      <c r="L926" s="165">
        <f t="shared" si="125"/>
        <v>692151</v>
      </c>
    </row>
    <row r="927" spans="1:12" s="181" customFormat="1">
      <c r="A927" s="184" t="s">
        <v>238</v>
      </c>
      <c r="B927" s="178" t="s">
        <v>72</v>
      </c>
      <c r="C927" s="194" t="s">
        <v>18</v>
      </c>
      <c r="D927" s="194" t="s">
        <v>17</v>
      </c>
      <c r="E927" s="178" t="s">
        <v>102</v>
      </c>
      <c r="F927" s="178" t="s">
        <v>82</v>
      </c>
      <c r="G927" s="178" t="s">
        <v>190</v>
      </c>
      <c r="H927" s="182" t="s">
        <v>230</v>
      </c>
      <c r="I927" s="136" t="s">
        <v>237</v>
      </c>
      <c r="J927" s="193">
        <v>692151</v>
      </c>
      <c r="K927" s="193"/>
      <c r="L927" s="165">
        <f t="shared" si="125"/>
        <v>692151</v>
      </c>
    </row>
    <row r="928" spans="1:12" s="198" customFormat="1">
      <c r="A928" s="199"/>
      <c r="B928" s="163"/>
      <c r="C928" s="163"/>
      <c r="D928" s="163"/>
      <c r="E928" s="163"/>
      <c r="F928" s="163"/>
      <c r="G928" s="163"/>
      <c r="H928" s="163"/>
      <c r="I928" s="164"/>
      <c r="J928" s="165"/>
      <c r="K928" s="165"/>
      <c r="L928" s="165"/>
    </row>
    <row r="929" spans="1:12" s="200" customFormat="1">
      <c r="A929" s="74" t="s">
        <v>79</v>
      </c>
      <c r="B929" s="17" t="s">
        <v>72</v>
      </c>
      <c r="C929" s="17" t="s">
        <v>18</v>
      </c>
      <c r="D929" s="17" t="s">
        <v>13</v>
      </c>
      <c r="E929" s="17"/>
      <c r="F929" s="17"/>
      <c r="G929" s="17"/>
      <c r="H929" s="17"/>
      <c r="I929" s="36"/>
      <c r="J929" s="141">
        <f>+J934+J930</f>
        <v>3764129</v>
      </c>
      <c r="K929" s="141">
        <f>+K934+K930</f>
        <v>-130000</v>
      </c>
      <c r="L929" s="141">
        <f>J929+K929</f>
        <v>3634129</v>
      </c>
    </row>
    <row r="930" spans="1:12" s="198" customFormat="1" ht="25.5">
      <c r="A930" s="154" t="s">
        <v>323</v>
      </c>
      <c r="B930" s="163" t="s">
        <v>72</v>
      </c>
      <c r="C930" s="163" t="s">
        <v>18</v>
      </c>
      <c r="D930" s="163" t="s">
        <v>13</v>
      </c>
      <c r="E930" s="163" t="s">
        <v>3</v>
      </c>
      <c r="F930" s="163" t="s">
        <v>82</v>
      </c>
      <c r="G930" s="163" t="s">
        <v>190</v>
      </c>
      <c r="H930" s="163" t="s">
        <v>191</v>
      </c>
      <c r="I930" s="164"/>
      <c r="J930" s="165">
        <f t="shared" ref="J930:K932" si="126">J931</f>
        <v>800000</v>
      </c>
      <c r="K930" s="165">
        <f t="shared" si="126"/>
        <v>-300000</v>
      </c>
      <c r="L930" s="165">
        <f>J930+K930</f>
        <v>500000</v>
      </c>
    </row>
    <row r="931" spans="1:12" s="198" customFormat="1">
      <c r="A931" s="199" t="s">
        <v>433</v>
      </c>
      <c r="B931" s="163" t="s">
        <v>72</v>
      </c>
      <c r="C931" s="163" t="s">
        <v>18</v>
      </c>
      <c r="D931" s="163" t="s">
        <v>13</v>
      </c>
      <c r="E931" s="163" t="s">
        <v>3</v>
      </c>
      <c r="F931" s="163" t="s">
        <v>82</v>
      </c>
      <c r="G931" s="163" t="s">
        <v>190</v>
      </c>
      <c r="H931" s="163" t="s">
        <v>432</v>
      </c>
      <c r="I931" s="164"/>
      <c r="J931" s="165">
        <f t="shared" si="126"/>
        <v>800000</v>
      </c>
      <c r="K931" s="165">
        <f t="shared" si="126"/>
        <v>-300000</v>
      </c>
      <c r="L931" s="165">
        <f t="shared" ref="L931:L955" si="127">J931+K931</f>
        <v>500000</v>
      </c>
    </row>
    <row r="932" spans="1:12" s="198" customFormat="1">
      <c r="A932" s="183" t="s">
        <v>38</v>
      </c>
      <c r="B932" s="163" t="s">
        <v>72</v>
      </c>
      <c r="C932" s="163" t="s">
        <v>18</v>
      </c>
      <c r="D932" s="163" t="s">
        <v>13</v>
      </c>
      <c r="E932" s="163" t="s">
        <v>3</v>
      </c>
      <c r="F932" s="163" t="s">
        <v>82</v>
      </c>
      <c r="G932" s="163" t="s">
        <v>190</v>
      </c>
      <c r="H932" s="163" t="s">
        <v>432</v>
      </c>
      <c r="I932" s="164" t="s">
        <v>39</v>
      </c>
      <c r="J932" s="165">
        <f t="shared" si="126"/>
        <v>800000</v>
      </c>
      <c r="K932" s="165">
        <f t="shared" si="126"/>
        <v>-300000</v>
      </c>
      <c r="L932" s="165">
        <f t="shared" si="127"/>
        <v>500000</v>
      </c>
    </row>
    <row r="933" spans="1:12" s="198" customFormat="1">
      <c r="A933" s="184" t="s">
        <v>238</v>
      </c>
      <c r="B933" s="163" t="s">
        <v>72</v>
      </c>
      <c r="C933" s="163" t="s">
        <v>18</v>
      </c>
      <c r="D933" s="163" t="s">
        <v>13</v>
      </c>
      <c r="E933" s="163" t="s">
        <v>3</v>
      </c>
      <c r="F933" s="163" t="s">
        <v>82</v>
      </c>
      <c r="G933" s="163" t="s">
        <v>190</v>
      </c>
      <c r="H933" s="163" t="s">
        <v>432</v>
      </c>
      <c r="I933" s="164" t="s">
        <v>237</v>
      </c>
      <c r="J933" s="165">
        <v>800000</v>
      </c>
      <c r="K933" s="165">
        <v>-300000</v>
      </c>
      <c r="L933" s="165">
        <f t="shared" si="127"/>
        <v>500000</v>
      </c>
    </row>
    <row r="934" spans="1:12">
      <c r="A934" s="2" t="s">
        <v>104</v>
      </c>
      <c r="B934" s="107" t="s">
        <v>72</v>
      </c>
      <c r="C934" s="107" t="s">
        <v>18</v>
      </c>
      <c r="D934" s="107" t="s">
        <v>13</v>
      </c>
      <c r="E934" s="107" t="s">
        <v>102</v>
      </c>
      <c r="F934" s="107" t="s">
        <v>82</v>
      </c>
      <c r="G934" s="107" t="s">
        <v>190</v>
      </c>
      <c r="H934" s="1" t="s">
        <v>191</v>
      </c>
      <c r="I934" s="160"/>
      <c r="J934" s="142">
        <f>+J935+J938+J941+J944+J947+J950+J953</f>
        <v>2964129</v>
      </c>
      <c r="K934" s="195">
        <f>+K935+K938+K941+K944+K947+K950+K953</f>
        <v>170000</v>
      </c>
      <c r="L934" s="165">
        <f t="shared" si="127"/>
        <v>3134129</v>
      </c>
    </row>
    <row r="935" spans="1:12" s="181" customFormat="1" ht="51">
      <c r="A935" s="111" t="s">
        <v>248</v>
      </c>
      <c r="B935" s="178" t="s">
        <v>72</v>
      </c>
      <c r="C935" s="194" t="s">
        <v>18</v>
      </c>
      <c r="D935" s="194" t="s">
        <v>13</v>
      </c>
      <c r="E935" s="178" t="s">
        <v>102</v>
      </c>
      <c r="F935" s="178" t="s">
        <v>82</v>
      </c>
      <c r="G935" s="178" t="s">
        <v>190</v>
      </c>
      <c r="H935" s="88" t="s">
        <v>242</v>
      </c>
      <c r="I935" s="137"/>
      <c r="J935" s="193">
        <f>J936</f>
        <v>61217</v>
      </c>
      <c r="K935" s="193">
        <f>K936</f>
        <v>0</v>
      </c>
      <c r="L935" s="165">
        <f t="shared" si="127"/>
        <v>61217</v>
      </c>
    </row>
    <row r="936" spans="1:12" s="181" customFormat="1">
      <c r="A936" s="183" t="s">
        <v>38</v>
      </c>
      <c r="B936" s="178" t="s">
        <v>72</v>
      </c>
      <c r="C936" s="194" t="s">
        <v>18</v>
      </c>
      <c r="D936" s="194" t="s">
        <v>13</v>
      </c>
      <c r="E936" s="178" t="s">
        <v>102</v>
      </c>
      <c r="F936" s="178" t="s">
        <v>82</v>
      </c>
      <c r="G936" s="178" t="s">
        <v>190</v>
      </c>
      <c r="H936" s="180" t="s">
        <v>242</v>
      </c>
      <c r="I936" s="136" t="s">
        <v>39</v>
      </c>
      <c r="J936" s="193">
        <f>J937</f>
        <v>61217</v>
      </c>
      <c r="K936" s="193">
        <f>K937</f>
        <v>0</v>
      </c>
      <c r="L936" s="165">
        <f t="shared" si="127"/>
        <v>61217</v>
      </c>
    </row>
    <row r="937" spans="1:12" s="181" customFormat="1">
      <c r="A937" s="184" t="s">
        <v>238</v>
      </c>
      <c r="B937" s="178" t="s">
        <v>72</v>
      </c>
      <c r="C937" s="194" t="s">
        <v>18</v>
      </c>
      <c r="D937" s="194" t="s">
        <v>13</v>
      </c>
      <c r="E937" s="178" t="s">
        <v>102</v>
      </c>
      <c r="F937" s="178" t="s">
        <v>82</v>
      </c>
      <c r="G937" s="178" t="s">
        <v>190</v>
      </c>
      <c r="H937" s="180" t="s">
        <v>242</v>
      </c>
      <c r="I937" s="136" t="s">
        <v>237</v>
      </c>
      <c r="J937" s="151">
        <v>61217</v>
      </c>
      <c r="K937" s="151"/>
      <c r="L937" s="165">
        <f t="shared" si="127"/>
        <v>61217</v>
      </c>
    </row>
    <row r="938" spans="1:12" s="181" customFormat="1" ht="39.75" customHeight="1">
      <c r="A938" s="111" t="s">
        <v>397</v>
      </c>
      <c r="B938" s="178" t="s">
        <v>72</v>
      </c>
      <c r="C938" s="194" t="s">
        <v>18</v>
      </c>
      <c r="D938" s="194" t="s">
        <v>13</v>
      </c>
      <c r="E938" s="178" t="s">
        <v>102</v>
      </c>
      <c r="F938" s="178" t="s">
        <v>82</v>
      </c>
      <c r="G938" s="178" t="s">
        <v>190</v>
      </c>
      <c r="H938" s="182" t="s">
        <v>243</v>
      </c>
      <c r="I938" s="137"/>
      <c r="J938" s="193">
        <f>J939</f>
        <v>268413</v>
      </c>
      <c r="K938" s="193">
        <f>K939</f>
        <v>0</v>
      </c>
      <c r="L938" s="165">
        <f t="shared" si="127"/>
        <v>268413</v>
      </c>
    </row>
    <row r="939" spans="1:12" s="181" customFormat="1">
      <c r="A939" s="183" t="s">
        <v>38</v>
      </c>
      <c r="B939" s="178" t="s">
        <v>72</v>
      </c>
      <c r="C939" s="194" t="s">
        <v>18</v>
      </c>
      <c r="D939" s="194" t="s">
        <v>13</v>
      </c>
      <c r="E939" s="178" t="s">
        <v>102</v>
      </c>
      <c r="F939" s="178" t="s">
        <v>82</v>
      </c>
      <c r="G939" s="178" t="s">
        <v>190</v>
      </c>
      <c r="H939" s="182" t="s">
        <v>243</v>
      </c>
      <c r="I939" s="136" t="s">
        <v>39</v>
      </c>
      <c r="J939" s="193">
        <f>J940</f>
        <v>268413</v>
      </c>
      <c r="K939" s="193">
        <f>K940</f>
        <v>0</v>
      </c>
      <c r="L939" s="165">
        <f t="shared" si="127"/>
        <v>268413</v>
      </c>
    </row>
    <row r="940" spans="1:12" s="181" customFormat="1">
      <c r="A940" s="184" t="s">
        <v>238</v>
      </c>
      <c r="B940" s="178" t="s">
        <v>72</v>
      </c>
      <c r="C940" s="194" t="s">
        <v>18</v>
      </c>
      <c r="D940" s="194" t="s">
        <v>13</v>
      </c>
      <c r="E940" s="178" t="s">
        <v>102</v>
      </c>
      <c r="F940" s="178" t="s">
        <v>82</v>
      </c>
      <c r="G940" s="178" t="s">
        <v>190</v>
      </c>
      <c r="H940" s="180" t="s">
        <v>243</v>
      </c>
      <c r="I940" s="137" t="s">
        <v>237</v>
      </c>
      <c r="J940" s="193">
        <v>268413</v>
      </c>
      <c r="K940" s="193"/>
      <c r="L940" s="165">
        <f t="shared" si="127"/>
        <v>268413</v>
      </c>
    </row>
    <row r="941" spans="1:12" s="181" customFormat="1" ht="25.5">
      <c r="A941" s="111" t="s">
        <v>318</v>
      </c>
      <c r="B941" s="178" t="s">
        <v>72</v>
      </c>
      <c r="C941" s="194" t="s">
        <v>18</v>
      </c>
      <c r="D941" s="194" t="s">
        <v>13</v>
      </c>
      <c r="E941" s="178" t="s">
        <v>102</v>
      </c>
      <c r="F941" s="178" t="s">
        <v>82</v>
      </c>
      <c r="G941" s="178" t="s">
        <v>190</v>
      </c>
      <c r="H941" s="182" t="s">
        <v>244</v>
      </c>
      <c r="I941" s="122"/>
      <c r="J941" s="193">
        <f>J942</f>
        <v>268413</v>
      </c>
      <c r="K941" s="193">
        <f>K942</f>
        <v>0</v>
      </c>
      <c r="L941" s="165">
        <f t="shared" si="127"/>
        <v>268413</v>
      </c>
    </row>
    <row r="942" spans="1:12" s="181" customFormat="1">
      <c r="A942" s="183" t="s">
        <v>38</v>
      </c>
      <c r="B942" s="178" t="s">
        <v>72</v>
      </c>
      <c r="C942" s="194" t="s">
        <v>18</v>
      </c>
      <c r="D942" s="194" t="s">
        <v>13</v>
      </c>
      <c r="E942" s="178" t="s">
        <v>102</v>
      </c>
      <c r="F942" s="178" t="s">
        <v>82</v>
      </c>
      <c r="G942" s="178" t="s">
        <v>190</v>
      </c>
      <c r="H942" s="180" t="s">
        <v>244</v>
      </c>
      <c r="I942" s="136" t="s">
        <v>39</v>
      </c>
      <c r="J942" s="193">
        <f>J943</f>
        <v>268413</v>
      </c>
      <c r="K942" s="193">
        <f>K943</f>
        <v>0</v>
      </c>
      <c r="L942" s="165">
        <f t="shared" si="127"/>
        <v>268413</v>
      </c>
    </row>
    <row r="943" spans="1:12" s="181" customFormat="1">
      <c r="A943" s="184" t="s">
        <v>238</v>
      </c>
      <c r="B943" s="178" t="s">
        <v>72</v>
      </c>
      <c r="C943" s="194" t="s">
        <v>18</v>
      </c>
      <c r="D943" s="194" t="s">
        <v>13</v>
      </c>
      <c r="E943" s="178" t="s">
        <v>102</v>
      </c>
      <c r="F943" s="178" t="s">
        <v>82</v>
      </c>
      <c r="G943" s="178" t="s">
        <v>190</v>
      </c>
      <c r="H943" s="122" t="s">
        <v>244</v>
      </c>
      <c r="I943" s="135" t="s">
        <v>237</v>
      </c>
      <c r="J943" s="193">
        <v>268413</v>
      </c>
      <c r="K943" s="193"/>
      <c r="L943" s="165">
        <f t="shared" si="127"/>
        <v>268413</v>
      </c>
    </row>
    <row r="944" spans="1:12" s="181" customFormat="1" ht="38.25">
      <c r="A944" s="111" t="s">
        <v>249</v>
      </c>
      <c r="B944" s="178" t="s">
        <v>72</v>
      </c>
      <c r="C944" s="194" t="s">
        <v>18</v>
      </c>
      <c r="D944" s="194" t="s">
        <v>13</v>
      </c>
      <c r="E944" s="178" t="s">
        <v>102</v>
      </c>
      <c r="F944" s="178" t="s">
        <v>82</v>
      </c>
      <c r="G944" s="178" t="s">
        <v>190</v>
      </c>
      <c r="H944" s="182" t="s">
        <v>245</v>
      </c>
      <c r="I944" s="122"/>
      <c r="J944" s="151">
        <f>J945</f>
        <v>61217</v>
      </c>
      <c r="K944" s="151">
        <f>K945</f>
        <v>0</v>
      </c>
      <c r="L944" s="165">
        <f t="shared" si="127"/>
        <v>61217</v>
      </c>
    </row>
    <row r="945" spans="1:12" s="181" customFormat="1">
      <c r="A945" s="183" t="s">
        <v>38</v>
      </c>
      <c r="B945" s="178" t="s">
        <v>72</v>
      </c>
      <c r="C945" s="194" t="s">
        <v>18</v>
      </c>
      <c r="D945" s="194" t="s">
        <v>13</v>
      </c>
      <c r="E945" s="178" t="s">
        <v>102</v>
      </c>
      <c r="F945" s="178" t="s">
        <v>82</v>
      </c>
      <c r="G945" s="178" t="s">
        <v>190</v>
      </c>
      <c r="H945" s="182" t="s">
        <v>245</v>
      </c>
      <c r="I945" s="137" t="s">
        <v>39</v>
      </c>
      <c r="J945" s="152">
        <f>J946</f>
        <v>61217</v>
      </c>
      <c r="K945" s="152">
        <f>K946</f>
        <v>0</v>
      </c>
      <c r="L945" s="165">
        <f t="shared" si="127"/>
        <v>61217</v>
      </c>
    </row>
    <row r="946" spans="1:12" s="181" customFormat="1">
      <c r="A946" s="184" t="s">
        <v>238</v>
      </c>
      <c r="B946" s="178" t="s">
        <v>72</v>
      </c>
      <c r="C946" s="194" t="s">
        <v>18</v>
      </c>
      <c r="D946" s="194" t="s">
        <v>13</v>
      </c>
      <c r="E946" s="178" t="s">
        <v>102</v>
      </c>
      <c r="F946" s="178" t="s">
        <v>82</v>
      </c>
      <c r="G946" s="178" t="s">
        <v>190</v>
      </c>
      <c r="H946" s="182" t="s">
        <v>245</v>
      </c>
      <c r="I946" s="136" t="s">
        <v>237</v>
      </c>
      <c r="J946" s="193">
        <v>61217</v>
      </c>
      <c r="K946" s="193"/>
      <c r="L946" s="165">
        <f t="shared" si="127"/>
        <v>61217</v>
      </c>
    </row>
    <row r="947" spans="1:12" s="181" customFormat="1" ht="25.5">
      <c r="A947" s="5" t="s">
        <v>164</v>
      </c>
      <c r="B947" s="178" t="s">
        <v>72</v>
      </c>
      <c r="C947" s="194" t="s">
        <v>18</v>
      </c>
      <c r="D947" s="194" t="s">
        <v>13</v>
      </c>
      <c r="E947" s="178" t="s">
        <v>102</v>
      </c>
      <c r="F947" s="178" t="s">
        <v>82</v>
      </c>
      <c r="G947" s="178" t="s">
        <v>190</v>
      </c>
      <c r="H947" s="182" t="s">
        <v>230</v>
      </c>
      <c r="I947" s="235"/>
      <c r="J947" s="193">
        <f>J948</f>
        <v>645500</v>
      </c>
      <c r="K947" s="193">
        <f>K948</f>
        <v>170000</v>
      </c>
      <c r="L947" s="165">
        <f t="shared" si="127"/>
        <v>815500</v>
      </c>
    </row>
    <row r="948" spans="1:12" s="181" customFormat="1">
      <c r="A948" s="183" t="s">
        <v>38</v>
      </c>
      <c r="B948" s="178" t="s">
        <v>72</v>
      </c>
      <c r="C948" s="194" t="s">
        <v>18</v>
      </c>
      <c r="D948" s="194" t="s">
        <v>13</v>
      </c>
      <c r="E948" s="178" t="s">
        <v>102</v>
      </c>
      <c r="F948" s="178" t="s">
        <v>82</v>
      </c>
      <c r="G948" s="178" t="s">
        <v>190</v>
      </c>
      <c r="H948" s="182" t="s">
        <v>230</v>
      </c>
      <c r="I948" s="235" t="s">
        <v>39</v>
      </c>
      <c r="J948" s="193">
        <f>J949</f>
        <v>645500</v>
      </c>
      <c r="K948" s="193">
        <f>K949</f>
        <v>170000</v>
      </c>
      <c r="L948" s="165">
        <f t="shared" si="127"/>
        <v>815500</v>
      </c>
    </row>
    <row r="949" spans="1:12" s="181" customFormat="1">
      <c r="A949" s="184" t="s">
        <v>238</v>
      </c>
      <c r="B949" s="178" t="s">
        <v>72</v>
      </c>
      <c r="C949" s="194" t="s">
        <v>18</v>
      </c>
      <c r="D949" s="194" t="s">
        <v>13</v>
      </c>
      <c r="E949" s="178" t="s">
        <v>102</v>
      </c>
      <c r="F949" s="178" t="s">
        <v>82</v>
      </c>
      <c r="G949" s="178" t="s">
        <v>190</v>
      </c>
      <c r="H949" s="182" t="s">
        <v>230</v>
      </c>
      <c r="I949" s="235" t="s">
        <v>237</v>
      </c>
      <c r="J949" s="193">
        <v>645500</v>
      </c>
      <c r="K949" s="193">
        <v>170000</v>
      </c>
      <c r="L949" s="165">
        <f t="shared" si="127"/>
        <v>815500</v>
      </c>
    </row>
    <row r="950" spans="1:12" s="181" customFormat="1">
      <c r="A950" s="209" t="s">
        <v>371</v>
      </c>
      <c r="B950" s="178" t="s">
        <v>72</v>
      </c>
      <c r="C950" s="194" t="s">
        <v>18</v>
      </c>
      <c r="D950" s="194" t="s">
        <v>13</v>
      </c>
      <c r="E950" s="178" t="s">
        <v>102</v>
      </c>
      <c r="F950" s="178" t="s">
        <v>82</v>
      </c>
      <c r="G950" s="178" t="s">
        <v>190</v>
      </c>
      <c r="H950" s="182" t="s">
        <v>372</v>
      </c>
      <c r="I950" s="235"/>
      <c r="J950" s="193">
        <f>J951</f>
        <v>750000</v>
      </c>
      <c r="K950" s="193">
        <f>K951</f>
        <v>0</v>
      </c>
      <c r="L950" s="165">
        <f t="shared" si="127"/>
        <v>750000</v>
      </c>
    </row>
    <row r="951" spans="1:12" s="181" customFormat="1">
      <c r="A951" s="183" t="s">
        <v>38</v>
      </c>
      <c r="B951" s="178" t="s">
        <v>72</v>
      </c>
      <c r="C951" s="194" t="s">
        <v>18</v>
      </c>
      <c r="D951" s="194" t="s">
        <v>13</v>
      </c>
      <c r="E951" s="178" t="s">
        <v>102</v>
      </c>
      <c r="F951" s="178" t="s">
        <v>82</v>
      </c>
      <c r="G951" s="178" t="s">
        <v>190</v>
      </c>
      <c r="H951" s="182" t="s">
        <v>372</v>
      </c>
      <c r="I951" s="235" t="s">
        <v>39</v>
      </c>
      <c r="J951" s="193">
        <f>J952</f>
        <v>750000</v>
      </c>
      <c r="K951" s="193">
        <f>K952</f>
        <v>0</v>
      </c>
      <c r="L951" s="165">
        <f t="shared" si="127"/>
        <v>750000</v>
      </c>
    </row>
    <row r="952" spans="1:12" s="181" customFormat="1">
      <c r="A952" s="184" t="s">
        <v>238</v>
      </c>
      <c r="B952" s="178" t="s">
        <v>72</v>
      </c>
      <c r="C952" s="194" t="s">
        <v>18</v>
      </c>
      <c r="D952" s="194" t="s">
        <v>13</v>
      </c>
      <c r="E952" s="178" t="s">
        <v>102</v>
      </c>
      <c r="F952" s="178" t="s">
        <v>82</v>
      </c>
      <c r="G952" s="178" t="s">
        <v>190</v>
      </c>
      <c r="H952" s="182" t="s">
        <v>372</v>
      </c>
      <c r="I952" s="235" t="s">
        <v>237</v>
      </c>
      <c r="J952" s="193">
        <v>750000</v>
      </c>
      <c r="K952" s="193"/>
      <c r="L952" s="165">
        <f t="shared" si="127"/>
        <v>750000</v>
      </c>
    </row>
    <row r="953" spans="1:12" s="181" customFormat="1" ht="52.5" customHeight="1">
      <c r="A953" s="192" t="s">
        <v>509</v>
      </c>
      <c r="B953" s="178" t="s">
        <v>72</v>
      </c>
      <c r="C953" s="194" t="s">
        <v>18</v>
      </c>
      <c r="D953" s="194" t="s">
        <v>13</v>
      </c>
      <c r="E953" s="182" t="s">
        <v>102</v>
      </c>
      <c r="F953" s="182" t="s">
        <v>82</v>
      </c>
      <c r="G953" s="182" t="s">
        <v>190</v>
      </c>
      <c r="H953" s="182" t="s">
        <v>508</v>
      </c>
      <c r="I953" s="180"/>
      <c r="J953" s="193">
        <f>J954</f>
        <v>909369</v>
      </c>
      <c r="K953" s="193">
        <f>K954</f>
        <v>0</v>
      </c>
      <c r="L953" s="165">
        <f t="shared" si="127"/>
        <v>909369</v>
      </c>
    </row>
    <row r="954" spans="1:12" s="181" customFormat="1">
      <c r="A954" s="183" t="s">
        <v>38</v>
      </c>
      <c r="B954" s="178" t="s">
        <v>72</v>
      </c>
      <c r="C954" s="194" t="s">
        <v>18</v>
      </c>
      <c r="D954" s="194" t="s">
        <v>13</v>
      </c>
      <c r="E954" s="182" t="s">
        <v>102</v>
      </c>
      <c r="F954" s="182" t="s">
        <v>82</v>
      </c>
      <c r="G954" s="182" t="s">
        <v>190</v>
      </c>
      <c r="H954" s="182" t="s">
        <v>508</v>
      </c>
      <c r="I954" s="180" t="s">
        <v>39</v>
      </c>
      <c r="J954" s="193">
        <f>J955</f>
        <v>909369</v>
      </c>
      <c r="K954" s="193">
        <f>K955</f>
        <v>0</v>
      </c>
      <c r="L954" s="165">
        <f t="shared" si="127"/>
        <v>909369</v>
      </c>
    </row>
    <row r="955" spans="1:12" s="181" customFormat="1">
      <c r="A955" s="184" t="s">
        <v>238</v>
      </c>
      <c r="B955" s="178" t="s">
        <v>72</v>
      </c>
      <c r="C955" s="194" t="s">
        <v>18</v>
      </c>
      <c r="D955" s="194" t="s">
        <v>13</v>
      </c>
      <c r="E955" s="182" t="s">
        <v>102</v>
      </c>
      <c r="F955" s="182" t="s">
        <v>82</v>
      </c>
      <c r="G955" s="182" t="s">
        <v>190</v>
      </c>
      <c r="H955" s="182" t="s">
        <v>508</v>
      </c>
      <c r="I955" s="180" t="s">
        <v>237</v>
      </c>
      <c r="J955" s="193">
        <v>909369</v>
      </c>
      <c r="K955" s="193"/>
      <c r="L955" s="165">
        <f t="shared" si="127"/>
        <v>909369</v>
      </c>
    </row>
    <row r="956" spans="1:12">
      <c r="A956" s="14"/>
      <c r="B956" s="13"/>
      <c r="C956" s="13"/>
      <c r="D956" s="13"/>
      <c r="E956" s="79"/>
      <c r="F956" s="13"/>
      <c r="G956" s="13"/>
      <c r="H956" s="1"/>
      <c r="I956" s="160"/>
      <c r="J956" s="142"/>
      <c r="K956" s="195"/>
      <c r="L956" s="195"/>
    </row>
    <row r="957" spans="1:12" ht="32.25" customHeight="1">
      <c r="A957" s="31" t="s">
        <v>268</v>
      </c>
      <c r="B957" s="37" t="s">
        <v>72</v>
      </c>
      <c r="C957" s="37" t="s">
        <v>29</v>
      </c>
      <c r="D957" s="37"/>
      <c r="E957" s="37"/>
      <c r="F957" s="37"/>
      <c r="G957" s="37"/>
      <c r="H957" s="37"/>
      <c r="I957" s="40"/>
      <c r="J957" s="140">
        <f>J958+J975+J968</f>
        <v>60220938.039999999</v>
      </c>
      <c r="K957" s="140">
        <f>K958+K975+K968</f>
        <v>1500000</v>
      </c>
      <c r="L957" s="140">
        <f>J957+K957</f>
        <v>61720938.039999999</v>
      </c>
    </row>
    <row r="958" spans="1:12" ht="25.5">
      <c r="A958" s="22" t="s">
        <v>56</v>
      </c>
      <c r="B958" s="18" t="s">
        <v>72</v>
      </c>
      <c r="C958" s="18" t="s">
        <v>29</v>
      </c>
      <c r="D958" s="18" t="s">
        <v>20</v>
      </c>
      <c r="E958" s="18"/>
      <c r="F958" s="18"/>
      <c r="G958" s="18"/>
      <c r="H958" s="18"/>
      <c r="I958" s="34"/>
      <c r="J958" s="141">
        <f>J959</f>
        <v>12785852.039999999</v>
      </c>
      <c r="K958" s="141">
        <f>K959</f>
        <v>0</v>
      </c>
      <c r="L958" s="141">
        <f>J958+K958</f>
        <v>12785852.039999999</v>
      </c>
    </row>
    <row r="959" spans="1:12" ht="39.75" customHeight="1">
      <c r="A959" s="42" t="s">
        <v>314</v>
      </c>
      <c r="B959" s="1" t="s">
        <v>72</v>
      </c>
      <c r="C959" s="1" t="s">
        <v>29</v>
      </c>
      <c r="D959" s="1" t="s">
        <v>20</v>
      </c>
      <c r="E959" s="1" t="s">
        <v>19</v>
      </c>
      <c r="F959" s="1" t="s">
        <v>82</v>
      </c>
      <c r="G959" s="1" t="s">
        <v>190</v>
      </c>
      <c r="H959" s="1" t="s">
        <v>191</v>
      </c>
      <c r="I959" s="16"/>
      <c r="J959" s="102">
        <f>J960</f>
        <v>12785852.039999999</v>
      </c>
      <c r="K959" s="193">
        <f>K960</f>
        <v>0</v>
      </c>
      <c r="L959" s="193">
        <f>J959+K959</f>
        <v>12785852.039999999</v>
      </c>
    </row>
    <row r="960" spans="1:12" s="181" customFormat="1" ht="39.75" customHeight="1">
      <c r="A960" s="183" t="s">
        <v>317</v>
      </c>
      <c r="B960" s="182" t="s">
        <v>72</v>
      </c>
      <c r="C960" s="182" t="s">
        <v>29</v>
      </c>
      <c r="D960" s="182" t="s">
        <v>20</v>
      </c>
      <c r="E960" s="182" t="s">
        <v>19</v>
      </c>
      <c r="F960" s="182" t="s">
        <v>173</v>
      </c>
      <c r="G960" s="182" t="s">
        <v>190</v>
      </c>
      <c r="H960" s="182" t="s">
        <v>191</v>
      </c>
      <c r="I960" s="180"/>
      <c r="J960" s="193">
        <f>J961+J964</f>
        <v>12785852.039999999</v>
      </c>
      <c r="K960" s="193">
        <f>K961+K964</f>
        <v>0</v>
      </c>
      <c r="L960" s="193">
        <f t="shared" ref="L960:L966" si="128">J960+K960</f>
        <v>12785852.039999999</v>
      </c>
    </row>
    <row r="961" spans="1:12">
      <c r="A961" s="184" t="s">
        <v>326</v>
      </c>
      <c r="B961" s="182" t="s">
        <v>72</v>
      </c>
      <c r="C961" s="182" t="s">
        <v>29</v>
      </c>
      <c r="D961" s="182" t="s">
        <v>20</v>
      </c>
      <c r="E961" s="182" t="s">
        <v>19</v>
      </c>
      <c r="F961" s="182" t="s">
        <v>173</v>
      </c>
      <c r="G961" s="1" t="s">
        <v>190</v>
      </c>
      <c r="H961" s="1" t="s">
        <v>234</v>
      </c>
      <c r="I961" s="16"/>
      <c r="J961" s="102">
        <f>J962</f>
        <v>10691200</v>
      </c>
      <c r="K961" s="193">
        <f>K962</f>
        <v>0</v>
      </c>
      <c r="L961" s="193">
        <f t="shared" si="128"/>
        <v>10691200</v>
      </c>
    </row>
    <row r="962" spans="1:12">
      <c r="A962" s="2" t="s">
        <v>38</v>
      </c>
      <c r="B962" s="182" t="s">
        <v>72</v>
      </c>
      <c r="C962" s="182" t="s">
        <v>29</v>
      </c>
      <c r="D962" s="182" t="s">
        <v>20</v>
      </c>
      <c r="E962" s="182" t="s">
        <v>19</v>
      </c>
      <c r="F962" s="182" t="s">
        <v>173</v>
      </c>
      <c r="G962" s="1" t="s">
        <v>190</v>
      </c>
      <c r="H962" s="1" t="s">
        <v>234</v>
      </c>
      <c r="I962" s="16" t="s">
        <v>39</v>
      </c>
      <c r="J962" s="102">
        <f>J963</f>
        <v>10691200</v>
      </c>
      <c r="K962" s="193">
        <f>K963</f>
        <v>0</v>
      </c>
      <c r="L962" s="193">
        <f t="shared" si="128"/>
        <v>10691200</v>
      </c>
    </row>
    <row r="963" spans="1:12">
      <c r="A963" s="2" t="s">
        <v>137</v>
      </c>
      <c r="B963" s="182" t="s">
        <v>72</v>
      </c>
      <c r="C963" s="182" t="s">
        <v>29</v>
      </c>
      <c r="D963" s="182" t="s">
        <v>20</v>
      </c>
      <c r="E963" s="182" t="s">
        <v>19</v>
      </c>
      <c r="F963" s="182" t="s">
        <v>173</v>
      </c>
      <c r="G963" s="1" t="s">
        <v>190</v>
      </c>
      <c r="H963" s="1" t="s">
        <v>234</v>
      </c>
      <c r="I963" s="16" t="s">
        <v>84</v>
      </c>
      <c r="J963" s="102">
        <v>10691200</v>
      </c>
      <c r="K963" s="193"/>
      <c r="L963" s="193">
        <f t="shared" si="128"/>
        <v>10691200</v>
      </c>
    </row>
    <row r="964" spans="1:12">
      <c r="A964" s="183" t="s">
        <v>83</v>
      </c>
      <c r="B964" s="182" t="s">
        <v>72</v>
      </c>
      <c r="C964" s="182" t="s">
        <v>29</v>
      </c>
      <c r="D964" s="182" t="s">
        <v>20</v>
      </c>
      <c r="E964" s="182" t="s">
        <v>19</v>
      </c>
      <c r="F964" s="182" t="s">
        <v>173</v>
      </c>
      <c r="G964" s="1" t="s">
        <v>190</v>
      </c>
      <c r="H964" s="1" t="s">
        <v>235</v>
      </c>
      <c r="I964" s="16"/>
      <c r="J964" s="102">
        <f>+J965</f>
        <v>2094652.04</v>
      </c>
      <c r="K964" s="193">
        <f>+K965</f>
        <v>0</v>
      </c>
      <c r="L964" s="193">
        <f t="shared" si="128"/>
        <v>2094652.04</v>
      </c>
    </row>
    <row r="965" spans="1:12">
      <c r="A965" s="2" t="s">
        <v>38</v>
      </c>
      <c r="B965" s="182" t="s">
        <v>72</v>
      </c>
      <c r="C965" s="182" t="s">
        <v>29</v>
      </c>
      <c r="D965" s="182" t="s">
        <v>20</v>
      </c>
      <c r="E965" s="182" t="s">
        <v>19</v>
      </c>
      <c r="F965" s="182" t="s">
        <v>173</v>
      </c>
      <c r="G965" s="1" t="s">
        <v>190</v>
      </c>
      <c r="H965" s="1" t="s">
        <v>235</v>
      </c>
      <c r="I965" s="16" t="s">
        <v>39</v>
      </c>
      <c r="J965" s="102">
        <f>J966</f>
        <v>2094652.04</v>
      </c>
      <c r="K965" s="193">
        <f>K966</f>
        <v>0</v>
      </c>
      <c r="L965" s="193">
        <f t="shared" si="128"/>
        <v>2094652.04</v>
      </c>
    </row>
    <row r="966" spans="1:12">
      <c r="A966" s="2" t="s">
        <v>85</v>
      </c>
      <c r="B966" s="182" t="s">
        <v>72</v>
      </c>
      <c r="C966" s="182" t="s">
        <v>29</v>
      </c>
      <c r="D966" s="182" t="s">
        <v>20</v>
      </c>
      <c r="E966" s="182" t="s">
        <v>19</v>
      </c>
      <c r="F966" s="182" t="s">
        <v>173</v>
      </c>
      <c r="G966" s="1" t="s">
        <v>190</v>
      </c>
      <c r="H966" s="1" t="s">
        <v>235</v>
      </c>
      <c r="I966" s="16" t="s">
        <v>84</v>
      </c>
      <c r="J966" s="102">
        <v>2094652.04</v>
      </c>
      <c r="K966" s="193"/>
      <c r="L966" s="193">
        <f t="shared" si="128"/>
        <v>2094652.04</v>
      </c>
    </row>
    <row r="967" spans="1:12">
      <c r="A967" s="2"/>
      <c r="B967" s="1"/>
      <c r="C967" s="1"/>
      <c r="D967" s="1"/>
      <c r="E967" s="1"/>
      <c r="F967" s="1"/>
      <c r="G967" s="1"/>
      <c r="H967" s="1"/>
      <c r="I967" s="16"/>
      <c r="J967" s="102"/>
      <c r="K967" s="193"/>
      <c r="L967" s="193"/>
    </row>
    <row r="968" spans="1:12" s="181" customFormat="1">
      <c r="A968" s="4" t="s">
        <v>80</v>
      </c>
      <c r="B968" s="18" t="s">
        <v>72</v>
      </c>
      <c r="C968" s="18" t="s">
        <v>29</v>
      </c>
      <c r="D968" s="18" t="s">
        <v>17</v>
      </c>
      <c r="E968" s="18"/>
      <c r="F968" s="18"/>
      <c r="G968" s="18"/>
      <c r="H968" s="18"/>
      <c r="I968" s="34"/>
      <c r="J968" s="141">
        <f t="shared" ref="J968:K972" si="129">J969</f>
        <v>4205086</v>
      </c>
      <c r="K968" s="141">
        <f t="shared" si="129"/>
        <v>1500000</v>
      </c>
      <c r="L968" s="141">
        <f t="shared" ref="L968:L973" si="130">J968+K968</f>
        <v>5705086</v>
      </c>
    </row>
    <row r="969" spans="1:12" s="181" customFormat="1" ht="38.25">
      <c r="A969" s="42" t="s">
        <v>314</v>
      </c>
      <c r="B969" s="182" t="s">
        <v>72</v>
      </c>
      <c r="C969" s="182" t="s">
        <v>29</v>
      </c>
      <c r="D969" s="182" t="s">
        <v>17</v>
      </c>
      <c r="E969" s="182" t="s">
        <v>19</v>
      </c>
      <c r="F969" s="182" t="s">
        <v>82</v>
      </c>
      <c r="G969" s="182" t="s">
        <v>190</v>
      </c>
      <c r="H969" s="182" t="s">
        <v>191</v>
      </c>
      <c r="I969" s="180"/>
      <c r="J969" s="193">
        <f t="shared" si="129"/>
        <v>4205086</v>
      </c>
      <c r="K969" s="193">
        <f t="shared" si="129"/>
        <v>1500000</v>
      </c>
      <c r="L969" s="193">
        <f t="shared" si="130"/>
        <v>5705086</v>
      </c>
    </row>
    <row r="970" spans="1:12" s="181" customFormat="1" ht="38.25">
      <c r="A970" s="183" t="s">
        <v>317</v>
      </c>
      <c r="B970" s="182" t="s">
        <v>72</v>
      </c>
      <c r="C970" s="182" t="s">
        <v>29</v>
      </c>
      <c r="D970" s="182" t="s">
        <v>17</v>
      </c>
      <c r="E970" s="182" t="s">
        <v>19</v>
      </c>
      <c r="F970" s="182" t="s">
        <v>173</v>
      </c>
      <c r="G970" s="182" t="s">
        <v>190</v>
      </c>
      <c r="H970" s="182" t="s">
        <v>191</v>
      </c>
      <c r="I970" s="180"/>
      <c r="J970" s="193">
        <f t="shared" si="129"/>
        <v>4205086</v>
      </c>
      <c r="K970" s="193">
        <f t="shared" si="129"/>
        <v>1500000</v>
      </c>
      <c r="L970" s="193">
        <f t="shared" si="130"/>
        <v>5705086</v>
      </c>
    </row>
    <row r="971" spans="1:12" s="181" customFormat="1">
      <c r="A971" s="183" t="s">
        <v>464</v>
      </c>
      <c r="B971" s="182" t="s">
        <v>72</v>
      </c>
      <c r="C971" s="182" t="s">
        <v>29</v>
      </c>
      <c r="D971" s="182" t="s">
        <v>17</v>
      </c>
      <c r="E971" s="182" t="s">
        <v>19</v>
      </c>
      <c r="F971" s="182" t="s">
        <v>173</v>
      </c>
      <c r="G971" s="182" t="s">
        <v>190</v>
      </c>
      <c r="H971" s="182" t="s">
        <v>465</v>
      </c>
      <c r="I971" s="180"/>
      <c r="J971" s="193">
        <f t="shared" si="129"/>
        <v>4205086</v>
      </c>
      <c r="K971" s="193">
        <f t="shared" si="129"/>
        <v>1500000</v>
      </c>
      <c r="L971" s="193">
        <f t="shared" si="130"/>
        <v>5705086</v>
      </c>
    </row>
    <row r="972" spans="1:12" s="181" customFormat="1">
      <c r="A972" s="183" t="s">
        <v>38</v>
      </c>
      <c r="B972" s="182" t="s">
        <v>72</v>
      </c>
      <c r="C972" s="182" t="s">
        <v>29</v>
      </c>
      <c r="D972" s="182" t="s">
        <v>17</v>
      </c>
      <c r="E972" s="182" t="s">
        <v>19</v>
      </c>
      <c r="F972" s="182" t="s">
        <v>173</v>
      </c>
      <c r="G972" s="182" t="s">
        <v>190</v>
      </c>
      <c r="H972" s="182" t="s">
        <v>465</v>
      </c>
      <c r="I972" s="180" t="s">
        <v>39</v>
      </c>
      <c r="J972" s="193">
        <f t="shared" si="129"/>
        <v>4205086</v>
      </c>
      <c r="K972" s="193">
        <f t="shared" si="129"/>
        <v>1500000</v>
      </c>
      <c r="L972" s="193">
        <f t="shared" si="130"/>
        <v>5705086</v>
      </c>
    </row>
    <row r="973" spans="1:12" s="181" customFormat="1">
      <c r="A973" s="183" t="s">
        <v>85</v>
      </c>
      <c r="B973" s="182" t="s">
        <v>72</v>
      </c>
      <c r="C973" s="182" t="s">
        <v>29</v>
      </c>
      <c r="D973" s="182" t="s">
        <v>17</v>
      </c>
      <c r="E973" s="182" t="s">
        <v>19</v>
      </c>
      <c r="F973" s="182" t="s">
        <v>173</v>
      </c>
      <c r="G973" s="182" t="s">
        <v>190</v>
      </c>
      <c r="H973" s="182" t="s">
        <v>465</v>
      </c>
      <c r="I973" s="180" t="s">
        <v>84</v>
      </c>
      <c r="J973" s="193">
        <v>4205086</v>
      </c>
      <c r="K973" s="193">
        <f>1200000+300000</f>
        <v>1500000</v>
      </c>
      <c r="L973" s="193">
        <f t="shared" si="130"/>
        <v>5705086</v>
      </c>
    </row>
    <row r="974" spans="1:12" s="181" customFormat="1">
      <c r="A974" s="183"/>
      <c r="B974" s="182"/>
      <c r="C974" s="182"/>
      <c r="D974" s="182"/>
      <c r="E974" s="182"/>
      <c r="F974" s="182"/>
      <c r="G974" s="182"/>
      <c r="H974" s="182"/>
      <c r="I974" s="180"/>
      <c r="J974" s="193"/>
      <c r="K974" s="193"/>
      <c r="L974" s="193"/>
    </row>
    <row r="975" spans="1:12">
      <c r="A975" s="22" t="s">
        <v>69</v>
      </c>
      <c r="B975" s="18" t="s">
        <v>72</v>
      </c>
      <c r="C975" s="18" t="s">
        <v>29</v>
      </c>
      <c r="D975" s="18" t="s">
        <v>13</v>
      </c>
      <c r="E975" s="18"/>
      <c r="F975" s="18"/>
      <c r="G975" s="18"/>
      <c r="H975" s="18"/>
      <c r="I975" s="34"/>
      <c r="J975" s="141">
        <f t="shared" ref="J975:K979" si="131">J976</f>
        <v>43230000</v>
      </c>
      <c r="K975" s="141">
        <f t="shared" si="131"/>
        <v>0</v>
      </c>
      <c r="L975" s="141">
        <f>J975+K975</f>
        <v>43230000</v>
      </c>
    </row>
    <row r="976" spans="1:12" ht="38.25" customHeight="1">
      <c r="A976" s="42" t="s">
        <v>314</v>
      </c>
      <c r="B976" s="1" t="s">
        <v>72</v>
      </c>
      <c r="C976" s="1" t="s">
        <v>29</v>
      </c>
      <c r="D976" s="1" t="s">
        <v>13</v>
      </c>
      <c r="E976" s="1" t="s">
        <v>19</v>
      </c>
      <c r="F976" s="1" t="s">
        <v>82</v>
      </c>
      <c r="G976" s="1" t="s">
        <v>190</v>
      </c>
      <c r="H976" s="1" t="s">
        <v>191</v>
      </c>
      <c r="I976" s="16"/>
      <c r="J976" s="102">
        <f t="shared" si="131"/>
        <v>43230000</v>
      </c>
      <c r="K976" s="193">
        <f t="shared" si="131"/>
        <v>0</v>
      </c>
      <c r="L976" s="193">
        <f>J976+K976</f>
        <v>43230000</v>
      </c>
    </row>
    <row r="977" spans="1:15" s="181" customFormat="1" ht="38.25" customHeight="1">
      <c r="A977" s="183" t="s">
        <v>317</v>
      </c>
      <c r="B977" s="182" t="s">
        <v>72</v>
      </c>
      <c r="C977" s="182" t="s">
        <v>29</v>
      </c>
      <c r="D977" s="182" t="s">
        <v>13</v>
      </c>
      <c r="E977" s="182" t="s">
        <v>19</v>
      </c>
      <c r="F977" s="182" t="s">
        <v>173</v>
      </c>
      <c r="G977" s="182" t="s">
        <v>190</v>
      </c>
      <c r="H977" s="182" t="s">
        <v>191</v>
      </c>
      <c r="I977" s="180"/>
      <c r="J977" s="193">
        <f t="shared" si="131"/>
        <v>43230000</v>
      </c>
      <c r="K977" s="193">
        <f t="shared" si="131"/>
        <v>0</v>
      </c>
      <c r="L977" s="193">
        <f t="shared" ref="L977:L980" si="132">J977+K977</f>
        <v>43230000</v>
      </c>
    </row>
    <row r="978" spans="1:15">
      <c r="A978" s="183" t="s">
        <v>70</v>
      </c>
      <c r="B978" s="182" t="s">
        <v>72</v>
      </c>
      <c r="C978" s="182" t="s">
        <v>29</v>
      </c>
      <c r="D978" s="182" t="s">
        <v>13</v>
      </c>
      <c r="E978" s="182" t="s">
        <v>19</v>
      </c>
      <c r="F978" s="182" t="s">
        <v>173</v>
      </c>
      <c r="G978" s="1" t="s">
        <v>190</v>
      </c>
      <c r="H978" s="1" t="s">
        <v>236</v>
      </c>
      <c r="I978" s="16"/>
      <c r="J978" s="102">
        <f t="shared" si="131"/>
        <v>43230000</v>
      </c>
      <c r="K978" s="193">
        <f t="shared" si="131"/>
        <v>0</v>
      </c>
      <c r="L978" s="193">
        <f t="shared" si="132"/>
        <v>43230000</v>
      </c>
    </row>
    <row r="979" spans="1:15">
      <c r="A979" s="2" t="s">
        <v>38</v>
      </c>
      <c r="B979" s="182" t="s">
        <v>72</v>
      </c>
      <c r="C979" s="182" t="s">
        <v>29</v>
      </c>
      <c r="D979" s="182" t="s">
        <v>13</v>
      </c>
      <c r="E979" s="182" t="s">
        <v>19</v>
      </c>
      <c r="F979" s="182" t="s">
        <v>173</v>
      </c>
      <c r="G979" s="1" t="s">
        <v>190</v>
      </c>
      <c r="H979" s="1" t="s">
        <v>236</v>
      </c>
      <c r="I979" s="16" t="s">
        <v>39</v>
      </c>
      <c r="J979" s="102">
        <f t="shared" si="131"/>
        <v>43230000</v>
      </c>
      <c r="K979" s="193">
        <f t="shared" si="131"/>
        <v>0</v>
      </c>
      <c r="L979" s="193">
        <f t="shared" si="132"/>
        <v>43230000</v>
      </c>
    </row>
    <row r="980" spans="1:15">
      <c r="A980" s="2" t="s">
        <v>100</v>
      </c>
      <c r="B980" s="182" t="s">
        <v>72</v>
      </c>
      <c r="C980" s="182" t="s">
        <v>29</v>
      </c>
      <c r="D980" s="182" t="s">
        <v>13</v>
      </c>
      <c r="E980" s="182" t="s">
        <v>19</v>
      </c>
      <c r="F980" s="182" t="s">
        <v>173</v>
      </c>
      <c r="G980" s="1" t="s">
        <v>190</v>
      </c>
      <c r="H980" s="1" t="s">
        <v>236</v>
      </c>
      <c r="I980" s="16" t="s">
        <v>99</v>
      </c>
      <c r="J980" s="102">
        <v>43230000</v>
      </c>
      <c r="K980" s="193"/>
      <c r="L980" s="193">
        <f t="shared" si="132"/>
        <v>43230000</v>
      </c>
    </row>
    <row r="981" spans="1:15" ht="15">
      <c r="A981" s="83" t="s">
        <v>41</v>
      </c>
      <c r="B981" s="84"/>
      <c r="C981" s="85"/>
      <c r="D981" s="85"/>
      <c r="E981" s="85"/>
      <c r="F981" s="85"/>
      <c r="G981" s="85"/>
      <c r="H981" s="85"/>
      <c r="I981" s="85"/>
      <c r="J981" s="148">
        <f>J16+J169+J437+J781+J422+J402+J366</f>
        <v>1006563636.5700001</v>
      </c>
      <c r="K981" s="148">
        <f>K16+K169+K437+K781+K422+K402+K366</f>
        <v>119702223.98</v>
      </c>
      <c r="L981" s="148">
        <f>J981+K981</f>
        <v>1126265860.55</v>
      </c>
      <c r="M981" t="s">
        <v>447</v>
      </c>
      <c r="N981" s="232"/>
      <c r="O981" s="232"/>
    </row>
    <row r="983" spans="1:15">
      <c r="A983" s="76"/>
    </row>
    <row r="984" spans="1:15">
      <c r="A984" s="76" t="s">
        <v>141</v>
      </c>
      <c r="B984" s="94"/>
      <c r="H984" s="27" t="s">
        <v>166</v>
      </c>
      <c r="J984" s="138">
        <f>J788+J820+J827+J830+J850+J857+J860+J866+J876+J889+J904+J911+J924+J933+J937+J940+J943+J946+J963+J966+J973+J980+J839+J895+J873+J927+J842+J949+J879+J952+J892+J885+J955+J898+J913</f>
        <v>94142079.209999993</v>
      </c>
      <c r="K984" s="138">
        <f>K788+K820+K827+K830+K850+K857+K860+K866+K876+K889+K904+K911+K924+K933+K937+K940+K943+K946+K963+K966+K973+K980+K839+K895+K873+K927+K842+K949+K879+K952+K892+K885+K955+K898+K913</f>
        <v>2668000</v>
      </c>
      <c r="L984" s="232">
        <f>J984+K984</f>
        <v>96810079.209999993</v>
      </c>
    </row>
    <row r="985" spans="1:15">
      <c r="A985" s="76" t="s">
        <v>142</v>
      </c>
      <c r="H985" s="27" t="s">
        <v>167</v>
      </c>
      <c r="J985" s="149">
        <f>J19+J27+J46+J60+J122+J152+J172+J191+J238+J278+J284+J303+J342+J449+J494+J499+J535+J548+J555+J570+J617+J637+J655+J678+J694++J710+J715+J730+J761+J775+J784+J791+J817+J846+J854+J870+J959+J976+J933+J600+J651+J369+J388+J395</f>
        <v>765238488.43000007</v>
      </c>
      <c r="K985" s="149">
        <f>K19+K27+K46+K60+K122+K152+K172+K191+K238+K278+K284+K303+K342+K449+K494+K499+K535+K548+K555+K570+K617+K637+K655+K678+K694++K710+K715+K730+K761+K775+K784+K791+K817+K846+K854+K870+K959+K976+K933+K600+K651+K369+K388+K395</f>
        <v>104161089.34999999</v>
      </c>
      <c r="L985" s="232">
        <f>J985+K985</f>
        <v>869399577.78000009</v>
      </c>
    </row>
    <row r="986" spans="1:15">
      <c r="A986" s="76"/>
    </row>
    <row r="987" spans="1:15">
      <c r="A987" s="76"/>
    </row>
    <row r="988" spans="1:15">
      <c r="A988" s="76"/>
      <c r="J988" s="103">
        <v>924651559.59000003</v>
      </c>
    </row>
    <row r="989" spans="1:15">
      <c r="A989" s="76"/>
      <c r="J989" s="103">
        <f>'разд,подр'!D87</f>
        <v>1006563636.5700001</v>
      </c>
    </row>
    <row r="990" spans="1:15">
      <c r="A990" s="76"/>
    </row>
    <row r="991" spans="1:15">
      <c r="A991" s="76"/>
    </row>
    <row r="992" spans="1:15">
      <c r="A992" s="76"/>
    </row>
    <row r="993" spans="1:10">
      <c r="A993" s="76"/>
    </row>
    <row r="994" spans="1:10">
      <c r="A994" s="76"/>
    </row>
    <row r="995" spans="1:10">
      <c r="A995" s="76"/>
    </row>
    <row r="996" spans="1:10">
      <c r="A996" s="76"/>
    </row>
    <row r="997" spans="1:10">
      <c r="A997" s="76"/>
    </row>
    <row r="998" spans="1:10">
      <c r="A998" s="76"/>
    </row>
    <row r="999" spans="1:10">
      <c r="A999" s="76"/>
    </row>
    <row r="1000" spans="1:10">
      <c r="A1000" s="76"/>
    </row>
    <row r="1001" spans="1:10">
      <c r="A1001" s="76"/>
      <c r="B1001"/>
      <c r="C1001"/>
      <c r="D1001"/>
      <c r="E1001"/>
      <c r="F1001"/>
      <c r="G1001"/>
      <c r="H1001"/>
      <c r="I1001"/>
      <c r="J1001"/>
    </row>
    <row r="1002" spans="1:10">
      <c r="A1002" s="76"/>
      <c r="B1002"/>
      <c r="C1002"/>
      <c r="D1002"/>
      <c r="E1002"/>
      <c r="F1002"/>
      <c r="G1002"/>
      <c r="H1002"/>
      <c r="I1002"/>
      <c r="J1002"/>
    </row>
    <row r="1003" spans="1:10">
      <c r="A1003" s="76"/>
      <c r="B1003"/>
      <c r="C1003"/>
      <c r="D1003"/>
      <c r="E1003"/>
      <c r="F1003"/>
      <c r="G1003"/>
      <c r="H1003"/>
      <c r="I1003"/>
      <c r="J1003"/>
    </row>
    <row r="1004" spans="1:10">
      <c r="A1004" s="78"/>
      <c r="B1004"/>
      <c r="C1004"/>
      <c r="D1004"/>
      <c r="E1004"/>
      <c r="F1004"/>
      <c r="G1004"/>
      <c r="H1004"/>
      <c r="I1004"/>
      <c r="J1004"/>
    </row>
    <row r="1006" spans="1:10">
      <c r="A1006" s="77"/>
      <c r="B1006"/>
      <c r="C1006"/>
      <c r="D1006"/>
      <c r="E1006"/>
      <c r="F1006"/>
      <c r="G1006"/>
      <c r="H1006"/>
      <c r="I1006"/>
      <c r="J1006"/>
    </row>
  </sheetData>
  <mergeCells count="3">
    <mergeCell ref="E13:H13"/>
    <mergeCell ref="E14:H14"/>
    <mergeCell ref="A11:L11"/>
  </mergeCells>
  <phoneticPr fontId="0" type="noConversion"/>
  <pageMargins left="0.59055118110236227" right="0.19685039370078741" top="0.39370078740157483" bottom="0.39370078740157483" header="0.15748031496062992" footer="0.19685039370078741"/>
  <pageSetup paperSize="9" scale="56" firstPageNumber="58" fitToHeight="99" orientation="portrait" r:id="rId1"/>
  <headerFooter alignWithMargins="0">
    <oddFooter>&amp;C&amp;P</oddFooter>
  </headerFooter>
  <rowBreaks count="2" manualBreakCount="2">
    <brk id="150" max="12" man="1"/>
    <brk id="2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разд,подр</vt:lpstr>
      <vt:lpstr>ведомств</vt:lpstr>
      <vt:lpstr>ведомств!Заголовки_для_печати</vt:lpstr>
      <vt:lpstr>'разд,подр'!Заголовки_для_печати</vt:lpstr>
      <vt:lpstr>ведомств!Область_печати</vt:lpstr>
      <vt:lpstr>'разд,подр'!Область_печати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Punyagov</dc:creator>
  <cp:lastModifiedBy>Олупкина Н.А.</cp:lastModifiedBy>
  <cp:lastPrinted>2022-12-20T11:26:39Z</cp:lastPrinted>
  <dcterms:created xsi:type="dcterms:W3CDTF">2007-08-13T07:10:11Z</dcterms:created>
  <dcterms:modified xsi:type="dcterms:W3CDTF">2022-12-20T11:27:33Z</dcterms:modified>
</cp:coreProperties>
</file>