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15" windowWidth="28650" windowHeight="15585"/>
  </bookViews>
  <sheets>
    <sheet name="2023" sheetId="1" r:id="rId1"/>
  </sheets>
  <definedNames>
    <definedName name="_xlnm.Print_Titles" localSheetId="0">'2023'!#REF!</definedName>
    <definedName name="_xlnm.Print_Area" localSheetId="0">'2023'!$A$1:$F$211</definedName>
  </definedNames>
  <calcPr calcId="145621" iterate="1"/>
</workbook>
</file>

<file path=xl/calcChain.xml><?xml version="1.0" encoding="utf-8"?>
<calcChain xmlns="http://schemas.openxmlformats.org/spreadsheetml/2006/main">
  <c r="F192" i="1" l="1"/>
  <c r="F190" i="1"/>
  <c r="F189" i="1"/>
  <c r="F186" i="1"/>
  <c r="F185" i="1"/>
  <c r="F184" i="1"/>
  <c r="F181" i="1"/>
  <c r="F180" i="1"/>
  <c r="F179" i="1"/>
  <c r="F178" i="1"/>
  <c r="F175" i="1"/>
  <c r="F172" i="1"/>
  <c r="F171" i="1"/>
  <c r="F168" i="1"/>
  <c r="F167" i="1"/>
  <c r="F166" i="1"/>
  <c r="F165" i="1"/>
  <c r="F164" i="1"/>
  <c r="F161" i="1"/>
  <c r="F158" i="1"/>
  <c r="F157" i="1"/>
  <c r="F156" i="1"/>
  <c r="F155" i="1"/>
  <c r="F152" i="1"/>
  <c r="F151" i="1"/>
  <c r="F150" i="1"/>
  <c r="F149" i="1"/>
  <c r="F146" i="1"/>
  <c r="F145" i="1"/>
  <c r="F144" i="1"/>
  <c r="F141" i="1"/>
  <c r="F138" i="1"/>
  <c r="F137" i="1"/>
  <c r="F136" i="1"/>
  <c r="F135" i="1"/>
  <c r="F134" i="1"/>
  <c r="F133" i="1"/>
  <c r="F132" i="1"/>
  <c r="F131" i="1"/>
  <c r="F126" i="1"/>
  <c r="F123" i="1"/>
  <c r="F120" i="1"/>
  <c r="F119" i="1"/>
  <c r="F118" i="1"/>
  <c r="F117" i="1"/>
  <c r="F116" i="1"/>
  <c r="F115" i="1"/>
  <c r="F114" i="1"/>
  <c r="F113" i="1"/>
  <c r="F112" i="1"/>
  <c r="F111" i="1"/>
  <c r="F110" i="1"/>
  <c r="F106" i="1"/>
  <c r="F103" i="1"/>
  <c r="F102" i="1"/>
  <c r="F101" i="1"/>
  <c r="F99" i="1"/>
  <c r="F98" i="1"/>
  <c r="F97" i="1"/>
  <c r="F95" i="1"/>
  <c r="F94" i="1"/>
  <c r="F93" i="1"/>
  <c r="F92" i="1"/>
  <c r="F91" i="1"/>
  <c r="F90" i="1"/>
  <c r="F89" i="1"/>
  <c r="F88" i="1"/>
  <c r="F87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7" i="1"/>
  <c r="F65" i="1"/>
  <c r="F64" i="1"/>
  <c r="F63" i="1"/>
  <c r="F62" i="1"/>
  <c r="F60" i="1"/>
  <c r="F59" i="1"/>
  <c r="F58" i="1"/>
  <c r="F57" i="1"/>
  <c r="F56" i="1"/>
  <c r="F45" i="1"/>
  <c r="F43" i="1"/>
  <c r="F41" i="1"/>
  <c r="F40" i="1"/>
  <c r="F38" i="1"/>
  <c r="F37" i="1"/>
  <c r="F35" i="1"/>
  <c r="F33" i="1"/>
  <c r="F32" i="1"/>
  <c r="F30" i="1"/>
  <c r="F29" i="1"/>
  <c r="F28" i="1"/>
  <c r="F26" i="1"/>
  <c r="F25" i="1"/>
  <c r="F24" i="1"/>
  <c r="F22" i="1"/>
  <c r="F21" i="1"/>
  <c r="F19" i="1"/>
  <c r="F17" i="1"/>
  <c r="F15" i="1"/>
  <c r="D68" i="1" l="1"/>
  <c r="E68" i="1"/>
  <c r="F68" i="1" s="1"/>
  <c r="C68" i="1"/>
  <c r="D85" i="1" l="1"/>
  <c r="E85" i="1"/>
  <c r="C85" i="1"/>
  <c r="D18" i="1"/>
  <c r="E18" i="1"/>
  <c r="C18" i="1"/>
  <c r="D47" i="1"/>
  <c r="E47" i="1"/>
  <c r="C47" i="1"/>
  <c r="D42" i="1"/>
  <c r="E42" i="1"/>
  <c r="C42" i="1"/>
  <c r="F42" i="1" l="1"/>
  <c r="F18" i="1"/>
  <c r="F85" i="1"/>
  <c r="D109" i="1"/>
  <c r="E122" i="1" l="1"/>
  <c r="D122" i="1"/>
  <c r="E109" i="1"/>
  <c r="F109" i="1" s="1"/>
  <c r="C109" i="1"/>
  <c r="F122" i="1" l="1"/>
  <c r="C108" i="1"/>
  <c r="D105" i="1"/>
  <c r="D104" i="1" s="1"/>
  <c r="E105" i="1"/>
  <c r="C105" i="1"/>
  <c r="C104" i="1" s="1"/>
  <c r="D209" i="1"/>
  <c r="D207" i="1" s="1"/>
  <c r="C209" i="1"/>
  <c r="C207" i="1" s="1"/>
  <c r="E207" i="1"/>
  <c r="E201" i="1"/>
  <c r="D201" i="1"/>
  <c r="C201" i="1"/>
  <c r="E198" i="1"/>
  <c r="D198" i="1"/>
  <c r="C198" i="1"/>
  <c r="E191" i="1"/>
  <c r="D191" i="1"/>
  <c r="C191" i="1"/>
  <c r="E188" i="1"/>
  <c r="F188" i="1" s="1"/>
  <c r="C188" i="1"/>
  <c r="E183" i="1"/>
  <c r="F183" i="1" s="1"/>
  <c r="D183" i="1"/>
  <c r="C183" i="1"/>
  <c r="E177" i="1"/>
  <c r="D177" i="1"/>
  <c r="C177" i="1"/>
  <c r="E174" i="1"/>
  <c r="F174" i="1" s="1"/>
  <c r="D174" i="1"/>
  <c r="C174" i="1"/>
  <c r="E170" i="1"/>
  <c r="D170" i="1"/>
  <c r="C170" i="1"/>
  <c r="E163" i="1"/>
  <c r="F163" i="1" s="1"/>
  <c r="D163" i="1"/>
  <c r="C163" i="1"/>
  <c r="E160" i="1"/>
  <c r="D160" i="1"/>
  <c r="C160" i="1"/>
  <c r="E154" i="1"/>
  <c r="F154" i="1" s="1"/>
  <c r="D154" i="1"/>
  <c r="C154" i="1"/>
  <c r="E148" i="1"/>
  <c r="D148" i="1"/>
  <c r="C148" i="1"/>
  <c r="E143" i="1"/>
  <c r="F143" i="1" s="1"/>
  <c r="D143" i="1"/>
  <c r="C143" i="1"/>
  <c r="E140" i="1"/>
  <c r="D140" i="1"/>
  <c r="C140" i="1"/>
  <c r="E130" i="1"/>
  <c r="F130" i="1" s="1"/>
  <c r="D130" i="1"/>
  <c r="C130" i="1"/>
  <c r="D125" i="1"/>
  <c r="E125" i="1"/>
  <c r="F125" i="1" s="1"/>
  <c r="C125" i="1"/>
  <c r="D108" i="1"/>
  <c r="E108" i="1"/>
  <c r="D100" i="1"/>
  <c r="E100" i="1"/>
  <c r="F100" i="1" s="1"/>
  <c r="C100" i="1"/>
  <c r="D66" i="1"/>
  <c r="E66" i="1"/>
  <c r="F66" i="1" s="1"/>
  <c r="C66" i="1"/>
  <c r="D61" i="1"/>
  <c r="E61" i="1"/>
  <c r="F61" i="1" s="1"/>
  <c r="C61" i="1"/>
  <c r="D39" i="1"/>
  <c r="E39" i="1"/>
  <c r="F39" i="1" s="1"/>
  <c r="C39" i="1"/>
  <c r="D36" i="1"/>
  <c r="E36" i="1"/>
  <c r="F36" i="1" s="1"/>
  <c r="C36" i="1"/>
  <c r="D34" i="1"/>
  <c r="E34" i="1"/>
  <c r="F34" i="1" s="1"/>
  <c r="C34" i="1"/>
  <c r="D31" i="1"/>
  <c r="E31" i="1"/>
  <c r="F31" i="1" s="1"/>
  <c r="C31" i="1"/>
  <c r="D27" i="1"/>
  <c r="E27" i="1"/>
  <c r="F27" i="1" s="1"/>
  <c r="C27" i="1"/>
  <c r="D23" i="1"/>
  <c r="E23" i="1"/>
  <c r="F23" i="1" s="1"/>
  <c r="C23" i="1"/>
  <c r="D16" i="1"/>
  <c r="E16" i="1"/>
  <c r="F16" i="1" s="1"/>
  <c r="C16" i="1"/>
  <c r="D14" i="1"/>
  <c r="E14" i="1"/>
  <c r="F14" i="1" s="1"/>
  <c r="C14" i="1"/>
  <c r="F148" i="1" l="1"/>
  <c r="F160" i="1"/>
  <c r="F177" i="1"/>
  <c r="E104" i="1"/>
  <c r="F104" i="1" s="1"/>
  <c r="F105" i="1"/>
  <c r="F108" i="1"/>
  <c r="F191" i="1"/>
  <c r="F140" i="1"/>
  <c r="F170" i="1"/>
  <c r="E12" i="1"/>
  <c r="D12" i="1"/>
  <c r="C12" i="1"/>
  <c r="D54" i="1"/>
  <c r="E54" i="1"/>
  <c r="F54" i="1" s="1"/>
  <c r="C195" i="1"/>
  <c r="C206" i="1" s="1"/>
  <c r="D195" i="1"/>
  <c r="D206" i="1" s="1"/>
  <c r="E195" i="1"/>
  <c r="F195" i="1" s="1"/>
  <c r="C84" i="1"/>
  <c r="D84" i="1"/>
  <c r="C54" i="1"/>
  <c r="F12" i="1" l="1"/>
  <c r="E84" i="1"/>
  <c r="F84" i="1" s="1"/>
  <c r="E206" i="1"/>
  <c r="D52" i="1"/>
  <c r="D50" i="1" s="1"/>
  <c r="D128" i="1" s="1"/>
  <c r="D205" i="1" s="1"/>
  <c r="D204" i="1" s="1"/>
  <c r="C52" i="1"/>
  <c r="C50" i="1" s="1"/>
  <c r="C128" i="1" s="1"/>
  <c r="C205" i="1" s="1"/>
  <c r="C204" i="1" s="1"/>
  <c r="E52" i="1"/>
  <c r="E96" i="1"/>
  <c r="F96" i="1" s="1"/>
  <c r="E86" i="1"/>
  <c r="F86" i="1" s="1"/>
  <c r="D86" i="1"/>
  <c r="E55" i="1"/>
  <c r="D55" i="1"/>
  <c r="E50" i="1" l="1"/>
  <c r="F50" i="1" s="1"/>
  <c r="F52" i="1"/>
  <c r="F55" i="1"/>
  <c r="C196" i="1"/>
  <c r="C211" i="1"/>
  <c r="D196" i="1"/>
  <c r="D211" i="1"/>
  <c r="E128" i="1" l="1"/>
  <c r="F128" i="1" s="1"/>
  <c r="E205" i="1" l="1"/>
  <c r="E204" i="1" s="1"/>
  <c r="E211" i="1" s="1"/>
  <c r="E196" i="1"/>
  <c r="F196" i="1" s="1"/>
</calcChain>
</file>

<file path=xl/sharedStrings.xml><?xml version="1.0" encoding="utf-8"?>
<sst xmlns="http://schemas.openxmlformats.org/spreadsheetml/2006/main" count="322" uniqueCount="321">
  <si>
    <t>Налог на доходы физических лиц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</si>
  <si>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</si>
  <si>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</si>
  <si>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</si>
  <si>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НАЛОГИ НА ПРИБЫЛЬ, ДОХОДЫ</t>
  </si>
  <si>
    <t>ПЛАТЕЖИ ПРИ ПОЛЬЗОВАНИИ ПРИРОДНЫМИ РЕСУРСАМИ</t>
  </si>
  <si>
    <t>Единый сельскохозяйственный налог</t>
  </si>
  <si>
    <t>1 00 00000 00 0000 000</t>
  </si>
  <si>
    <t>1 01 00000 00 0000 000</t>
  </si>
  <si>
    <t>1 01 02000 01 0000 110</t>
  </si>
  <si>
    <t>1 05 00000 00 0000 000</t>
  </si>
  <si>
    <t>1 08 00000 00 0000 000</t>
  </si>
  <si>
    <t>1 11 00000 00 0000 000</t>
  </si>
  <si>
    <t>1 12 00000 00 0000 000</t>
  </si>
  <si>
    <t>2 00 00000 00 0000 000</t>
  </si>
  <si>
    <t>Код бюджетной классификации Российской Федерации</t>
  </si>
  <si>
    <t>ВСЕГО ДОХОДОВ</t>
  </si>
  <si>
    <t xml:space="preserve">Прочие субсидии </t>
  </si>
  <si>
    <t>Прочие субвенции</t>
  </si>
  <si>
    <t>БЕЗВОЗМЕЗДНЫЕ ПОСТУПЛЕНИЯ ОТ ДРУГИХ БЮДЖЕТОВ БЮДЖЕТНОЙ СИСТЕМЫ РОССИЙСКОЙ ФЕДЕРАЦИИ</t>
  </si>
  <si>
    <t>1 16 00000 00 0000 000</t>
  </si>
  <si>
    <t>ШТРАФЫ, САНКЦИИ, ВОЗМЕЩЕНИЕ УЩЕРБА</t>
  </si>
  <si>
    <t>ИНЫЕ МЕЖБЮДЖЕТНЫЕ ТРАНСФЕРТЫ</t>
  </si>
  <si>
    <t>из них :для предоставления дотаций бюджетам муниципальных образований из областного фонда финансовой поддержки поселений</t>
  </si>
  <si>
    <t>на осуществление государственных полномочий по организации и осуществлению деятельности по опеке и попечительству</t>
  </si>
  <si>
    <t>ДОХОДЫ ОТ ПРОДАЖИ МАТЕРИАЛЬНЫХ И НЕМАТЕРИАЛЬНЫХ АКТИВОВ</t>
  </si>
  <si>
    <t>1 14 00000 00 0000 000</t>
  </si>
  <si>
    <t>на осуществление государственных полномочий по выплате вознаграждений профессиональным опекунам</t>
  </si>
  <si>
    <t>из них: субсидия на софинансирование вопросов местного значения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</si>
  <si>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</si>
  <si>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</si>
  <si>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</si>
  <si>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</si>
  <si>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</si>
  <si>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</si>
  <si>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Плата за негативное воздействие на окружающую среду</t>
  </si>
  <si>
    <t>1 12 01000 01 0000 120</t>
  </si>
  <si>
    <t>1 14 06000 00 0000 430</t>
  </si>
  <si>
    <t>ГОСУДАРСТВЕННАЯ ПОШЛИНА</t>
  </si>
  <si>
    <t>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</si>
  <si>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1 13 00000 00 0000 000</t>
  </si>
  <si>
    <t>Доходы от оказания платных услуг (работ)</t>
  </si>
  <si>
    <t>1 13 01000 00 0000 130</t>
  </si>
  <si>
    <t>Доходы от компенсации затрат государства</t>
  </si>
  <si>
    <t>1 13 02000 00 0000 130</t>
  </si>
  <si>
    <t>2 02 20000 00 0000 150</t>
  </si>
  <si>
    <t>2 02 29999 00 0000 150</t>
  </si>
  <si>
    <t>2 02 30000 00 0000 150</t>
  </si>
  <si>
    <t>2 02 39999 00 0000 150</t>
  </si>
  <si>
    <t>2 02 40000 00 0000 150</t>
  </si>
  <si>
    <t>Налог, взимаемый в связи с применением патентной системы налогообложения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</si>
  <si>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</si>
  <si>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</si>
  <si>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Налог, взимаемый в связи с применением упрощенной системы налогообложения</t>
  </si>
  <si>
    <t>1 05 01000 00 0000 110</t>
  </si>
  <si>
    <t>1 05 03000 01 0000 110</t>
  </si>
  <si>
    <t>1 05 04000 02 0000 110</t>
  </si>
  <si>
    <t xml:space="preserve">Государственная пошлина по делам, рассматриваемым в судах общей юрисдикции, мировыми судьями </t>
  </si>
  <si>
    <t>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</si>
  <si>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</si>
  <si>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</si>
  <si>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</si>
  <si>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</si>
  <si>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ДОХОДЫ ОТ ОКАЗАНИЯ ПЛАТНЫХ УСЛУГ И КОМПЕНСАЦИИ ЗАТРАТ ГОСУДАРСТВА</t>
  </si>
  <si>
    <t>НАЛОГОВЫЕ И НЕНАЛОГОВЫЕ ДОХОДЫ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</si>
  <si>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</si>
  <si>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</si>
  <si>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на 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</si>
  <si>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на укрепление материально-технической базы муниципальных дошкольных образовательных организаций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</si>
  <si>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</si>
  <si>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</si>
  <si>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</si>
  <si>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</si>
  <si>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</si>
  <si>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</si>
  <si>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</si>
  <si>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</si>
  <si>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</si>
  <si>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</si>
  <si>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</si>
  <si>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</si>
  <si>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</si>
  <si>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</si>
  <si>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Прочие субсидии бюджетам муниципальных округов</t>
  </si>
  <si>
    <t>2 02 29999 14 0000 150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</si>
  <si>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</si>
  <si>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</si>
  <si>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</si>
  <si>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</si>
  <si>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</si>
  <si>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</si>
  <si>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</si>
  <si>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</si>
  <si>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</si>
  <si>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</si>
  <si>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</si>
  <si>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2 02 35303 14 0000 150</t>
  </si>
  <si>
    <t>Единая субвенция бюджетам муниципальных округов</t>
  </si>
  <si>
    <t>2 02 39998 14 0000 150</t>
  </si>
  <si>
    <t>Прочие субвенции бюджетам муниципальных округов</t>
  </si>
  <si>
    <t>2 02 39999 14 0000 150</t>
  </si>
  <si>
    <t>Прочие межбюджетные трансферты, передаваемые бюджетам муниципальных округов</t>
  </si>
  <si>
    <t>2 02 49999 14 0000 150</t>
  </si>
  <si>
    <t>2 02 00000 00 0000 000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</si>
  <si>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</si>
  <si>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 xml:space="preserve">на 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
</t>
  </si>
  <si>
    <t>на меру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</t>
  </si>
  <si>
    <t>на реализацию мероприятий по социально-экономическому развитию муниципальных округов</t>
  </si>
  <si>
    <t xml:space="preserve"> из них: на осуществление государственных полномочий в сфере охраны труда</t>
  </si>
  <si>
    <t>на создание условий для обеспечения поселений и жителей муниципальных и городских округов услугами торговли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</si>
  <si>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</si>
  <si>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из них : на реализацию образовательных программ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</si>
  <si>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</si>
  <si>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</si>
  <si>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Приложение № 1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</si>
  <si>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</si>
  <si>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осуществление государственных полномочий в сфере административных правонарушений</t>
  </si>
  <si>
    <t>из нее: на осуществление государственных полномочий по созданию комиссий по делам несовершеннолетних и защите их прав</t>
  </si>
  <si>
    <t>НАЛОГИ НА ИМУЩЕСТВО</t>
  </si>
  <si>
    <t>1 06 00000 00 0000 110</t>
  </si>
  <si>
    <t>Налог на имущество физических лиц</t>
  </si>
  <si>
    <t>1 06 01000 00 0000 110</t>
  </si>
  <si>
    <t>Транспортный налог с физических лиц</t>
  </si>
  <si>
    <t>1 06 06000 00 0000 110</t>
  </si>
  <si>
    <t>Земельный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</si>
  <si>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</si>
  <si>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</si>
  <si>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</si>
  <si>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</si>
  <si>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Мезенского муниципального округа</t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</si>
  <si>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</si>
  <si>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>на организацию транспортного обслуживания населения на пассажирских муниципальных маршрутах водного транспорта</t>
  </si>
  <si>
    <t>Субсидии бюджетам муниципальных округов на государственную поддержку отрасли культуры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</si>
  <si>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</si>
  <si>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 на государственную поддержку отрасли культуры (Федеральный проект "Творческие люди")</t>
  </si>
  <si>
    <t>на оснащение объектов строительства сферы образования муниципальных образований Архангельск6ой области (учреждениям общего образования)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</si>
  <si>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</si>
  <si>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</si>
  <si>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</si>
  <si>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</si>
  <si>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</si>
  <si>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</si>
  <si>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</si>
  <si>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</si>
  <si>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на 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лиц, заключивших контракт о пребывании в добровольческом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</si>
  <si>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1 06 04000 00 0000 110</t>
  </si>
  <si>
    <t>Показатели</t>
  </si>
  <si>
    <t>% выпол-нения к плану</t>
  </si>
  <si>
    <t>Утверждено на 2023 год в редакции от 09.02.2023 № 87</t>
  </si>
  <si>
    <t>Исполнено на 31.03.2023</t>
  </si>
  <si>
    <t>(рублей)</t>
  </si>
  <si>
    <t>РАСХОДЫ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</si>
  <si>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</si>
  <si>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</si>
  <si>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</si>
  <si>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</si>
  <si>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</si>
  <si>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</si>
  <si>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</si>
  <si>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</si>
  <si>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</si>
  <si>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</si>
  <si>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</si>
  <si>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</si>
  <si>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</si>
  <si>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</si>
  <si>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</si>
  <si>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</si>
  <si>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</si>
  <si>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</si>
  <si>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</si>
  <si>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</si>
  <si>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</si>
  <si>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</si>
  <si>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</si>
  <si>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</t>
  </si>
  <si>
    <t>Органы внутренних дел</t>
  </si>
  <si>
    <t>0302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</si>
  <si>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</si>
  <si>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</si>
  <si>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</si>
  <si>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</si>
  <si>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</si>
  <si>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</si>
  <si>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</si>
  <si>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</si>
  <si>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</si>
  <si>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</si>
  <si>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</si>
  <si>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</si>
  <si>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</si>
  <si>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</si>
  <si>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</si>
  <si>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</si>
  <si>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</si>
  <si>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</si>
  <si>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</si>
  <si>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</si>
  <si>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</si>
  <si>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</si>
  <si>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</si>
  <si>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</si>
  <si>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</si>
  <si>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</t>
  </si>
  <si>
    <t>Другие вопросы в области охраны окружающей среды</t>
  </si>
  <si>
    <t>0605</t>
  </si>
  <si>
    <t>Образование</t>
  </si>
  <si>
    <t>07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</si>
  <si>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</si>
  <si>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</si>
  <si>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</si>
  <si>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</si>
  <si>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</si>
  <si>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</si>
  <si>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</si>
  <si>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</si>
  <si>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</si>
  <si>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</si>
  <si>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</si>
  <si>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</si>
  <si>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</si>
  <si>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</si>
  <si>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</si>
  <si>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</si>
  <si>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</si>
  <si>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</t>
  </si>
  <si>
    <t>Другие вопросы в области здравоохранения</t>
  </si>
  <si>
    <t>0909</t>
  </si>
  <si>
    <t>Социальная политика</t>
  </si>
  <si>
    <t>10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</si>
  <si>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</si>
  <si>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</si>
  <si>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</si>
  <si>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</si>
  <si>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</si>
  <si>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</si>
  <si>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</si>
  <si>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</si>
  <si>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</si>
  <si>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</t>
  </si>
  <si>
    <t>Физическая культура</t>
  </si>
  <si>
    <t>1101</t>
  </si>
  <si>
    <t>Массовый спорт</t>
  </si>
  <si>
    <t>1102</t>
  </si>
  <si>
    <t>Спорт высших достижений</t>
  </si>
  <si>
    <t>1103</t>
  </si>
  <si>
    <t>Средства массовой информации</t>
  </si>
  <si>
    <t>12</t>
  </si>
  <si>
    <t>Телевидение и радиовещание</t>
  </si>
  <si>
    <t>1201</t>
  </si>
  <si>
    <t>Обслуживание государственного и муниципального долга</t>
  </si>
  <si>
    <t>13</t>
  </si>
  <si>
    <t>Обслуживание государственного (муниципального) внутреннего долга</t>
  </si>
  <si>
    <t>1301</t>
  </si>
  <si>
    <t>ВСЕГО РАСХОДОВ</t>
  </si>
  <si>
    <t>Превышение доходов над расходами (+), дефицит (-)</t>
  </si>
  <si>
    <t>ИСТОЧНИКИ ПОКРЫТИЯ ДЕФИЦИТА</t>
  </si>
  <si>
    <t>Кредиты кредитных организаций в валюте Российской Федерации</t>
  </si>
  <si>
    <t xml:space="preserve"> 01 02 00 00 00 0000 000</t>
  </si>
  <si>
    <t>Получение кредитов от кредитных организаций в валюте Российской Федерации</t>
  </si>
  <si>
    <t>01 02 00 00 00 0000 700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</si>
  <si>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</si>
  <si>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</si>
  <si>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Бюджетные кредиты от других бюджетов бюджетной системы Российской Федерации в валюте Российской Федерации</t>
  </si>
  <si>
    <t>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</si>
  <si>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</si>
  <si>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01 03 01 00 00 0000 700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</si>
  <si>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</si>
  <si>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01 03 01 00 00 0000 800</t>
  </si>
  <si>
    <t>Изменение остатков средств на счетах по учету средств бюджета</t>
  </si>
  <si>
    <t xml:space="preserve"> 01 05 00 00 00 0000 000</t>
  </si>
  <si>
    <t>Увеличение остатков средств бюджетов</t>
  </si>
  <si>
    <t>01 05 00 00 00 0000 500</t>
  </si>
  <si>
    <t>Уменьшение остатков средств бюджетов</t>
  </si>
  <si>
    <t>01 05 00 00 00 0000 600</t>
  </si>
  <si>
    <t>Иные источники внутреннего финансирования дефицитов бюджетов</t>
  </si>
  <si>
    <t>01 06 00 00 00 0000 000</t>
  </si>
  <si>
    <t>Увеличение финансовых активов в 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</si>
  <si>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01 06 10 00 05 0000 550</t>
  </si>
  <si>
    <t>Исполнение государственных и муниципальных гарантий в валюте Российской Федерации</t>
  </si>
  <si>
    <t>01 06 04 00 00 0000 000</t>
  </si>
  <si>
    <t>Исполнение государственных и муниципальных гарантий в валюте Российской Федерации, в случае, если исполнение гарантом государственных и муниципальных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</si>
  <si>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01 06 04 00 00 0000 800</t>
  </si>
  <si>
    <t>Итого</t>
  </si>
  <si>
    <t>из них: на развитие территориального общественного самоуправления в Архангельской области</t>
  </si>
  <si>
    <t>на разработку проектно-сметной документации по строительству, модернизации объектов питьевого водоснабжения</t>
  </si>
  <si>
    <t>на разработку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</si>
  <si>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на организацию транспортного обслуживания населения на пассажирских муниципальных маршрутах автомобильного транспорта</t>
  </si>
  <si>
    <t>на реализацию мероприятий по модернизации системы дошкольного образования</t>
  </si>
  <si>
    <t>на реализацию мероприятий по модернизации учреждений отрасли культуры</t>
  </si>
  <si>
    <t>на обеспечение учреждений культуры автотранспортом</t>
  </si>
  <si>
    <t>на развитие инициативного бюджетирования</t>
  </si>
  <si>
    <t>на ремонт грунтового полотна автомобильной дороги общего пользования местного значения по ул. Октябрьская (от жилого дома № 68 по ул. Октябрьская до здания новой школы) в с. Долгощелье Мезенского района Архангельской области</t>
  </si>
  <si>
    <t xml:space="preserve"> на устройство временного объездного низководного автомобильного моста через р. Сова в дер. Чижгора Мезенского района Архангельской области</t>
  </si>
  <si>
    <t>ПРОЧИЕ БЕЗВОЗМЕЗДНЫЕ ПОСТУПЛЕНИЯ</t>
  </si>
  <si>
    <t>Прочие безвозмездные поступления в бюджеты муниципальных округов</t>
  </si>
  <si>
    <t>2 07 00000 00 0000 150</t>
  </si>
  <si>
    <t>2 07 04050 14 0000 150</t>
  </si>
  <si>
    <t>на 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</si>
  <si>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</si>
  <si>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</si>
  <si>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</si>
  <si>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</si>
  <si>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</si>
  <si>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2 02 27112 14 0000 150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</si>
  <si>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</si>
  <si>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</si>
  <si>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1 16 11000 01 0000 140</t>
  </si>
  <si>
    <t>Платежи, уплачиваемые в целях возмещения вреда</t>
  </si>
  <si>
    <t>ПРОЧИЕ НЕНАЛОГОВЫЕ ДОХОДЫ</t>
  </si>
  <si>
    <t xml:space="preserve"> 1 17 00000 00 0000 000</t>
  </si>
  <si>
    <t>Невыясненные поступления</t>
  </si>
  <si>
    <t>1 17 01000 00 0000 180</t>
  </si>
  <si>
    <t>1 05 02000 02 0000 110</t>
  </si>
  <si>
    <t>Единый налог на вмененный доход для отдельных видов деятельности</t>
  </si>
  <si>
    <t>на модернизацию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</si>
  <si>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на реализацию мероприятий по укреплению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</si>
  <si>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План кассовых поступлений и выплат (сводная бюджетная роспись) на 31.03.2023)</t>
  </si>
  <si>
    <t>к  решению Собрания депутатов</t>
  </si>
  <si>
    <t>Отчет об исполнении бюджета муниципального округа за  1 квартал 2023 года</t>
  </si>
  <si>
    <t>от  08 июня 2023 года № 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</si>
</sst>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_р_._-;\-* #,##0.0_р_._-;_-* &quot;-&quot;?_р_._-;_-@_-"/>
    <numFmt numFmtId="165" formatCode="#,##0.00_ ;[Red]\-#,##0.00\ "/>
    <numFmt numFmtId="166" formatCode="_-* #,##0_р_._-;\-* #,##0_р_._-;_-* &quot;-&quot;?_р_._-;_-@_-"/>
    <numFmt numFmtId="167" formatCode="#,##0_ ;[Red]\-#,##0\ 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 Cyr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6" fillId="0" borderId="0"/>
    <xf numFmtId="43" fontId="1" fillId="0" borderId="0" applyFont="0" applyFill="0" applyBorder="0" applyAlignment="0" applyProtection="0"/>
    <xf numFmtId="0" fontId="11" fillId="0" borderId="14">
      <alignment horizontal="left" wrapText="1" indent="2"/>
    </xf>
    <xf numFmtId="49" fontId="15" fillId="0" borderId="15">
      <alignment horizontal="center"/>
    </xf>
    <xf numFmtId="4" fontId="15" fillId="0" borderId="15">
      <alignment horizontal="right"/>
    </xf>
  </cellStyleXfs>
  <cellXfs count="143">
    <xf numFmtId="0" fontId="0" fillId="0" borderId="0" xfId="0"/>
    <xf numFmtId="0" fontId="2" fillId="0" borderId="1" xfId="0" applyFont="1" applyBorder="1" applyAlignment="1">
      <alignment horizontal="left" vertical="center" wrapText="1" indent="2"/>
    </xf>
    <xf numFmtId="0" fontId="2" fillId="0" borderId="3" xfId="0" applyFont="1" applyBorder="1"/>
    <xf numFmtId="49" fontId="2" fillId="0" borderId="3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164" fontId="0" fillId="0" borderId="3" xfId="0" applyNumberFormat="1" applyBorder="1"/>
    <xf numFmtId="0" fontId="1" fillId="0" borderId="1" xfId="0" applyFont="1" applyBorder="1" applyAlignment="1">
      <alignment horizontal="left" vertical="center" wrapText="1" inden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3"/>
    </xf>
    <xf numFmtId="0" fontId="1" fillId="0" borderId="1" xfId="0" applyFont="1" applyBorder="1" applyAlignment="1">
      <alignment horizontal="left" wrapText="1" indent="1"/>
    </xf>
    <xf numFmtId="0" fontId="4" fillId="0" borderId="4" xfId="0" quotePrefix="1" applyFont="1" applyBorder="1" applyAlignment="1">
      <alignment horizontal="center" vertical="center" wrapText="1"/>
    </xf>
    <xf numFmtId="0" fontId="0" fillId="0" borderId="4" xfId="0" applyBorder="1"/>
    <xf numFmtId="49" fontId="3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0" fontId="2" fillId="0" borderId="6" xfId="0" applyFont="1" applyBorder="1" applyAlignment="1">
      <alignment horizontal="left" vertical="center" wrapText="1" indent="1"/>
    </xf>
    <xf numFmtId="49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49" fontId="2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left" vertical="center" wrapText="1" indent="2"/>
    </xf>
    <xf numFmtId="4" fontId="2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2" xfId="0" applyNumberFormat="1" applyFont="1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9" fontId="2" fillId="0" borderId="8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2" fontId="7" fillId="0" borderId="1" xfId="0" applyNumberFormat="1" applyFont="1" applyBorder="1" applyAlignment="1">
      <alignment horizontal="left" vertical="center" wrapText="1" indent="1"/>
    </xf>
    <xf numFmtId="0" fontId="0" fillId="0" borderId="1" xfId="0" applyBorder="1" applyAlignment="1">
      <alignment horizontal="left" wrapText="1" indent="1"/>
    </xf>
    <xf numFmtId="4" fontId="0" fillId="0" borderId="1" xfId="0" applyNumberFormat="1" applyBorder="1" applyAlignment="1">
      <alignment horizontal="right"/>
    </xf>
    <xf numFmtId="49" fontId="7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vertical="justify" wrapText="1" indent="1"/>
    </xf>
    <xf numFmtId="0" fontId="2" fillId="0" borderId="1" xfId="0" applyFont="1" applyBorder="1" applyAlignment="1">
      <alignment horizontal="left" vertical="justify" wrapText="1" indent="3"/>
    </xf>
    <xf numFmtId="4" fontId="1" fillId="0" borderId="1" xfId="2" applyNumberFormat="1" applyFont="1" applyFill="1" applyBorder="1" applyAlignment="1">
      <alignment horizontal="right"/>
    </xf>
    <xf numFmtId="0" fontId="0" fillId="0" borderId="1" xfId="0" quotePrefix="1" applyBorder="1" applyAlignment="1">
      <alignment horizontal="left" vertical="center" wrapText="1" indent="1"/>
    </xf>
    <xf numFmtId="0" fontId="8" fillId="0" borderId="0" xfId="0" applyFont="1" applyAlignment="1">
      <alignment horizontal="left" wrapText="1" indent="3"/>
    </xf>
    <xf numFmtId="0" fontId="8" fillId="0" borderId="0" xfId="0" applyFont="1" applyAlignment="1">
      <alignment horizontal="left" wrapText="1" indent="2"/>
    </xf>
    <xf numFmtId="49" fontId="2" fillId="0" borderId="1" xfId="0" applyNumberFormat="1" applyFont="1" applyBorder="1" applyAlignment="1">
      <alignment horizontal="center" vertical="center"/>
    </xf>
    <xf numFmtId="49" fontId="9" fillId="0" borderId="6" xfId="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/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3" xfId="0" applyFont="1" applyBorder="1" applyAlignment="1">
      <alignment vertical="center" wrapText="1"/>
    </xf>
    <xf numFmtId="49" fontId="12" fillId="0" borderId="9" xfId="0" applyNumberFormat="1" applyFont="1" applyBorder="1" applyAlignment="1">
      <alignment horizontal="center" vertical="center"/>
    </xf>
    <xf numFmtId="165" fontId="12" fillId="0" borderId="9" xfId="0" applyNumberFormat="1" applyFont="1" applyBorder="1" applyAlignment="1">
      <alignment vertical="center"/>
    </xf>
    <xf numFmtId="3" fontId="5" fillId="0" borderId="7" xfId="0" applyNumberFormat="1" applyFont="1" applyBorder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5" fontId="12" fillId="0" borderId="1" xfId="2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/>
    </xf>
    <xf numFmtId="0" fontId="2" fillId="0" borderId="1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2" fillId="0" borderId="11" xfId="0" applyNumberFormat="1" applyFont="1" applyBorder="1" applyAlignment="1">
      <alignment vertical="center" wrapText="1"/>
    </xf>
    <xf numFmtId="0" fontId="6" fillId="0" borderId="1" xfId="0" applyFont="1" applyBorder="1"/>
    <xf numFmtId="0" fontId="6" fillId="0" borderId="11" xfId="0" applyFont="1" applyBorder="1" applyAlignment="1">
      <alignment horizontal="left" vertical="center" wrapText="1"/>
    </xf>
    <xf numFmtId="0" fontId="12" fillId="0" borderId="0" xfId="0" applyFont="1"/>
    <xf numFmtId="0" fontId="14" fillId="0" borderId="1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center" vertical="center"/>
    </xf>
    <xf numFmtId="165" fontId="6" fillId="0" borderId="6" xfId="2" applyNumberFormat="1" applyFont="1" applyFill="1" applyBorder="1" applyAlignment="1">
      <alignment horizontal="right" vertical="center"/>
    </xf>
    <xf numFmtId="0" fontId="14" fillId="0" borderId="6" xfId="0" applyFont="1" applyBorder="1" applyAlignment="1">
      <alignment horizontal="left" vertical="center" wrapText="1"/>
    </xf>
    <xf numFmtId="49" fontId="12" fillId="0" borderId="6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3" fontId="2" fillId="0" borderId="6" xfId="0" applyNumberFormat="1" applyFont="1" applyBorder="1" applyAlignment="1">
      <alignment horizontal="center"/>
    </xf>
    <xf numFmtId="0" fontId="12" fillId="0" borderId="2" xfId="0" applyFont="1" applyBorder="1"/>
    <xf numFmtId="0" fontId="6" fillId="0" borderId="2" xfId="0" applyFont="1" applyBorder="1"/>
    <xf numFmtId="165" fontId="12" fillId="0" borderId="2" xfId="0" applyNumberFormat="1" applyFont="1" applyBorder="1" applyAlignment="1">
      <alignment horizontal="right"/>
    </xf>
    <xf numFmtId="0" fontId="12" fillId="0" borderId="9" xfId="0" applyFont="1" applyBorder="1" applyAlignment="1">
      <alignment wrapText="1"/>
    </xf>
    <xf numFmtId="0" fontId="6" fillId="0" borderId="9" xfId="0" applyFont="1" applyBorder="1"/>
    <xf numFmtId="165" fontId="6" fillId="0" borderId="9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165" fontId="12" fillId="0" borderId="3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right" vertical="center"/>
    </xf>
    <xf numFmtId="0" fontId="12" fillId="0" borderId="6" xfId="0" applyFont="1" applyBorder="1" applyAlignment="1">
      <alignment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165" fontId="12" fillId="0" borderId="6" xfId="0" applyNumberFormat="1" applyFont="1" applyBorder="1" applyAlignment="1">
      <alignment horizontal="right" vertical="center"/>
    </xf>
    <xf numFmtId="49" fontId="6" fillId="0" borderId="6" xfId="0" applyNumberFormat="1" applyFont="1" applyBorder="1" applyAlignment="1">
      <alignment horizontal="center" vertical="center" wrapText="1"/>
    </xf>
    <xf numFmtId="165" fontId="6" fillId="0" borderId="13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167" fontId="12" fillId="0" borderId="10" xfId="0" applyNumberFormat="1" applyFont="1" applyBorder="1" applyAlignment="1">
      <alignment horizontal="right" vertical="center"/>
    </xf>
    <xf numFmtId="165" fontId="12" fillId="0" borderId="10" xfId="0" applyNumberFormat="1" applyFont="1" applyBorder="1" applyAlignment="1">
      <alignment horizontal="right" vertical="center"/>
    </xf>
    <xf numFmtId="0" fontId="6" fillId="0" borderId="7" xfId="3" applyFont="1" applyBorder="1" applyAlignment="1">
      <alignment wrapText="1"/>
    </xf>
    <xf numFmtId="167" fontId="12" fillId="0" borderId="1" xfId="0" applyNumberFormat="1" applyFont="1" applyBorder="1" applyAlignment="1">
      <alignment horizontal="right" vertical="center"/>
    </xf>
    <xf numFmtId="165" fontId="6" fillId="0" borderId="8" xfId="0" applyNumberFormat="1" applyFont="1" applyBorder="1" applyAlignment="1">
      <alignment horizontal="right" vertical="center"/>
    </xf>
    <xf numFmtId="0" fontId="12" fillId="0" borderId="7" xfId="0" applyFont="1" applyBorder="1" applyAlignment="1">
      <alignment vertical="center" wrapText="1"/>
    </xf>
    <xf numFmtId="167" fontId="12" fillId="0" borderId="7" xfId="0" applyNumberFormat="1" applyFont="1" applyBorder="1" applyAlignment="1">
      <alignment horizontal="right" vertical="center"/>
    </xf>
    <xf numFmtId="0" fontId="12" fillId="0" borderId="2" xfId="0" applyFont="1" applyBorder="1" applyAlignment="1">
      <alignment vertical="center" wrapText="1"/>
    </xf>
    <xf numFmtId="165" fontId="12" fillId="0" borderId="2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3" fontId="1" fillId="0" borderId="1" xfId="2" applyNumberFormat="1" applyFont="1" applyFill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167" fontId="12" fillId="0" borderId="2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wrapText="1" indent="1"/>
    </xf>
    <xf numFmtId="49" fontId="0" fillId="0" borderId="5" xfId="0" applyNumberFormat="1" applyBorder="1" applyAlignment="1">
      <alignment horizontal="center"/>
    </xf>
    <xf numFmtId="2" fontId="7" fillId="0" borderId="1" xfId="0" applyNumberFormat="1" applyFont="1" applyBorder="1" applyAlignment="1">
      <alignment horizontal="left" vertical="center" wrapText="1"/>
    </xf>
    <xf numFmtId="4" fontId="0" fillId="0" borderId="0" xfId="0" applyNumberFormat="1"/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6">
    <cellStyle name="xl124" xfId="3"/>
    <cellStyle name="xl43" xfId="4"/>
    <cellStyle name="xl46" xfId="5"/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2"/>
  <sheetViews>
    <sheetView tabSelected="1" view="pageBreakPreview" zoomScale="124" zoomScaleNormal="100" zoomScaleSheetLayoutView="124" workbookViewId="0">
      <pane xSplit="2" ySplit="11" topLeftCell="C102" activePane="bottomRight" state="frozen"/>
      <selection pane="topRight" activeCell="F1" sqref="F1"/>
      <selection pane="bottomLeft" activeCell="A17" sqref="A17"/>
      <selection pane="bottomRight" activeCell="F4" sqref="F4"/>
    </sheetView>
  </sheetViews>
  <sheetFormatPr defaultRowHeight="12.75" x14ac:dyDescent="0.2"/>
  <cols>
    <col min="1" max="1" width="76.85546875" customWidth="1"/>
    <col min="2" max="2" width="23" customWidth="1"/>
    <col min="3" max="3" width="18" customWidth="1"/>
    <col min="4" max="4" width="20" customWidth="1"/>
    <col min="5" max="5" width="17" customWidth="1"/>
    <col min="6" max="6" width="10.42578125" customWidth="1"/>
    <col min="7" max="7" width="10.5703125" bestFit="1" customWidth="1"/>
  </cols>
  <sheetData>
    <row r="1" spans="1:6" x14ac:dyDescent="0.2">
      <c r="E1" s="13"/>
      <c r="F1" s="61" t="s">
        <v>114</v>
      </c>
    </row>
    <row r="2" spans="1:6" x14ac:dyDescent="0.2">
      <c r="E2" s="141" t="s">
        <v>318</v>
      </c>
      <c r="F2" s="142"/>
    </row>
    <row r="3" spans="1:6" x14ac:dyDescent="0.2">
      <c r="E3" s="41"/>
      <c r="F3" s="61" t="s">
        <v>129</v>
      </c>
    </row>
    <row r="4" spans="1:6" x14ac:dyDescent="0.2">
      <c r="E4" s="13"/>
      <c r="F4" s="61" t="s">
        <v>320</v>
      </c>
    </row>
    <row r="5" spans="1:6" x14ac:dyDescent="0.2">
      <c r="B5" s="9"/>
      <c r="E5" s="40"/>
    </row>
    <row r="6" spans="1:6" ht="15.75" x14ac:dyDescent="0.2">
      <c r="A6" s="139" t="s">
        <v>319</v>
      </c>
      <c r="B6" s="140"/>
      <c r="C6" s="140"/>
      <c r="D6" s="140"/>
      <c r="E6" s="140"/>
      <c r="F6" s="140"/>
    </row>
    <row r="7" spans="1:6" ht="18" customHeight="1" x14ac:dyDescent="0.2">
      <c r="A7" s="139"/>
      <c r="B7" s="140"/>
      <c r="C7" s="140"/>
      <c r="D7" s="140"/>
      <c r="E7" s="140"/>
      <c r="F7" s="140"/>
    </row>
    <row r="8" spans="1:6" ht="13.5" customHeight="1" x14ac:dyDescent="0.2">
      <c r="A8" s="17"/>
      <c r="B8" s="18"/>
      <c r="F8" s="60" t="s">
        <v>150</v>
      </c>
    </row>
    <row r="9" spans="1:6" s="58" customFormat="1" ht="78" customHeight="1" x14ac:dyDescent="0.2">
      <c r="A9" s="57" t="s">
        <v>146</v>
      </c>
      <c r="B9" s="57" t="s">
        <v>15</v>
      </c>
      <c r="C9" s="57" t="s">
        <v>148</v>
      </c>
      <c r="D9" s="57" t="s">
        <v>317</v>
      </c>
      <c r="E9" s="57" t="s">
        <v>149</v>
      </c>
      <c r="F9" s="57" t="s">
        <v>147</v>
      </c>
    </row>
    <row r="10" spans="1:6" s="58" customFormat="1" ht="12.75" customHeight="1" x14ac:dyDescent="0.2">
      <c r="A10" s="59">
        <v>1</v>
      </c>
      <c r="B10" s="59">
        <v>2</v>
      </c>
      <c r="C10" s="59">
        <v>3</v>
      </c>
      <c r="D10" s="59">
        <v>4</v>
      </c>
      <c r="E10" s="59">
        <v>5</v>
      </c>
      <c r="F10" s="59">
        <v>6</v>
      </c>
    </row>
    <row r="11" spans="1:6" x14ac:dyDescent="0.2">
      <c r="A11" s="2"/>
      <c r="B11" s="3"/>
      <c r="C11" s="11"/>
      <c r="D11" s="11"/>
      <c r="E11" s="11"/>
      <c r="F11" s="11"/>
    </row>
    <row r="12" spans="1:6" ht="18" customHeight="1" x14ac:dyDescent="0.2">
      <c r="A12" s="4" t="s">
        <v>64</v>
      </c>
      <c r="B12" s="19" t="s">
        <v>7</v>
      </c>
      <c r="C12" s="37">
        <f>C14+C16+C18+C23+C27+C31+C34+C36+C39+C42+C47</f>
        <v>238412299</v>
      </c>
      <c r="D12" s="37">
        <f t="shared" ref="D12:E12" si="0">D14+D16+D18+D23+D27+D31+D34+D36+D39+D42+D47</f>
        <v>238412299</v>
      </c>
      <c r="E12" s="37">
        <f t="shared" si="0"/>
        <v>80563254.800000012</v>
      </c>
      <c r="F12" s="69">
        <f>E12/D12*100</f>
        <v>33.791568278111363</v>
      </c>
    </row>
    <row r="13" spans="1:6" x14ac:dyDescent="0.2">
      <c r="A13" s="4"/>
      <c r="B13" s="19"/>
      <c r="C13" s="38"/>
      <c r="D13" s="38"/>
      <c r="E13" s="38"/>
      <c r="F13" s="38"/>
    </row>
    <row r="14" spans="1:6" ht="18.75" customHeight="1" x14ac:dyDescent="0.2">
      <c r="A14" s="5" t="s">
        <v>4</v>
      </c>
      <c r="B14" s="20" t="s">
        <v>8</v>
      </c>
      <c r="C14" s="38">
        <f>C15</f>
        <v>162512235</v>
      </c>
      <c r="D14" s="38">
        <f t="shared" ref="D14:E14" si="1">D15</f>
        <v>162512235</v>
      </c>
      <c r="E14" s="38">
        <f t="shared" si="1"/>
        <v>43223815.770000003</v>
      </c>
      <c r="F14" s="127">
        <f t="shared" ref="F14:F77" si="2">E14/D14*100</f>
        <v>26.597268673340196</v>
      </c>
    </row>
    <row r="15" spans="1:6" x14ac:dyDescent="0.2">
      <c r="A15" s="6" t="s">
        <v>0</v>
      </c>
      <c r="B15" s="20" t="s">
        <v>9</v>
      </c>
      <c r="C15" s="38">
        <v>162512235</v>
      </c>
      <c r="D15" s="38">
        <v>162512235</v>
      </c>
      <c r="E15" s="38">
        <v>43223815.770000003</v>
      </c>
      <c r="F15" s="127">
        <f t="shared" si="2"/>
        <v>26.597268673340196</v>
      </c>
    </row>
    <row r="16" spans="1:6" ht="29.25" customHeight="1" x14ac:dyDescent="0.2">
      <c r="A16" s="7" t="s">
        <v>29</v>
      </c>
      <c r="B16" s="20" t="s">
        <v>30</v>
      </c>
      <c r="C16" s="38">
        <f>C17</f>
        <v>15692882</v>
      </c>
      <c r="D16" s="38">
        <f t="shared" ref="D16:E16" si="3">D17</f>
        <v>15692882</v>
      </c>
      <c r="E16" s="38">
        <f t="shared" si="3"/>
        <v>4219148.45</v>
      </c>
      <c r="F16" s="127">
        <f t="shared" si="2"/>
        <v>26.885746353028082</v>
      </c>
    </row>
    <row r="17" spans="1:6" ht="25.5" x14ac:dyDescent="0.2">
      <c r="A17" s="6" t="s">
        <v>31</v>
      </c>
      <c r="B17" s="20" t="s">
        <v>32</v>
      </c>
      <c r="C17" s="38">
        <v>15692882</v>
      </c>
      <c r="D17" s="38">
        <v>15692882</v>
      </c>
      <c r="E17" s="38">
        <v>4219148.45</v>
      </c>
      <c r="F17" s="127">
        <f t="shared" si="2"/>
        <v>26.885746353028082</v>
      </c>
    </row>
    <row r="18" spans="1:6" ht="18.75" customHeight="1" x14ac:dyDescent="0.2">
      <c r="A18" s="7" t="s">
        <v>1</v>
      </c>
      <c r="B18" s="20" t="s">
        <v>10</v>
      </c>
      <c r="C18" s="38">
        <f>C19+C21+C22+C20</f>
        <v>23096000</v>
      </c>
      <c r="D18" s="38">
        <f t="shared" ref="D18:E18" si="4">D19+D21+D22+D20</f>
        <v>23096000</v>
      </c>
      <c r="E18" s="38">
        <f t="shared" si="4"/>
        <v>22008685.810000002</v>
      </c>
      <c r="F18" s="127">
        <f t="shared" si="2"/>
        <v>95.292196960512655</v>
      </c>
    </row>
    <row r="19" spans="1:6" x14ac:dyDescent="0.2">
      <c r="A19" s="6" t="s">
        <v>53</v>
      </c>
      <c r="B19" s="20" t="s">
        <v>54</v>
      </c>
      <c r="C19" s="38">
        <v>4079000</v>
      </c>
      <c r="D19" s="38">
        <v>4079000</v>
      </c>
      <c r="E19" s="38">
        <v>152648.43</v>
      </c>
      <c r="F19" s="127">
        <f t="shared" si="2"/>
        <v>3.7423003187055652</v>
      </c>
    </row>
    <row r="20" spans="1:6" x14ac:dyDescent="0.2">
      <c r="A20" s="6" t="s">
        <v>314</v>
      </c>
      <c r="B20" s="20" t="s">
        <v>313</v>
      </c>
      <c r="C20" s="38"/>
      <c r="D20" s="38"/>
      <c r="E20" s="38">
        <v>-90377.45</v>
      </c>
      <c r="F20" s="127"/>
    </row>
    <row r="21" spans="1:6" x14ac:dyDescent="0.2">
      <c r="A21" s="6" t="s">
        <v>6</v>
      </c>
      <c r="B21" s="20" t="s">
        <v>55</v>
      </c>
      <c r="C21" s="38">
        <v>17362000</v>
      </c>
      <c r="D21" s="38">
        <v>17362000</v>
      </c>
      <c r="E21" s="38">
        <v>22130596.890000001</v>
      </c>
      <c r="F21" s="127">
        <f t="shared" si="2"/>
        <v>127.46571184195371</v>
      </c>
    </row>
    <row r="22" spans="1:6" x14ac:dyDescent="0.2">
      <c r="A22" s="6" t="s">
        <v>50</v>
      </c>
      <c r="B22" s="20" t="s">
        <v>56</v>
      </c>
      <c r="C22" s="38">
        <v>1655000</v>
      </c>
      <c r="D22" s="38">
        <v>1655000</v>
      </c>
      <c r="E22" s="38">
        <v>-184182.06</v>
      </c>
      <c r="F22" s="127">
        <f t="shared" si="2"/>
        <v>-11.128825377643505</v>
      </c>
    </row>
    <row r="23" spans="1:6" ht="18.75" customHeight="1" x14ac:dyDescent="0.2">
      <c r="A23" s="7" t="s">
        <v>118</v>
      </c>
      <c r="B23" s="20" t="s">
        <v>119</v>
      </c>
      <c r="C23" s="38">
        <f>C24+C25+C26</f>
        <v>10277207</v>
      </c>
      <c r="D23" s="38">
        <f t="shared" ref="D23:E23" si="5">D24+D25+D26</f>
        <v>10277207</v>
      </c>
      <c r="E23" s="38">
        <f t="shared" si="5"/>
        <v>433793.76</v>
      </c>
      <c r="F23" s="127">
        <f t="shared" si="2"/>
        <v>4.220930453186357</v>
      </c>
    </row>
    <row r="24" spans="1:6" x14ac:dyDescent="0.2">
      <c r="A24" s="6" t="s">
        <v>120</v>
      </c>
      <c r="B24" s="20" t="s">
        <v>121</v>
      </c>
      <c r="C24" s="38">
        <v>1417000</v>
      </c>
      <c r="D24" s="38">
        <v>1417000</v>
      </c>
      <c r="E24" s="38">
        <v>56197.84</v>
      </c>
      <c r="F24" s="127">
        <f t="shared" si="2"/>
        <v>3.9659731827805218</v>
      </c>
    </row>
    <row r="25" spans="1:6" x14ac:dyDescent="0.2">
      <c r="A25" s="6" t="s">
        <v>122</v>
      </c>
      <c r="B25" s="20" t="s">
        <v>145</v>
      </c>
      <c r="C25" s="38">
        <v>7415207</v>
      </c>
      <c r="D25" s="38">
        <v>7415207</v>
      </c>
      <c r="E25" s="38">
        <v>292889.28999999998</v>
      </c>
      <c r="F25" s="127">
        <f t="shared" si="2"/>
        <v>3.9498464439360892</v>
      </c>
    </row>
    <row r="26" spans="1:6" x14ac:dyDescent="0.2">
      <c r="A26" s="6" t="s">
        <v>124</v>
      </c>
      <c r="B26" s="20" t="s">
        <v>123</v>
      </c>
      <c r="C26" s="38">
        <v>1445000</v>
      </c>
      <c r="D26" s="38">
        <v>1445000</v>
      </c>
      <c r="E26" s="38">
        <v>84706.63</v>
      </c>
      <c r="F26" s="127">
        <f t="shared" si="2"/>
        <v>5.8620505190311425</v>
      </c>
    </row>
    <row r="27" spans="1:6" ht="18.75" customHeight="1" x14ac:dyDescent="0.2">
      <c r="A27" s="7" t="s">
        <v>38</v>
      </c>
      <c r="B27" s="20" t="s">
        <v>11</v>
      </c>
      <c r="C27" s="38">
        <f>C28+C29+C30</f>
        <v>2003000</v>
      </c>
      <c r="D27" s="38">
        <f t="shared" ref="D27:E27" si="6">D28+D29+D30</f>
        <v>2003000</v>
      </c>
      <c r="E27" s="38">
        <f t="shared" si="6"/>
        <v>442428.93</v>
      </c>
      <c r="F27" s="127">
        <f t="shared" si="2"/>
        <v>22.088314028956564</v>
      </c>
    </row>
    <row r="28" spans="1:6" ht="25.5" x14ac:dyDescent="0.2">
      <c r="A28" s="6" t="s">
        <v>57</v>
      </c>
      <c r="B28" s="20" t="s">
        <v>58</v>
      </c>
      <c r="C28" s="47">
        <v>995300</v>
      </c>
      <c r="D28" s="47">
        <v>995300</v>
      </c>
      <c r="E28" s="38">
        <v>63578.93</v>
      </c>
      <c r="F28" s="127">
        <f t="shared" si="2"/>
        <v>6.3879162061689945</v>
      </c>
    </row>
    <row r="29" spans="1:6" ht="38.25" x14ac:dyDescent="0.2">
      <c r="A29" s="6" t="s">
        <v>125</v>
      </c>
      <c r="B29" s="20" t="s">
        <v>126</v>
      </c>
      <c r="C29" s="38">
        <v>66500</v>
      </c>
      <c r="D29" s="38">
        <v>66500</v>
      </c>
      <c r="E29" s="38">
        <v>4700</v>
      </c>
      <c r="F29" s="127">
        <f t="shared" si="2"/>
        <v>7.0676691729323311</v>
      </c>
    </row>
    <row r="30" spans="1:6" ht="25.5" x14ac:dyDescent="0.2">
      <c r="A30" s="46" t="s">
        <v>59</v>
      </c>
      <c r="B30" s="27" t="s">
        <v>60</v>
      </c>
      <c r="C30" s="47">
        <v>941200</v>
      </c>
      <c r="D30" s="47">
        <v>941200</v>
      </c>
      <c r="E30" s="38">
        <v>374150</v>
      </c>
      <c r="F30" s="127">
        <f t="shared" si="2"/>
        <v>39.752443688907782</v>
      </c>
    </row>
    <row r="31" spans="1:6" ht="25.5" x14ac:dyDescent="0.2">
      <c r="A31" s="5" t="s">
        <v>2</v>
      </c>
      <c r="B31" s="20" t="s">
        <v>12</v>
      </c>
      <c r="C31" s="38">
        <f>C32+C33</f>
        <v>8047581</v>
      </c>
      <c r="D31" s="38">
        <f t="shared" ref="D31:E31" si="7">D32+D33</f>
        <v>8047581</v>
      </c>
      <c r="E31" s="38">
        <f t="shared" si="7"/>
        <v>1380936.95</v>
      </c>
      <c r="F31" s="127">
        <f t="shared" si="2"/>
        <v>17.159652695636115</v>
      </c>
    </row>
    <row r="32" spans="1:6" ht="51" x14ac:dyDescent="0.2">
      <c r="A32" s="6" t="s">
        <v>33</v>
      </c>
      <c r="B32" s="27" t="s">
        <v>34</v>
      </c>
      <c r="C32" s="38">
        <v>3947581</v>
      </c>
      <c r="D32" s="38">
        <v>3947581</v>
      </c>
      <c r="E32" s="38">
        <v>234378.26</v>
      </c>
      <c r="F32" s="127">
        <f t="shared" si="2"/>
        <v>5.9372628452715732</v>
      </c>
    </row>
    <row r="33" spans="1:6" ht="51" x14ac:dyDescent="0.2">
      <c r="A33" s="6" t="s">
        <v>72</v>
      </c>
      <c r="B33" s="21" t="s">
        <v>71</v>
      </c>
      <c r="C33" s="38">
        <v>4100000</v>
      </c>
      <c r="D33" s="38">
        <v>4100000</v>
      </c>
      <c r="E33" s="38">
        <v>1146558.69</v>
      </c>
      <c r="F33" s="127">
        <f t="shared" si="2"/>
        <v>27.964846097560976</v>
      </c>
    </row>
    <row r="34" spans="1:6" ht="18.75" customHeight="1" x14ac:dyDescent="0.2">
      <c r="A34" s="30" t="s">
        <v>5</v>
      </c>
      <c r="B34" s="31" t="s">
        <v>13</v>
      </c>
      <c r="C34" s="43">
        <f>C35</f>
        <v>10719000</v>
      </c>
      <c r="D34" s="43">
        <f t="shared" ref="D34:E34" si="8">D35</f>
        <v>10719000</v>
      </c>
      <c r="E34" s="43">
        <f t="shared" si="8"/>
        <v>3295025.97</v>
      </c>
      <c r="F34" s="128">
        <f t="shared" si="2"/>
        <v>30.7400500979569</v>
      </c>
    </row>
    <row r="35" spans="1:6" x14ac:dyDescent="0.2">
      <c r="A35" s="16" t="s">
        <v>35</v>
      </c>
      <c r="B35" s="20" t="s">
        <v>36</v>
      </c>
      <c r="C35" s="47">
        <v>10719000</v>
      </c>
      <c r="D35" s="47">
        <v>10719000</v>
      </c>
      <c r="E35" s="47">
        <v>3295025.97</v>
      </c>
      <c r="F35" s="129">
        <f t="shared" si="2"/>
        <v>30.7400500979569</v>
      </c>
    </row>
    <row r="36" spans="1:6" ht="25.5" x14ac:dyDescent="0.2">
      <c r="A36" s="7" t="s">
        <v>63</v>
      </c>
      <c r="B36" s="20" t="s">
        <v>40</v>
      </c>
      <c r="C36" s="38">
        <f>C37+C38</f>
        <v>4067900</v>
      </c>
      <c r="D36" s="38">
        <f t="shared" ref="D36:E36" si="9">D37+D38</f>
        <v>4067900</v>
      </c>
      <c r="E36" s="38">
        <f t="shared" si="9"/>
        <v>554394.56000000006</v>
      </c>
      <c r="F36" s="127">
        <f t="shared" si="2"/>
        <v>13.628519875119844</v>
      </c>
    </row>
    <row r="37" spans="1:6" x14ac:dyDescent="0.2">
      <c r="A37" s="28" t="s">
        <v>41</v>
      </c>
      <c r="B37" s="29" t="s">
        <v>42</v>
      </c>
      <c r="C37" s="44">
        <v>1233000</v>
      </c>
      <c r="D37" s="44">
        <v>1233000</v>
      </c>
      <c r="E37" s="44">
        <v>126266</v>
      </c>
      <c r="F37" s="130">
        <f t="shared" si="2"/>
        <v>10.240551500405514</v>
      </c>
    </row>
    <row r="38" spans="1:6" x14ac:dyDescent="0.2">
      <c r="A38" s="12" t="s">
        <v>43</v>
      </c>
      <c r="B38" s="32" t="s">
        <v>44</v>
      </c>
      <c r="C38" s="38">
        <v>2834900</v>
      </c>
      <c r="D38" s="38">
        <v>2834900</v>
      </c>
      <c r="E38" s="38">
        <v>428128.56</v>
      </c>
      <c r="F38" s="127">
        <f t="shared" si="2"/>
        <v>15.102069208790434</v>
      </c>
    </row>
    <row r="39" spans="1:6" ht="18.75" customHeight="1" x14ac:dyDescent="0.2">
      <c r="A39" s="14" t="s">
        <v>25</v>
      </c>
      <c r="B39" s="22" t="s">
        <v>26</v>
      </c>
      <c r="C39" s="38">
        <f>C40+C41</f>
        <v>1385494</v>
      </c>
      <c r="D39" s="38">
        <f t="shared" ref="D39:E39" si="10">D40+D41</f>
        <v>1385494</v>
      </c>
      <c r="E39" s="38">
        <f t="shared" si="10"/>
        <v>55361.440000000002</v>
      </c>
      <c r="F39" s="127">
        <f t="shared" si="2"/>
        <v>3.9957906710530686</v>
      </c>
    </row>
    <row r="40" spans="1:6" ht="51" x14ac:dyDescent="0.2">
      <c r="A40" s="6" t="s">
        <v>73</v>
      </c>
      <c r="B40" s="27" t="s">
        <v>61</v>
      </c>
      <c r="C40" s="38">
        <v>956632</v>
      </c>
      <c r="D40" s="38">
        <v>956632</v>
      </c>
      <c r="E40" s="38">
        <v>50000</v>
      </c>
      <c r="F40" s="127">
        <f t="shared" si="2"/>
        <v>5.2266702347402134</v>
      </c>
    </row>
    <row r="41" spans="1:6" ht="25.5" x14ac:dyDescent="0.2">
      <c r="A41" s="6" t="s">
        <v>62</v>
      </c>
      <c r="B41" s="21" t="s">
        <v>37</v>
      </c>
      <c r="C41" s="38">
        <v>428862</v>
      </c>
      <c r="D41" s="38">
        <v>428862</v>
      </c>
      <c r="E41" s="38">
        <v>5361.44</v>
      </c>
      <c r="F41" s="127">
        <f t="shared" si="2"/>
        <v>1.2501550615349459</v>
      </c>
    </row>
    <row r="42" spans="1:6" ht="18.75" customHeight="1" x14ac:dyDescent="0.2">
      <c r="A42" s="7" t="s">
        <v>21</v>
      </c>
      <c r="B42" s="20" t="s">
        <v>20</v>
      </c>
      <c r="C42" s="38">
        <f>C43+C45+C44+C46</f>
        <v>611000</v>
      </c>
      <c r="D42" s="38">
        <f t="shared" ref="D42:E42" si="11">D43+D45+D44+D46</f>
        <v>611000</v>
      </c>
      <c r="E42" s="38">
        <f t="shared" si="11"/>
        <v>4923653.33</v>
      </c>
      <c r="F42" s="127">
        <f t="shared" si="2"/>
        <v>805.83524222585913</v>
      </c>
    </row>
    <row r="43" spans="1:6" ht="25.5" x14ac:dyDescent="0.2">
      <c r="A43" s="45" t="s">
        <v>51</v>
      </c>
      <c r="B43" s="48" t="s">
        <v>52</v>
      </c>
      <c r="C43" s="38">
        <v>477900</v>
      </c>
      <c r="D43" s="38">
        <v>477900</v>
      </c>
      <c r="E43" s="38">
        <v>15362.27</v>
      </c>
      <c r="F43" s="127">
        <f t="shared" si="2"/>
        <v>3.214536513915045</v>
      </c>
    </row>
    <row r="44" spans="1:6" ht="25.5" x14ac:dyDescent="0.2">
      <c r="A44" s="45" t="s">
        <v>306</v>
      </c>
      <c r="B44" s="48" t="s">
        <v>305</v>
      </c>
      <c r="C44" s="38"/>
      <c r="D44" s="38"/>
      <c r="E44" s="38">
        <v>6098.24</v>
      </c>
      <c r="F44" s="127"/>
    </row>
    <row r="45" spans="1:6" ht="76.5" x14ac:dyDescent="0.2">
      <c r="A45" s="45" t="s">
        <v>127</v>
      </c>
      <c r="B45" s="27" t="s">
        <v>128</v>
      </c>
      <c r="C45" s="36">
        <v>133100</v>
      </c>
      <c r="D45" s="36">
        <v>133100</v>
      </c>
      <c r="E45" s="36"/>
      <c r="F45" s="73">
        <f t="shared" si="2"/>
        <v>0</v>
      </c>
    </row>
    <row r="46" spans="1:6" x14ac:dyDescent="0.2">
      <c r="A46" s="45" t="s">
        <v>308</v>
      </c>
      <c r="B46" s="136" t="s">
        <v>307</v>
      </c>
      <c r="C46" s="36"/>
      <c r="D46" s="36"/>
      <c r="E46" s="36">
        <v>4902192.82</v>
      </c>
      <c r="F46" s="73"/>
    </row>
    <row r="47" spans="1:6" x14ac:dyDescent="0.2">
      <c r="A47" s="137" t="s">
        <v>309</v>
      </c>
      <c r="B47" s="136" t="s">
        <v>310</v>
      </c>
      <c r="C47" s="36">
        <f>C48</f>
        <v>0</v>
      </c>
      <c r="D47" s="36">
        <f t="shared" ref="D47:E47" si="12">D48</f>
        <v>0</v>
      </c>
      <c r="E47" s="36">
        <f t="shared" si="12"/>
        <v>26009.83</v>
      </c>
      <c r="F47" s="73"/>
    </row>
    <row r="48" spans="1:6" x14ac:dyDescent="0.2">
      <c r="A48" s="45" t="s">
        <v>311</v>
      </c>
      <c r="B48" s="136" t="s">
        <v>312</v>
      </c>
      <c r="C48" s="36"/>
      <c r="D48" s="36"/>
      <c r="E48" s="36">
        <v>26009.83</v>
      </c>
      <c r="F48" s="73"/>
    </row>
    <row r="49" spans="1:6" x14ac:dyDescent="0.2">
      <c r="A49" s="6"/>
      <c r="B49" s="23"/>
      <c r="C49" s="38"/>
      <c r="D49" s="38"/>
      <c r="E49" s="38"/>
      <c r="F49" s="38"/>
    </row>
    <row r="50" spans="1:6" x14ac:dyDescent="0.2">
      <c r="A50" s="4" t="s">
        <v>3</v>
      </c>
      <c r="B50" s="19" t="s">
        <v>14</v>
      </c>
      <c r="C50" s="37">
        <f>C52+C125+C122</f>
        <v>781211064.28999996</v>
      </c>
      <c r="D50" s="37">
        <f t="shared" ref="D50:E50" si="13">D52+D125+D122</f>
        <v>918863209.42999995</v>
      </c>
      <c r="E50" s="37">
        <f t="shared" si="13"/>
        <v>188823303.76999998</v>
      </c>
      <c r="F50" s="69">
        <f t="shared" si="2"/>
        <v>20.549664175490612</v>
      </c>
    </row>
    <row r="51" spans="1:6" x14ac:dyDescent="0.2">
      <c r="A51" s="5"/>
      <c r="B51" s="20"/>
      <c r="C51" s="36"/>
      <c r="D51" s="36"/>
      <c r="E51" s="36"/>
      <c r="F51" s="36"/>
    </row>
    <row r="52" spans="1:6" ht="25.5" x14ac:dyDescent="0.2">
      <c r="A52" s="5" t="s">
        <v>19</v>
      </c>
      <c r="B52" s="20" t="s">
        <v>103</v>
      </c>
      <c r="C52" s="36">
        <f>C54+C84+C108</f>
        <v>783518384.28999996</v>
      </c>
      <c r="D52" s="36">
        <f>D54+D84+D108</f>
        <v>915012529.42999995</v>
      </c>
      <c r="E52" s="36">
        <f>E54+E84+E108</f>
        <v>183873303.76999998</v>
      </c>
      <c r="F52" s="73">
        <f t="shared" si="2"/>
        <v>20.095167864481862</v>
      </c>
    </row>
    <row r="53" spans="1:6" x14ac:dyDescent="0.2">
      <c r="A53" s="5"/>
      <c r="B53" s="20"/>
      <c r="C53" s="26"/>
      <c r="D53" s="26"/>
      <c r="E53" s="26"/>
      <c r="F53" s="26"/>
    </row>
    <row r="54" spans="1:6" ht="25.5" x14ac:dyDescent="0.2">
      <c r="A54" s="33" t="s">
        <v>65</v>
      </c>
      <c r="B54" s="27" t="s">
        <v>45</v>
      </c>
      <c r="C54" s="38">
        <f>C56+C57+C58+C61+C64+C65+C66</f>
        <v>419989317.51999998</v>
      </c>
      <c r="D54" s="38">
        <f>D56+D57+D58+D61+D64+D65+D66+D59+D60+D67</f>
        <v>457373309.65999997</v>
      </c>
      <c r="E54" s="38">
        <f>E56+E57+E58+E61+E64+E65+E66+E59+E60+E67</f>
        <v>102239043.48999999</v>
      </c>
      <c r="F54" s="127">
        <f t="shared" si="2"/>
        <v>22.353522020338698</v>
      </c>
    </row>
    <row r="55" spans="1:6" ht="51" hidden="1" x14ac:dyDescent="0.2">
      <c r="A55" s="33" t="s">
        <v>74</v>
      </c>
      <c r="B55" s="27" t="s">
        <v>75</v>
      </c>
      <c r="C55" s="38">
        <v>0</v>
      </c>
      <c r="D55" s="38" t="e">
        <f>#REF!+#REF!</f>
        <v>#REF!</v>
      </c>
      <c r="E55" s="38" t="e">
        <f>#REF!+#REF!</f>
        <v>#REF!</v>
      </c>
      <c r="F55" s="38" t="e">
        <f t="shared" si="2"/>
        <v>#REF!</v>
      </c>
    </row>
    <row r="56" spans="1:6" ht="76.5" x14ac:dyDescent="0.2">
      <c r="A56" s="33" t="s">
        <v>76</v>
      </c>
      <c r="B56" s="27" t="s">
        <v>77</v>
      </c>
      <c r="C56" s="38">
        <v>10449544</v>
      </c>
      <c r="D56" s="38">
        <v>10449544</v>
      </c>
      <c r="E56" s="38">
        <v>447860</v>
      </c>
      <c r="F56" s="127">
        <f t="shared" si="2"/>
        <v>4.285928649135311</v>
      </c>
    </row>
    <row r="57" spans="1:6" ht="51" x14ac:dyDescent="0.2">
      <c r="A57" s="33" t="s">
        <v>78</v>
      </c>
      <c r="B57" s="27" t="s">
        <v>79</v>
      </c>
      <c r="C57" s="38">
        <v>202593.2</v>
      </c>
      <c r="D57" s="38">
        <v>202593.2</v>
      </c>
      <c r="E57" s="38">
        <v>8683</v>
      </c>
      <c r="F57" s="127">
        <f t="shared" si="2"/>
        <v>4.285928649135311</v>
      </c>
    </row>
    <row r="58" spans="1:6" ht="38.25" x14ac:dyDescent="0.2">
      <c r="A58" s="33" t="s">
        <v>80</v>
      </c>
      <c r="B58" s="27" t="s">
        <v>81</v>
      </c>
      <c r="C58" s="38">
        <v>4541660.5</v>
      </c>
      <c r="D58" s="38">
        <v>4853747.2</v>
      </c>
      <c r="E58" s="38">
        <v>879577.1</v>
      </c>
      <c r="F58" s="127">
        <f t="shared" si="2"/>
        <v>18.121609217719456</v>
      </c>
    </row>
    <row r="59" spans="1:6" ht="38.25" x14ac:dyDescent="0.2">
      <c r="A59" s="33" t="s">
        <v>299</v>
      </c>
      <c r="B59" s="27" t="s">
        <v>300</v>
      </c>
      <c r="C59" s="38"/>
      <c r="D59" s="38">
        <v>1100463.6399999999</v>
      </c>
      <c r="E59" s="38">
        <v>1100463.6399999999</v>
      </c>
      <c r="F59" s="127">
        <f t="shared" si="2"/>
        <v>100</v>
      </c>
    </row>
    <row r="60" spans="1:6" ht="25.5" x14ac:dyDescent="0.2">
      <c r="A60" s="33" t="s">
        <v>301</v>
      </c>
      <c r="B60" s="27" t="s">
        <v>302</v>
      </c>
      <c r="C60" s="38"/>
      <c r="D60" s="38">
        <v>315911.92</v>
      </c>
      <c r="E60" s="38">
        <v>315911.92</v>
      </c>
      <c r="F60" s="127">
        <f t="shared" si="2"/>
        <v>100</v>
      </c>
    </row>
    <row r="61" spans="1:6" ht="30" customHeight="1" x14ac:dyDescent="0.2">
      <c r="A61" s="33" t="s">
        <v>132</v>
      </c>
      <c r="B61" s="27" t="s">
        <v>82</v>
      </c>
      <c r="C61" s="38">
        <f>C62+C63</f>
        <v>373350</v>
      </c>
      <c r="D61" s="38">
        <f t="shared" ref="D61:E61" si="14">D62+D63</f>
        <v>373350</v>
      </c>
      <c r="E61" s="38">
        <f t="shared" si="14"/>
        <v>373350</v>
      </c>
      <c r="F61" s="127">
        <f t="shared" si="2"/>
        <v>100</v>
      </c>
    </row>
    <row r="62" spans="1:6" ht="38.25" x14ac:dyDescent="0.2">
      <c r="A62" s="35" t="s">
        <v>133</v>
      </c>
      <c r="B62" s="27"/>
      <c r="C62" s="38">
        <v>262238.89</v>
      </c>
      <c r="D62" s="38">
        <v>262238.89</v>
      </c>
      <c r="E62" s="38">
        <v>262238.89</v>
      </c>
      <c r="F62" s="127">
        <f t="shared" si="2"/>
        <v>100</v>
      </c>
    </row>
    <row r="63" spans="1:6" ht="25.5" x14ac:dyDescent="0.2">
      <c r="A63" s="35" t="s">
        <v>134</v>
      </c>
      <c r="B63" s="27"/>
      <c r="C63" s="38">
        <v>111111.11</v>
      </c>
      <c r="D63" s="38">
        <v>111111.11</v>
      </c>
      <c r="E63" s="38">
        <v>111111.11</v>
      </c>
      <c r="F63" s="127">
        <f t="shared" si="2"/>
        <v>100</v>
      </c>
    </row>
    <row r="64" spans="1:6" ht="25.5" x14ac:dyDescent="0.2">
      <c r="A64" s="35" t="s">
        <v>139</v>
      </c>
      <c r="B64" s="27" t="s">
        <v>138</v>
      </c>
      <c r="C64" s="38">
        <v>2036814.55</v>
      </c>
      <c r="D64" s="38">
        <v>2036814.55</v>
      </c>
      <c r="E64" s="38"/>
      <c r="F64" s="127">
        <f t="shared" si="2"/>
        <v>0</v>
      </c>
    </row>
    <row r="65" spans="1:6" ht="25.5" x14ac:dyDescent="0.2">
      <c r="A65" s="33" t="s">
        <v>136</v>
      </c>
      <c r="B65" s="27" t="s">
        <v>137</v>
      </c>
      <c r="C65" s="38">
        <v>908547.66</v>
      </c>
      <c r="D65" s="38">
        <v>908547.66</v>
      </c>
      <c r="E65" s="38"/>
      <c r="F65" s="127">
        <f t="shared" si="2"/>
        <v>0</v>
      </c>
    </row>
    <row r="66" spans="1:6" x14ac:dyDescent="0.2">
      <c r="A66" s="6" t="s">
        <v>17</v>
      </c>
      <c r="B66" s="20" t="s">
        <v>46</v>
      </c>
      <c r="C66" s="36">
        <f>C68</f>
        <v>401476807.60999995</v>
      </c>
      <c r="D66" s="36">
        <f t="shared" ref="D66:E66" si="15">D68</f>
        <v>411278992.18999994</v>
      </c>
      <c r="E66" s="36">
        <f t="shared" si="15"/>
        <v>99113197.829999998</v>
      </c>
      <c r="F66" s="73">
        <f t="shared" si="2"/>
        <v>24.09877472764579</v>
      </c>
    </row>
    <row r="67" spans="1:6" ht="25.5" x14ac:dyDescent="0.2">
      <c r="A67" s="33" t="s">
        <v>303</v>
      </c>
      <c r="B67" s="27" t="s">
        <v>304</v>
      </c>
      <c r="C67" s="36"/>
      <c r="D67" s="36">
        <v>25853345.300000001</v>
      </c>
      <c r="E67" s="36"/>
      <c r="F67" s="73">
        <f t="shared" si="2"/>
        <v>0</v>
      </c>
    </row>
    <row r="68" spans="1:6" x14ac:dyDescent="0.2">
      <c r="A68" s="1" t="s">
        <v>83</v>
      </c>
      <c r="B68" s="20" t="s">
        <v>84</v>
      </c>
      <c r="C68" s="36">
        <f>C69+C70+C71+C72+C73+C76+C77+C78+C79+C80+C81+C82+C83</f>
        <v>401476807.60999995</v>
      </c>
      <c r="D68" s="36">
        <f t="shared" ref="D68:E68" si="16">D69+D70+D71+D72+D73+D76+D77+D78+D79+D80+D81+D82+D83</f>
        <v>411278992.18999994</v>
      </c>
      <c r="E68" s="36">
        <f t="shared" si="16"/>
        <v>99113197.829999998</v>
      </c>
      <c r="F68" s="73">
        <f t="shared" si="2"/>
        <v>24.09877472764579</v>
      </c>
    </row>
    <row r="69" spans="1:6" x14ac:dyDescent="0.2">
      <c r="A69" s="15" t="s">
        <v>28</v>
      </c>
      <c r="B69" s="20"/>
      <c r="C69" s="36">
        <v>394493598.89999998</v>
      </c>
      <c r="D69" s="36">
        <v>394493598.89999998</v>
      </c>
      <c r="E69" s="36">
        <v>98623098.900000006</v>
      </c>
      <c r="F69" s="73">
        <f t="shared" si="2"/>
        <v>24.999923744009834</v>
      </c>
    </row>
    <row r="70" spans="1:6" ht="38.25" x14ac:dyDescent="0.2">
      <c r="A70" s="15" t="s">
        <v>39</v>
      </c>
      <c r="B70" s="20"/>
      <c r="C70" s="36">
        <v>175700</v>
      </c>
      <c r="D70" s="36">
        <v>175700</v>
      </c>
      <c r="E70" s="36">
        <v>70000</v>
      </c>
      <c r="F70" s="73">
        <f t="shared" si="2"/>
        <v>39.840637450199203</v>
      </c>
    </row>
    <row r="71" spans="1:6" ht="25.5" x14ac:dyDescent="0.2">
      <c r="A71" s="53" t="s">
        <v>109</v>
      </c>
      <c r="B71" s="20"/>
      <c r="C71" s="36">
        <v>129750</v>
      </c>
      <c r="D71" s="36">
        <v>129750</v>
      </c>
      <c r="E71" s="36"/>
      <c r="F71" s="73">
        <f t="shared" si="2"/>
        <v>0</v>
      </c>
    </row>
    <row r="72" spans="1:6" ht="51" x14ac:dyDescent="0.2">
      <c r="A72" s="15" t="s">
        <v>67</v>
      </c>
      <c r="B72" s="20"/>
      <c r="C72" s="36">
        <v>235092</v>
      </c>
      <c r="D72" s="36">
        <v>235092</v>
      </c>
      <c r="E72" s="36"/>
      <c r="F72" s="73">
        <f t="shared" si="2"/>
        <v>0</v>
      </c>
    </row>
    <row r="73" spans="1:6" ht="25.5" x14ac:dyDescent="0.2">
      <c r="A73" s="53" t="s">
        <v>104</v>
      </c>
      <c r="B73" s="20"/>
      <c r="C73" s="36">
        <v>166666.71000000002</v>
      </c>
      <c r="D73" s="36">
        <v>166666.71000000002</v>
      </c>
      <c r="E73" s="36">
        <v>166666.71</v>
      </c>
      <c r="F73" s="73">
        <f t="shared" si="2"/>
        <v>99.999999999999972</v>
      </c>
    </row>
    <row r="74" spans="1:6" ht="25.5" hidden="1" x14ac:dyDescent="0.2">
      <c r="A74" s="15" t="s">
        <v>68</v>
      </c>
      <c r="B74" s="20"/>
      <c r="C74" s="36">
        <v>0</v>
      </c>
      <c r="D74" s="36">
        <v>0</v>
      </c>
      <c r="E74" s="36"/>
      <c r="F74" s="36" t="e">
        <f t="shared" si="2"/>
        <v>#DIV/0!</v>
      </c>
    </row>
    <row r="75" spans="1:6" ht="29.25" hidden="1" customHeight="1" x14ac:dyDescent="0.2">
      <c r="A75" s="15" t="s">
        <v>70</v>
      </c>
      <c r="B75" s="20"/>
      <c r="C75" s="36">
        <v>0</v>
      </c>
      <c r="D75" s="36">
        <v>0</v>
      </c>
      <c r="E75" s="36"/>
      <c r="F75" s="36" t="e">
        <f t="shared" si="2"/>
        <v>#DIV/0!</v>
      </c>
    </row>
    <row r="76" spans="1:6" ht="38.25" customHeight="1" x14ac:dyDescent="0.2">
      <c r="A76" s="50" t="s">
        <v>105</v>
      </c>
      <c r="B76" s="20"/>
      <c r="C76" s="26">
        <v>5574000</v>
      </c>
      <c r="D76" s="26">
        <v>5574000</v>
      </c>
      <c r="E76" s="36">
        <v>253432.22</v>
      </c>
      <c r="F76" s="73">
        <f t="shared" si="2"/>
        <v>4.5466849659131681</v>
      </c>
    </row>
    <row r="77" spans="1:6" ht="25.5" x14ac:dyDescent="0.2">
      <c r="A77" s="15" t="s">
        <v>130</v>
      </c>
      <c r="B77" s="20"/>
      <c r="C77" s="38">
        <v>702000</v>
      </c>
      <c r="D77" s="38">
        <v>702000</v>
      </c>
      <c r="E77" s="38"/>
      <c r="F77" s="127">
        <f t="shared" si="2"/>
        <v>0</v>
      </c>
    </row>
    <row r="78" spans="1:6" ht="25.5" x14ac:dyDescent="0.2">
      <c r="A78" s="15" t="s">
        <v>285</v>
      </c>
      <c r="B78" s="20"/>
      <c r="C78" s="38"/>
      <c r="D78" s="38">
        <v>936000</v>
      </c>
      <c r="E78" s="38"/>
      <c r="F78" s="127">
        <f t="shared" ref="F78:F141" si="17">E78/D78*100</f>
        <v>0</v>
      </c>
    </row>
    <row r="79" spans="1:6" ht="38.25" x14ac:dyDescent="0.2">
      <c r="A79" s="15" t="s">
        <v>286</v>
      </c>
      <c r="B79" s="20"/>
      <c r="C79" s="38"/>
      <c r="D79" s="38">
        <v>471215.65</v>
      </c>
      <c r="E79" s="38"/>
      <c r="F79" s="127">
        <f t="shared" si="17"/>
        <v>0</v>
      </c>
    </row>
    <row r="80" spans="1:6" ht="25.5" x14ac:dyDescent="0.2">
      <c r="A80" s="15" t="s">
        <v>287</v>
      </c>
      <c r="B80" s="20"/>
      <c r="C80" s="38"/>
      <c r="D80" s="38">
        <v>6508349.2599999998</v>
      </c>
      <c r="E80" s="38"/>
      <c r="F80" s="127">
        <f t="shared" si="17"/>
        <v>0</v>
      </c>
    </row>
    <row r="81" spans="1:7" ht="38.25" x14ac:dyDescent="0.2">
      <c r="A81" s="15" t="s">
        <v>298</v>
      </c>
      <c r="B81" s="20"/>
      <c r="C81" s="38"/>
      <c r="D81" s="38">
        <v>739619.67</v>
      </c>
      <c r="E81" s="38"/>
      <c r="F81" s="127">
        <f t="shared" si="17"/>
        <v>0</v>
      </c>
    </row>
    <row r="82" spans="1:7" ht="38.25" x14ac:dyDescent="0.2">
      <c r="A82" s="15" t="s">
        <v>315</v>
      </c>
      <c r="B82" s="20"/>
      <c r="C82" s="38"/>
      <c r="D82" s="38">
        <v>147000</v>
      </c>
      <c r="E82" s="38"/>
      <c r="F82" s="127">
        <f t="shared" si="17"/>
        <v>0</v>
      </c>
    </row>
    <row r="83" spans="1:7" ht="51" x14ac:dyDescent="0.2">
      <c r="A83" s="15" t="s">
        <v>316</v>
      </c>
      <c r="B83" s="20"/>
      <c r="C83" s="38"/>
      <c r="D83" s="38">
        <v>1000000</v>
      </c>
      <c r="E83" s="38"/>
      <c r="F83" s="127">
        <f t="shared" si="17"/>
        <v>0</v>
      </c>
    </row>
    <row r="84" spans="1:7" ht="25.5" x14ac:dyDescent="0.2">
      <c r="A84" s="33" t="s">
        <v>66</v>
      </c>
      <c r="B84" s="27" t="s">
        <v>47</v>
      </c>
      <c r="C84" s="38">
        <f>C85+C95+C97+C98+C99+C100+C104</f>
        <v>272778318.62</v>
      </c>
      <c r="D84" s="38">
        <f t="shared" ref="D84:E84" si="18">D85+D95+D97+D98+D99+D100+D104</f>
        <v>273567718.62</v>
      </c>
      <c r="E84" s="38">
        <f t="shared" si="18"/>
        <v>70707120.920000002</v>
      </c>
      <c r="F84" s="127">
        <f t="shared" si="17"/>
        <v>25.846295490081534</v>
      </c>
    </row>
    <row r="85" spans="1:7" ht="25.5" x14ac:dyDescent="0.2">
      <c r="A85" s="33" t="s">
        <v>85</v>
      </c>
      <c r="B85" s="20" t="s">
        <v>86</v>
      </c>
      <c r="C85" s="38">
        <f>C87+C88+C89+C90+C91+C92+C93+C94</f>
        <v>26007934.68</v>
      </c>
      <c r="D85" s="38">
        <f t="shared" ref="D85:E85" si="19">D87+D88+D89+D90+D91+D92+D93+D94</f>
        <v>28160334.68</v>
      </c>
      <c r="E85" s="38">
        <f t="shared" si="19"/>
        <v>16583760.109999999</v>
      </c>
      <c r="F85" s="127">
        <f t="shared" si="17"/>
        <v>58.890493662272057</v>
      </c>
      <c r="G85" s="138"/>
    </row>
    <row r="86" spans="1:7" ht="25.5" hidden="1" x14ac:dyDescent="0.2">
      <c r="A86" s="1" t="s">
        <v>23</v>
      </c>
      <c r="B86" s="20"/>
      <c r="C86" s="38">
        <v>0</v>
      </c>
      <c r="D86" s="38" t="e">
        <f>#REF!+#REF!</f>
        <v>#REF!</v>
      </c>
      <c r="E86" s="38" t="e">
        <f>#REF!+#REF!</f>
        <v>#REF!</v>
      </c>
      <c r="F86" s="38" t="e">
        <f t="shared" si="17"/>
        <v>#REF!</v>
      </c>
    </row>
    <row r="87" spans="1:7" ht="21.75" customHeight="1" x14ac:dyDescent="0.2">
      <c r="A87" s="1" t="s">
        <v>108</v>
      </c>
      <c r="B87" s="20"/>
      <c r="C87" s="36">
        <v>550096.53</v>
      </c>
      <c r="D87" s="36">
        <v>550096.53</v>
      </c>
      <c r="E87" s="36">
        <v>73362.05</v>
      </c>
      <c r="F87" s="73">
        <f t="shared" si="17"/>
        <v>13.33621391867351</v>
      </c>
    </row>
    <row r="88" spans="1:7" ht="38.25" x14ac:dyDescent="0.2">
      <c r="A88" s="1" t="s">
        <v>110</v>
      </c>
      <c r="B88" s="20"/>
      <c r="C88" s="36">
        <v>42000</v>
      </c>
      <c r="D88" s="36">
        <v>42000</v>
      </c>
      <c r="E88" s="36"/>
      <c r="F88" s="73">
        <f t="shared" si="17"/>
        <v>0</v>
      </c>
    </row>
    <row r="89" spans="1:7" ht="25.5" x14ac:dyDescent="0.2">
      <c r="A89" s="1" t="s">
        <v>27</v>
      </c>
      <c r="B89" s="20"/>
      <c r="C89" s="36">
        <v>71379.360000000001</v>
      </c>
      <c r="D89" s="36">
        <v>71379.360000000001</v>
      </c>
      <c r="E89" s="36">
        <v>13909.36</v>
      </c>
      <c r="F89" s="73">
        <f t="shared" si="17"/>
        <v>19.486529439322517</v>
      </c>
    </row>
    <row r="90" spans="1:7" ht="25.5" x14ac:dyDescent="0.2">
      <c r="A90" s="1" t="s">
        <v>112</v>
      </c>
      <c r="B90" s="20"/>
      <c r="C90" s="36">
        <v>35000</v>
      </c>
      <c r="D90" s="36">
        <v>35000</v>
      </c>
      <c r="E90" s="36"/>
      <c r="F90" s="73">
        <f t="shared" si="17"/>
        <v>0</v>
      </c>
    </row>
    <row r="91" spans="1:7" ht="38.25" x14ac:dyDescent="0.2">
      <c r="A91" s="1" t="s">
        <v>113</v>
      </c>
      <c r="B91" s="20"/>
      <c r="C91" s="36">
        <v>1671088.37</v>
      </c>
      <c r="D91" s="36">
        <v>1671088.37</v>
      </c>
      <c r="E91" s="36"/>
      <c r="F91" s="73">
        <f t="shared" si="17"/>
        <v>0</v>
      </c>
    </row>
    <row r="92" spans="1:7" ht="63.75" x14ac:dyDescent="0.2">
      <c r="A92" s="1" t="s">
        <v>115</v>
      </c>
      <c r="B92" s="20"/>
      <c r="C92" s="36">
        <v>10178690.42</v>
      </c>
      <c r="D92" s="36">
        <v>10178690.42</v>
      </c>
      <c r="E92" s="36">
        <v>7304000</v>
      </c>
      <c r="F92" s="73">
        <f t="shared" si="17"/>
        <v>71.757757615345568</v>
      </c>
    </row>
    <row r="93" spans="1:7" ht="65.25" customHeight="1" x14ac:dyDescent="0.2">
      <c r="A93" s="1" t="s">
        <v>69</v>
      </c>
      <c r="B93" s="20"/>
      <c r="C93" s="26">
        <v>13459680</v>
      </c>
      <c r="D93" s="26">
        <v>13459680</v>
      </c>
      <c r="E93" s="36">
        <v>9046888.6999999993</v>
      </c>
      <c r="F93" s="73">
        <f t="shared" si="17"/>
        <v>67.214738389025584</v>
      </c>
    </row>
    <row r="94" spans="1:7" ht="38.25" x14ac:dyDescent="0.2">
      <c r="A94" s="1" t="s">
        <v>106</v>
      </c>
      <c r="B94" s="20"/>
      <c r="C94" s="26"/>
      <c r="D94" s="26">
        <v>2152400</v>
      </c>
      <c r="E94" s="36">
        <v>145600</v>
      </c>
      <c r="F94" s="73">
        <f t="shared" si="17"/>
        <v>6.7645419067087902</v>
      </c>
    </row>
    <row r="95" spans="1:7" ht="51.75" customHeight="1" x14ac:dyDescent="0.2">
      <c r="A95" s="6" t="s">
        <v>87</v>
      </c>
      <c r="B95" s="20" t="s">
        <v>88</v>
      </c>
      <c r="C95" s="38">
        <v>2021540</v>
      </c>
      <c r="D95" s="38">
        <v>2021540</v>
      </c>
      <c r="E95" s="38">
        <v>881000</v>
      </c>
      <c r="F95" s="127">
        <f t="shared" si="17"/>
        <v>43.580636544416635</v>
      </c>
    </row>
    <row r="96" spans="1:7" ht="38.25" hidden="1" x14ac:dyDescent="0.2">
      <c r="A96" s="49" t="s">
        <v>89</v>
      </c>
      <c r="B96" s="20" t="s">
        <v>90</v>
      </c>
      <c r="C96" s="44">
        <v>0</v>
      </c>
      <c r="D96" s="44">
        <v>0</v>
      </c>
      <c r="E96" s="44" t="e">
        <f>#REF!+#REF!</f>
        <v>#REF!</v>
      </c>
      <c r="F96" s="44" t="e">
        <f t="shared" si="17"/>
        <v>#REF!</v>
      </c>
    </row>
    <row r="97" spans="1:6" ht="37.5" customHeight="1" x14ac:dyDescent="0.2">
      <c r="A97" s="52" t="s">
        <v>91</v>
      </c>
      <c r="B97" s="20" t="s">
        <v>92</v>
      </c>
      <c r="C97" s="51">
        <v>633227.19999999995</v>
      </c>
      <c r="D97" s="51">
        <v>633227.19999999995</v>
      </c>
      <c r="E97" s="51">
        <v>62185.8</v>
      </c>
      <c r="F97" s="131">
        <f t="shared" si="17"/>
        <v>9.8204562280331622</v>
      </c>
    </row>
    <row r="98" spans="1:6" ht="37.5" customHeight="1" x14ac:dyDescent="0.2">
      <c r="A98" s="33" t="s">
        <v>93</v>
      </c>
      <c r="B98" s="20" t="s">
        <v>94</v>
      </c>
      <c r="C98" s="38">
        <v>719.90999999999985</v>
      </c>
      <c r="D98" s="38">
        <v>719.90999999999985</v>
      </c>
      <c r="E98" s="43"/>
      <c r="F98" s="128">
        <f t="shared" si="17"/>
        <v>0</v>
      </c>
    </row>
    <row r="99" spans="1:6" ht="38.25" x14ac:dyDescent="0.2">
      <c r="A99" s="33" t="s">
        <v>95</v>
      </c>
      <c r="B99" s="20" t="s">
        <v>96</v>
      </c>
      <c r="C99" s="38">
        <v>12898435</v>
      </c>
      <c r="D99" s="38">
        <v>12898435</v>
      </c>
      <c r="E99" s="38">
        <v>3334400</v>
      </c>
      <c r="F99" s="127">
        <f t="shared" si="17"/>
        <v>25.851198226761618</v>
      </c>
    </row>
    <row r="100" spans="1:6" x14ac:dyDescent="0.2">
      <c r="A100" s="33" t="s">
        <v>97</v>
      </c>
      <c r="B100" s="34" t="s">
        <v>98</v>
      </c>
      <c r="C100" s="38">
        <f>C101+C102+C103</f>
        <v>6156061.8300000001</v>
      </c>
      <c r="D100" s="38">
        <f t="shared" ref="D100:E100" si="20">D101+D102+D103</f>
        <v>6156061.8300000001</v>
      </c>
      <c r="E100" s="38">
        <f t="shared" si="20"/>
        <v>1107199.01</v>
      </c>
      <c r="F100" s="127">
        <f t="shared" si="17"/>
        <v>17.98550827745666</v>
      </c>
    </row>
    <row r="101" spans="1:6" ht="25.5" x14ac:dyDescent="0.2">
      <c r="A101" s="35" t="s">
        <v>117</v>
      </c>
      <c r="B101" s="34"/>
      <c r="C101" s="38">
        <v>2200386.12</v>
      </c>
      <c r="D101" s="38">
        <v>2200386.12</v>
      </c>
      <c r="E101" s="38">
        <v>528317.93999999994</v>
      </c>
      <c r="F101" s="127">
        <f t="shared" si="17"/>
        <v>24.010237803172469</v>
      </c>
    </row>
    <row r="102" spans="1:6" ht="25.5" x14ac:dyDescent="0.2">
      <c r="A102" s="35" t="s">
        <v>24</v>
      </c>
      <c r="B102" s="34"/>
      <c r="C102" s="38">
        <v>2750482.65</v>
      </c>
      <c r="D102" s="38">
        <v>2750482.65</v>
      </c>
      <c r="E102" s="38">
        <v>488481.61</v>
      </c>
      <c r="F102" s="127">
        <f t="shared" si="17"/>
        <v>17.759850621126443</v>
      </c>
    </row>
    <row r="103" spans="1:6" ht="25.5" x14ac:dyDescent="0.2">
      <c r="A103" s="54" t="s">
        <v>116</v>
      </c>
      <c r="B103" s="34"/>
      <c r="C103" s="38">
        <v>1205193.06</v>
      </c>
      <c r="D103" s="38">
        <v>1205193.06</v>
      </c>
      <c r="E103" s="38">
        <v>90399.46</v>
      </c>
      <c r="F103" s="127">
        <f t="shared" si="17"/>
        <v>7.500828124582795</v>
      </c>
    </row>
    <row r="104" spans="1:6" x14ac:dyDescent="0.2">
      <c r="A104" s="12" t="s">
        <v>18</v>
      </c>
      <c r="B104" s="27" t="s">
        <v>48</v>
      </c>
      <c r="C104" s="38">
        <f>C105</f>
        <v>225060400</v>
      </c>
      <c r="D104" s="38">
        <f t="shared" ref="D104:E104" si="21">D105</f>
        <v>223697400</v>
      </c>
      <c r="E104" s="38">
        <f t="shared" si="21"/>
        <v>48738576</v>
      </c>
      <c r="F104" s="127">
        <f t="shared" si="17"/>
        <v>21.787725740218704</v>
      </c>
    </row>
    <row r="105" spans="1:6" x14ac:dyDescent="0.2">
      <c r="A105" s="6" t="s">
        <v>99</v>
      </c>
      <c r="B105" s="20" t="s">
        <v>100</v>
      </c>
      <c r="C105" s="38">
        <f>C106+C107</f>
        <v>225060400</v>
      </c>
      <c r="D105" s="38">
        <f t="shared" ref="D105:E105" si="22">D106+D107</f>
        <v>223697400</v>
      </c>
      <c r="E105" s="38">
        <f t="shared" si="22"/>
        <v>48738576</v>
      </c>
      <c r="F105" s="127">
        <f t="shared" si="17"/>
        <v>21.787725740218704</v>
      </c>
    </row>
    <row r="106" spans="1:6" x14ac:dyDescent="0.2">
      <c r="A106" s="1" t="s">
        <v>111</v>
      </c>
      <c r="B106" s="20"/>
      <c r="C106" s="36">
        <v>222908000</v>
      </c>
      <c r="D106" s="36">
        <v>223697400</v>
      </c>
      <c r="E106" s="36">
        <v>48738576</v>
      </c>
      <c r="F106" s="73">
        <f t="shared" si="17"/>
        <v>21.787725740218704</v>
      </c>
    </row>
    <row r="107" spans="1:6" ht="39" customHeight="1" x14ac:dyDescent="0.2">
      <c r="A107" s="54" t="s">
        <v>106</v>
      </c>
      <c r="B107" s="20"/>
      <c r="C107" s="26">
        <v>2152400</v>
      </c>
      <c r="D107" s="26"/>
      <c r="E107" s="36"/>
      <c r="F107" s="73"/>
    </row>
    <row r="108" spans="1:6" x14ac:dyDescent="0.2">
      <c r="A108" s="7" t="s">
        <v>22</v>
      </c>
      <c r="B108" s="20" t="s">
        <v>49</v>
      </c>
      <c r="C108" s="38">
        <f>C109</f>
        <v>90750748.150000006</v>
      </c>
      <c r="D108" s="38">
        <f t="shared" ref="D108:E108" si="23">D109</f>
        <v>184071501.15000001</v>
      </c>
      <c r="E108" s="38">
        <f t="shared" si="23"/>
        <v>10927139.359999999</v>
      </c>
      <c r="F108" s="127">
        <f t="shared" si="17"/>
        <v>5.9363558680903381</v>
      </c>
    </row>
    <row r="109" spans="1:6" ht="25.5" x14ac:dyDescent="0.2">
      <c r="A109" s="6" t="s">
        <v>101</v>
      </c>
      <c r="B109" s="20" t="s">
        <v>102</v>
      </c>
      <c r="C109" s="38">
        <f>+C110+C111+C112+C113+C114+C115+C116+C117+C118+C119+C120</f>
        <v>90750748.150000006</v>
      </c>
      <c r="D109" s="38">
        <f>+D110+D111+D112+D113+D114+D115+D116+D117+D118+D119+D120</f>
        <v>184071501.15000001</v>
      </c>
      <c r="E109" s="38">
        <f>+E110+E111+E112+E113+E114+E115+E116+E117+E118+E119+E120</f>
        <v>10927139.359999999</v>
      </c>
      <c r="F109" s="127">
        <f t="shared" si="17"/>
        <v>5.9363558680903381</v>
      </c>
    </row>
    <row r="110" spans="1:6" ht="25.5" x14ac:dyDescent="0.2">
      <c r="A110" s="1" t="s">
        <v>284</v>
      </c>
      <c r="B110" s="42"/>
      <c r="C110" s="38">
        <v>1728587.3</v>
      </c>
      <c r="D110" s="38">
        <v>1728587.3</v>
      </c>
      <c r="E110" s="38"/>
      <c r="F110" s="127">
        <f t="shared" si="17"/>
        <v>0</v>
      </c>
    </row>
    <row r="111" spans="1:6" ht="25.5" x14ac:dyDescent="0.2">
      <c r="A111" s="54" t="s">
        <v>107</v>
      </c>
      <c r="B111" s="42"/>
      <c r="C111" s="38">
        <v>39054000</v>
      </c>
      <c r="D111" s="38">
        <v>39054000</v>
      </c>
      <c r="E111" s="38">
        <v>1357490</v>
      </c>
      <c r="F111" s="127">
        <f t="shared" si="17"/>
        <v>3.4759307625339275</v>
      </c>
    </row>
    <row r="112" spans="1:6" ht="25.5" x14ac:dyDescent="0.2">
      <c r="A112" s="54" t="s">
        <v>131</v>
      </c>
      <c r="B112" s="42"/>
      <c r="C112" s="38">
        <v>3349150.85</v>
      </c>
      <c r="D112" s="38">
        <v>3349150.85</v>
      </c>
      <c r="E112" s="38"/>
      <c r="F112" s="127">
        <f t="shared" si="17"/>
        <v>0</v>
      </c>
    </row>
    <row r="113" spans="1:6" ht="25.5" x14ac:dyDescent="0.2">
      <c r="A113" s="54" t="s">
        <v>135</v>
      </c>
      <c r="B113" s="42"/>
      <c r="C113" s="38">
        <v>46530000</v>
      </c>
      <c r="D113" s="38">
        <v>30500000</v>
      </c>
      <c r="E113" s="38">
        <v>9533038.3599999994</v>
      </c>
      <c r="F113" s="127">
        <f t="shared" si="17"/>
        <v>31.255863475409836</v>
      </c>
    </row>
    <row r="114" spans="1:6" ht="277.5" customHeight="1" x14ac:dyDescent="0.2">
      <c r="A114" s="54" t="s">
        <v>144</v>
      </c>
      <c r="B114" s="42"/>
      <c r="C114" s="38">
        <v>89010</v>
      </c>
      <c r="D114" s="38">
        <v>93733</v>
      </c>
      <c r="E114" s="38">
        <v>36611</v>
      </c>
      <c r="F114" s="127">
        <f t="shared" si="17"/>
        <v>39.058815998634415</v>
      </c>
    </row>
    <row r="115" spans="1:6" ht="24.75" customHeight="1" x14ac:dyDescent="0.2">
      <c r="A115" s="54" t="s">
        <v>288</v>
      </c>
      <c r="B115" s="134"/>
      <c r="C115" s="38"/>
      <c r="D115" s="38">
        <v>500000</v>
      </c>
      <c r="E115" s="38"/>
      <c r="F115" s="127">
        <f t="shared" si="17"/>
        <v>0</v>
      </c>
    </row>
    <row r="116" spans="1:6" x14ac:dyDescent="0.2">
      <c r="A116" s="54" t="s">
        <v>289</v>
      </c>
      <c r="B116" s="134"/>
      <c r="C116" s="38"/>
      <c r="D116" s="38">
        <v>20500000</v>
      </c>
      <c r="E116" s="38"/>
      <c r="F116" s="127">
        <f t="shared" si="17"/>
        <v>0</v>
      </c>
    </row>
    <row r="117" spans="1:6" x14ac:dyDescent="0.2">
      <c r="A117" s="1" t="s">
        <v>290</v>
      </c>
      <c r="B117" s="134"/>
      <c r="C117" s="38"/>
      <c r="D117" s="38">
        <v>3437500</v>
      </c>
      <c r="E117" s="38"/>
      <c r="F117" s="127">
        <f t="shared" si="17"/>
        <v>0</v>
      </c>
    </row>
    <row r="118" spans="1:6" x14ac:dyDescent="0.2">
      <c r="A118" s="1" t="s">
        <v>291</v>
      </c>
      <c r="B118" s="134"/>
      <c r="C118" s="38"/>
      <c r="D118" s="38">
        <v>6000000</v>
      </c>
      <c r="E118" s="38"/>
      <c r="F118" s="127">
        <f t="shared" si="17"/>
        <v>0</v>
      </c>
    </row>
    <row r="119" spans="1:6" ht="54" customHeight="1" x14ac:dyDescent="0.2">
      <c r="A119" s="1" t="s">
        <v>292</v>
      </c>
      <c r="B119" s="134"/>
      <c r="C119" s="38"/>
      <c r="D119" s="38">
        <v>7128000</v>
      </c>
      <c r="E119" s="38"/>
      <c r="F119" s="127">
        <f t="shared" si="17"/>
        <v>0</v>
      </c>
    </row>
    <row r="120" spans="1:6" ht="24.75" customHeight="1" x14ac:dyDescent="0.2">
      <c r="A120" s="1" t="s">
        <v>293</v>
      </c>
      <c r="B120" s="134"/>
      <c r="C120" s="38"/>
      <c r="D120" s="38">
        <v>71780530</v>
      </c>
      <c r="E120" s="38"/>
      <c r="F120" s="127">
        <f t="shared" si="17"/>
        <v>0</v>
      </c>
    </row>
    <row r="121" spans="1:6" x14ac:dyDescent="0.2">
      <c r="A121" s="1"/>
      <c r="B121" s="134"/>
      <c r="C121" s="38"/>
      <c r="D121" s="38"/>
      <c r="E121" s="38"/>
      <c r="F121" s="127"/>
    </row>
    <row r="122" spans="1:6" x14ac:dyDescent="0.2">
      <c r="A122" s="6" t="s">
        <v>294</v>
      </c>
      <c r="B122" s="55" t="s">
        <v>296</v>
      </c>
      <c r="C122" s="38"/>
      <c r="D122" s="38">
        <f>D123</f>
        <v>5400000</v>
      </c>
      <c r="E122" s="38">
        <f>E123</f>
        <v>5400000</v>
      </c>
      <c r="F122" s="127">
        <f t="shared" si="17"/>
        <v>100</v>
      </c>
    </row>
    <row r="123" spans="1:6" x14ac:dyDescent="0.2">
      <c r="A123" s="135" t="s">
        <v>295</v>
      </c>
      <c r="B123" s="42" t="s">
        <v>297</v>
      </c>
      <c r="C123" s="38"/>
      <c r="D123" s="38">
        <v>5400000</v>
      </c>
      <c r="E123" s="38">
        <v>5400000</v>
      </c>
      <c r="F123" s="127">
        <f t="shared" si="17"/>
        <v>100</v>
      </c>
    </row>
    <row r="124" spans="1:6" x14ac:dyDescent="0.2">
      <c r="A124" s="135"/>
      <c r="B124" s="42"/>
      <c r="C124" s="38"/>
      <c r="D124" s="38"/>
      <c r="E124" s="38"/>
      <c r="F124" s="127"/>
    </row>
    <row r="125" spans="1:6" ht="24.75" customHeight="1" x14ac:dyDescent="0.2">
      <c r="A125" s="6" t="s">
        <v>140</v>
      </c>
      <c r="B125" s="55" t="s">
        <v>141</v>
      </c>
      <c r="C125" s="38">
        <f>C126</f>
        <v>-2307320</v>
      </c>
      <c r="D125" s="38">
        <f t="shared" ref="D125:E125" si="24">D126</f>
        <v>-1549320</v>
      </c>
      <c r="E125" s="38">
        <f t="shared" si="24"/>
        <v>-450000</v>
      </c>
      <c r="F125" s="127">
        <f t="shared" si="17"/>
        <v>29.045000387266672</v>
      </c>
    </row>
    <row r="126" spans="1:6" ht="38.25" customHeight="1" x14ac:dyDescent="0.2">
      <c r="A126" s="6" t="s">
        <v>143</v>
      </c>
      <c r="B126" s="56" t="s">
        <v>142</v>
      </c>
      <c r="C126" s="38">
        <v>-2307320</v>
      </c>
      <c r="D126" s="38">
        <v>-1549320</v>
      </c>
      <c r="E126" s="38">
        <v>-450000</v>
      </c>
      <c r="F126" s="127">
        <f t="shared" si="17"/>
        <v>29.045000387266672</v>
      </c>
    </row>
    <row r="127" spans="1:6" x14ac:dyDescent="0.2">
      <c r="A127" s="6"/>
      <c r="B127" s="20"/>
      <c r="C127" s="25"/>
      <c r="D127" s="25"/>
      <c r="E127" s="25"/>
      <c r="F127" s="25"/>
    </row>
    <row r="128" spans="1:6" ht="14.1" customHeight="1" x14ac:dyDescent="0.2">
      <c r="A128" s="8" t="s">
        <v>16</v>
      </c>
      <c r="B128" s="24"/>
      <c r="C128" s="39">
        <f>C12+C50</f>
        <v>1019623363.29</v>
      </c>
      <c r="D128" s="39">
        <f>D12+D50</f>
        <v>1157275508.4299998</v>
      </c>
      <c r="E128" s="39">
        <f>E12+E50</f>
        <v>269386558.56999999</v>
      </c>
      <c r="F128" s="132">
        <f t="shared" si="17"/>
        <v>23.277651398279321</v>
      </c>
    </row>
    <row r="129" spans="1:6" s="58" customFormat="1" x14ac:dyDescent="0.2">
      <c r="A129" s="62" t="s">
        <v>151</v>
      </c>
      <c r="B129" s="63"/>
      <c r="C129" s="64"/>
      <c r="D129" s="64"/>
      <c r="E129" s="64"/>
      <c r="F129" s="65"/>
    </row>
    <row r="130" spans="1:6" s="58" customFormat="1" x14ac:dyDescent="0.2">
      <c r="A130" s="66" t="s">
        <v>152</v>
      </c>
      <c r="B130" s="67" t="s">
        <v>153</v>
      </c>
      <c r="C130" s="68">
        <f>SUM(C131:C138)</f>
        <v>258967627.81999999</v>
      </c>
      <c r="D130" s="68">
        <f>SUM(D131:D138)</f>
        <v>262096185.93000001</v>
      </c>
      <c r="E130" s="68">
        <f>SUM(E131:E138)</f>
        <v>40212252.060000002</v>
      </c>
      <c r="F130" s="69">
        <f t="shared" si="17"/>
        <v>15.342555221593262</v>
      </c>
    </row>
    <row r="131" spans="1:6" s="58" customFormat="1" ht="25.5" x14ac:dyDescent="0.2">
      <c r="A131" s="70" t="s">
        <v>154</v>
      </c>
      <c r="B131" s="71" t="s">
        <v>155</v>
      </c>
      <c r="C131" s="72">
        <v>3920905</v>
      </c>
      <c r="D131" s="72">
        <v>3920905</v>
      </c>
      <c r="E131" s="72">
        <v>1062138.03</v>
      </c>
      <c r="F131" s="73">
        <f t="shared" si="17"/>
        <v>27.089103918610629</v>
      </c>
    </row>
    <row r="132" spans="1:6" s="58" customFormat="1" ht="25.5" x14ac:dyDescent="0.2">
      <c r="A132" s="74" t="s">
        <v>156</v>
      </c>
      <c r="B132" s="71" t="s">
        <v>157</v>
      </c>
      <c r="C132" s="72">
        <v>2935867</v>
      </c>
      <c r="D132" s="72">
        <v>2935867</v>
      </c>
      <c r="E132" s="72">
        <v>865467.22</v>
      </c>
      <c r="F132" s="73">
        <f t="shared" si="17"/>
        <v>29.479101744050396</v>
      </c>
    </row>
    <row r="133" spans="1:6" s="58" customFormat="1" ht="38.25" x14ac:dyDescent="0.2">
      <c r="A133" s="74" t="s">
        <v>158</v>
      </c>
      <c r="B133" s="71" t="s">
        <v>159</v>
      </c>
      <c r="C133" s="72">
        <v>111139883.70999999</v>
      </c>
      <c r="D133" s="72">
        <v>111139883.70999999</v>
      </c>
      <c r="E133" s="72">
        <v>18406616.260000002</v>
      </c>
      <c r="F133" s="73">
        <f t="shared" si="17"/>
        <v>16.561665934462226</v>
      </c>
    </row>
    <row r="134" spans="1:6" s="58" customFormat="1" x14ac:dyDescent="0.2">
      <c r="A134" s="74" t="s">
        <v>160</v>
      </c>
      <c r="B134" s="71" t="s">
        <v>161</v>
      </c>
      <c r="C134" s="72">
        <v>719.91</v>
      </c>
      <c r="D134" s="72">
        <v>719.91</v>
      </c>
      <c r="E134" s="72"/>
      <c r="F134" s="73">
        <f t="shared" si="17"/>
        <v>0</v>
      </c>
    </row>
    <row r="135" spans="1:6" s="58" customFormat="1" ht="25.5" x14ac:dyDescent="0.2">
      <c r="A135" s="75" t="s">
        <v>162</v>
      </c>
      <c r="B135" s="71" t="s">
        <v>163</v>
      </c>
      <c r="C135" s="72">
        <v>23200431</v>
      </c>
      <c r="D135" s="72">
        <v>23200431</v>
      </c>
      <c r="E135" s="72">
        <v>3974666.51</v>
      </c>
      <c r="F135" s="73">
        <f t="shared" si="17"/>
        <v>17.131864964060366</v>
      </c>
    </row>
    <row r="136" spans="1:6" s="58" customFormat="1" hidden="1" x14ac:dyDescent="0.2">
      <c r="A136" s="75" t="s">
        <v>164</v>
      </c>
      <c r="B136" s="71" t="s">
        <v>165</v>
      </c>
      <c r="C136" s="72"/>
      <c r="D136" s="72"/>
      <c r="E136" s="72"/>
      <c r="F136" s="73" t="e">
        <f t="shared" si="17"/>
        <v>#DIV/0!</v>
      </c>
    </row>
    <row r="137" spans="1:6" s="58" customFormat="1" x14ac:dyDescent="0.2">
      <c r="A137" s="74" t="s">
        <v>166</v>
      </c>
      <c r="B137" s="71" t="s">
        <v>167</v>
      </c>
      <c r="C137" s="72">
        <v>3382000</v>
      </c>
      <c r="D137" s="72">
        <v>2638116.2400000002</v>
      </c>
      <c r="E137" s="72"/>
      <c r="F137" s="73">
        <f t="shared" si="17"/>
        <v>0</v>
      </c>
    </row>
    <row r="138" spans="1:6" s="58" customFormat="1" x14ac:dyDescent="0.2">
      <c r="A138" s="74" t="s">
        <v>168</v>
      </c>
      <c r="B138" s="71" t="s">
        <v>169</v>
      </c>
      <c r="C138" s="72">
        <v>114387821.2</v>
      </c>
      <c r="D138" s="72">
        <v>118260263.06999999</v>
      </c>
      <c r="E138" s="72">
        <v>15903364.039999999</v>
      </c>
      <c r="F138" s="73">
        <f t="shared" si="17"/>
        <v>13.4477665000513</v>
      </c>
    </row>
    <row r="139" spans="1:6" s="58" customFormat="1" x14ac:dyDescent="0.2">
      <c r="A139" s="74"/>
      <c r="B139" s="71"/>
      <c r="C139" s="68"/>
      <c r="D139" s="68"/>
      <c r="E139" s="72"/>
      <c r="F139" s="76"/>
    </row>
    <row r="140" spans="1:6" s="58" customFormat="1" x14ac:dyDescent="0.2">
      <c r="A140" s="77" t="s">
        <v>170</v>
      </c>
      <c r="B140" s="67" t="s">
        <v>171</v>
      </c>
      <c r="C140" s="68">
        <f>SUM(C141)</f>
        <v>633227.19999999995</v>
      </c>
      <c r="D140" s="68">
        <f>SUM(D141)</f>
        <v>633227.19999999995</v>
      </c>
      <c r="E140" s="68">
        <f>SUM(E141)</f>
        <v>62185.8</v>
      </c>
      <c r="F140" s="69">
        <f t="shared" si="17"/>
        <v>9.8204562280331622</v>
      </c>
    </row>
    <row r="141" spans="1:6" s="58" customFormat="1" x14ac:dyDescent="0.2">
      <c r="A141" s="78" t="s">
        <v>172</v>
      </c>
      <c r="B141" s="71" t="s">
        <v>173</v>
      </c>
      <c r="C141" s="72">
        <v>633227.19999999995</v>
      </c>
      <c r="D141" s="72">
        <v>633227.19999999995</v>
      </c>
      <c r="E141" s="72">
        <v>62185.8</v>
      </c>
      <c r="F141" s="73">
        <f t="shared" si="17"/>
        <v>9.8204562280331622</v>
      </c>
    </row>
    <row r="142" spans="1:6" s="58" customFormat="1" x14ac:dyDescent="0.2">
      <c r="A142" s="74"/>
      <c r="B142" s="71"/>
      <c r="C142" s="68"/>
      <c r="D142" s="68"/>
      <c r="E142" s="72"/>
      <c r="F142" s="73"/>
    </row>
    <row r="143" spans="1:6" s="58" customFormat="1" x14ac:dyDescent="0.2">
      <c r="A143" s="77" t="s">
        <v>174</v>
      </c>
      <c r="B143" s="67" t="s">
        <v>175</v>
      </c>
      <c r="C143" s="68">
        <f>SUM(C144:C146)</f>
        <v>5759468</v>
      </c>
      <c r="D143" s="68">
        <f>SUM(D144:D146)</f>
        <v>5759468</v>
      </c>
      <c r="E143" s="68">
        <f>SUM(E144:E146)</f>
        <v>213260.67</v>
      </c>
      <c r="F143" s="73">
        <f t="shared" ref="F143:F196" si="25">E143/D143*100</f>
        <v>3.7027841807611401</v>
      </c>
    </row>
    <row r="144" spans="1:6" s="58" customFormat="1" hidden="1" x14ac:dyDescent="0.2">
      <c r="A144" s="78" t="s">
        <v>176</v>
      </c>
      <c r="B144" s="71" t="s">
        <v>177</v>
      </c>
      <c r="C144" s="72"/>
      <c r="D144" s="72"/>
      <c r="E144" s="72"/>
      <c r="F144" s="73" t="e">
        <f t="shared" si="25"/>
        <v>#DIV/0!</v>
      </c>
    </row>
    <row r="145" spans="1:6" s="58" customFormat="1" ht="25.5" x14ac:dyDescent="0.2">
      <c r="A145" s="79" t="s">
        <v>178</v>
      </c>
      <c r="B145" s="71" t="s">
        <v>179</v>
      </c>
      <c r="C145" s="72">
        <v>5689468</v>
      </c>
      <c r="D145" s="72">
        <v>5689468</v>
      </c>
      <c r="E145" s="72">
        <v>213260.67</v>
      </c>
      <c r="F145" s="73">
        <f t="shared" si="25"/>
        <v>3.7483411454287117</v>
      </c>
    </row>
    <row r="146" spans="1:6" s="58" customFormat="1" ht="25.5" x14ac:dyDescent="0.2">
      <c r="A146" s="75" t="s">
        <v>180</v>
      </c>
      <c r="B146" s="71" t="s">
        <v>181</v>
      </c>
      <c r="C146" s="72">
        <v>70000</v>
      </c>
      <c r="D146" s="72">
        <v>70000</v>
      </c>
      <c r="E146" s="72"/>
      <c r="F146" s="73">
        <f t="shared" si="25"/>
        <v>0</v>
      </c>
    </row>
    <row r="147" spans="1:6" s="58" customFormat="1" x14ac:dyDescent="0.2">
      <c r="A147" s="80"/>
      <c r="B147" s="71"/>
      <c r="C147" s="68"/>
      <c r="D147" s="68"/>
      <c r="E147" s="72"/>
      <c r="F147" s="73"/>
    </row>
    <row r="148" spans="1:6" s="58" customFormat="1" x14ac:dyDescent="0.2">
      <c r="A148" s="66" t="s">
        <v>182</v>
      </c>
      <c r="B148" s="67" t="s">
        <v>183</v>
      </c>
      <c r="C148" s="68">
        <f>SUM(C149:C152)</f>
        <v>74387614.349999994</v>
      </c>
      <c r="D148" s="68">
        <f>SUM(D149:D152)</f>
        <v>162740786.13999999</v>
      </c>
      <c r="E148" s="68">
        <f>SUM(E149:E152)</f>
        <v>7310111.3799999999</v>
      </c>
      <c r="F148" s="69">
        <f t="shared" si="25"/>
        <v>4.4918741966204934</v>
      </c>
    </row>
    <row r="149" spans="1:6" s="58" customFormat="1" x14ac:dyDescent="0.2">
      <c r="A149" s="74" t="s">
        <v>184</v>
      </c>
      <c r="B149" s="71" t="s">
        <v>185</v>
      </c>
      <c r="C149" s="72">
        <v>575200</v>
      </c>
      <c r="D149" s="72">
        <v>575200</v>
      </c>
      <c r="E149" s="72"/>
      <c r="F149" s="73">
        <f t="shared" si="25"/>
        <v>0</v>
      </c>
    </row>
    <row r="150" spans="1:6" s="58" customFormat="1" x14ac:dyDescent="0.2">
      <c r="A150" s="74" t="s">
        <v>186</v>
      </c>
      <c r="B150" s="71" t="s">
        <v>187</v>
      </c>
      <c r="C150" s="72">
        <v>34670358.140000001</v>
      </c>
      <c r="D150" s="72">
        <v>43967999.93</v>
      </c>
      <c r="E150" s="72">
        <v>1061725.21</v>
      </c>
      <c r="F150" s="73">
        <f t="shared" si="25"/>
        <v>2.4147680396887226</v>
      </c>
    </row>
    <row r="151" spans="1:6" s="58" customFormat="1" x14ac:dyDescent="0.2">
      <c r="A151" s="81" t="s">
        <v>188</v>
      </c>
      <c r="B151" s="71" t="s">
        <v>189</v>
      </c>
      <c r="C151" s="72">
        <v>37087306.210000001</v>
      </c>
      <c r="D151" s="72">
        <v>116142836.20999999</v>
      </c>
      <c r="E151" s="72">
        <v>6207809.7800000003</v>
      </c>
      <c r="F151" s="73">
        <f t="shared" si="25"/>
        <v>5.3449786337019924</v>
      </c>
    </row>
    <row r="152" spans="1:6" s="58" customFormat="1" x14ac:dyDescent="0.2">
      <c r="A152" s="74" t="s">
        <v>190</v>
      </c>
      <c r="B152" s="71" t="s">
        <v>191</v>
      </c>
      <c r="C152" s="72">
        <v>2054750</v>
      </c>
      <c r="D152" s="72">
        <v>2054750</v>
      </c>
      <c r="E152" s="72">
        <v>40576.39</v>
      </c>
      <c r="F152" s="73">
        <f t="shared" si="25"/>
        <v>1.974760433142718</v>
      </c>
    </row>
    <row r="153" spans="1:6" s="58" customFormat="1" x14ac:dyDescent="0.2">
      <c r="A153" s="75"/>
      <c r="B153" s="71"/>
      <c r="C153" s="68"/>
      <c r="D153" s="68"/>
      <c r="E153" s="72"/>
      <c r="F153" s="73"/>
    </row>
    <row r="154" spans="1:6" s="58" customFormat="1" x14ac:dyDescent="0.2">
      <c r="A154" s="66" t="s">
        <v>192</v>
      </c>
      <c r="B154" s="67" t="s">
        <v>193</v>
      </c>
      <c r="C154" s="68">
        <f>SUM(C155:C158)</f>
        <v>58891592.870000005</v>
      </c>
      <c r="D154" s="68">
        <f>SUM(D155:D158)</f>
        <v>61387090.990000002</v>
      </c>
      <c r="E154" s="68">
        <f>SUM(E155:E158)</f>
        <v>7772421.4699999997</v>
      </c>
      <c r="F154" s="69">
        <f t="shared" si="25"/>
        <v>12.661328863532779</v>
      </c>
    </row>
    <row r="155" spans="1:6" s="58" customFormat="1" x14ac:dyDescent="0.2">
      <c r="A155" s="74" t="s">
        <v>194</v>
      </c>
      <c r="B155" s="71" t="s">
        <v>195</v>
      </c>
      <c r="C155" s="72">
        <v>16919870.199999999</v>
      </c>
      <c r="D155" s="72">
        <v>16930533</v>
      </c>
      <c r="E155" s="72">
        <v>1261248.4099999999</v>
      </c>
      <c r="F155" s="73">
        <f t="shared" si="25"/>
        <v>7.4495493437802569</v>
      </c>
    </row>
    <row r="156" spans="1:6" s="82" customFormat="1" x14ac:dyDescent="0.2">
      <c r="A156" s="74" t="s">
        <v>196</v>
      </c>
      <c r="B156" s="71" t="s">
        <v>197</v>
      </c>
      <c r="C156" s="72">
        <v>12249183</v>
      </c>
      <c r="D156" s="72">
        <v>12762802.67</v>
      </c>
      <c r="E156" s="72">
        <v>1596076.69</v>
      </c>
      <c r="F156" s="73">
        <f t="shared" si="25"/>
        <v>12.505691197057425</v>
      </c>
    </row>
    <row r="157" spans="1:6" s="58" customFormat="1" x14ac:dyDescent="0.2">
      <c r="A157" s="74" t="s">
        <v>198</v>
      </c>
      <c r="B157" s="71" t="s">
        <v>199</v>
      </c>
      <c r="C157" s="72">
        <v>29722539.670000002</v>
      </c>
      <c r="D157" s="72">
        <v>30493755.32</v>
      </c>
      <c r="E157" s="72">
        <v>4915096.37</v>
      </c>
      <c r="F157" s="73">
        <f t="shared" si="25"/>
        <v>16.118370198820102</v>
      </c>
    </row>
    <row r="158" spans="1:6" s="58" customFormat="1" x14ac:dyDescent="0.2">
      <c r="A158" s="74" t="s">
        <v>200</v>
      </c>
      <c r="B158" s="71" t="s">
        <v>201</v>
      </c>
      <c r="C158" s="72"/>
      <c r="D158" s="72">
        <v>1200000</v>
      </c>
      <c r="E158" s="72"/>
      <c r="F158" s="73">
        <f t="shared" si="25"/>
        <v>0</v>
      </c>
    </row>
    <row r="159" spans="1:6" s="58" customFormat="1" x14ac:dyDescent="0.2">
      <c r="A159" s="74"/>
      <c r="B159" s="71"/>
      <c r="C159" s="68"/>
      <c r="D159" s="68"/>
      <c r="E159" s="72"/>
      <c r="F159" s="73"/>
    </row>
    <row r="160" spans="1:6" s="58" customFormat="1" x14ac:dyDescent="0.2">
      <c r="A160" s="66" t="s">
        <v>202</v>
      </c>
      <c r="B160" s="67" t="s">
        <v>203</v>
      </c>
      <c r="C160" s="68">
        <f>C161</f>
        <v>13002743.17</v>
      </c>
      <c r="D160" s="68">
        <f>D161</f>
        <v>13002743.17</v>
      </c>
      <c r="E160" s="68">
        <f>E161</f>
        <v>160000</v>
      </c>
      <c r="F160" s="69">
        <f t="shared" si="25"/>
        <v>1.2305095771571715</v>
      </c>
    </row>
    <row r="161" spans="1:6" s="58" customFormat="1" x14ac:dyDescent="0.2">
      <c r="A161" s="74" t="s">
        <v>204</v>
      </c>
      <c r="B161" s="71" t="s">
        <v>205</v>
      </c>
      <c r="C161" s="72">
        <v>13002743.17</v>
      </c>
      <c r="D161" s="72">
        <v>13002743.17</v>
      </c>
      <c r="E161" s="72">
        <v>160000</v>
      </c>
      <c r="F161" s="73">
        <f t="shared" si="25"/>
        <v>1.2305095771571715</v>
      </c>
    </row>
    <row r="162" spans="1:6" s="58" customFormat="1" x14ac:dyDescent="0.2">
      <c r="A162" s="74"/>
      <c r="B162" s="71"/>
      <c r="C162" s="68"/>
      <c r="D162" s="68"/>
      <c r="E162" s="72"/>
      <c r="F162" s="73"/>
    </row>
    <row r="163" spans="1:6" s="58" customFormat="1" x14ac:dyDescent="0.2">
      <c r="A163" s="66" t="s">
        <v>206</v>
      </c>
      <c r="B163" s="67" t="s">
        <v>207</v>
      </c>
      <c r="C163" s="68">
        <f>SUM(C164:C168)</f>
        <v>513717993.06999999</v>
      </c>
      <c r="D163" s="68">
        <f>SUM(D164:D168)</f>
        <v>528826446.99000001</v>
      </c>
      <c r="E163" s="68">
        <f>SUM(E164:E168)</f>
        <v>118924451.47999999</v>
      </c>
      <c r="F163" s="69">
        <f t="shared" si="25"/>
        <v>22.488370647288907</v>
      </c>
    </row>
    <row r="164" spans="1:6" s="58" customFormat="1" x14ac:dyDescent="0.2">
      <c r="A164" s="74" t="s">
        <v>208</v>
      </c>
      <c r="B164" s="71" t="s">
        <v>209</v>
      </c>
      <c r="C164" s="72">
        <v>92170235</v>
      </c>
      <c r="D164" s="72">
        <v>92670235</v>
      </c>
      <c r="E164" s="72">
        <v>21432600.129999999</v>
      </c>
      <c r="F164" s="73">
        <f t="shared" si="25"/>
        <v>23.127814589010161</v>
      </c>
    </row>
    <row r="165" spans="1:6" s="58" customFormat="1" x14ac:dyDescent="0.2">
      <c r="A165" s="74" t="s">
        <v>210</v>
      </c>
      <c r="B165" s="71" t="s">
        <v>211</v>
      </c>
      <c r="C165" s="72">
        <v>354537153.69999999</v>
      </c>
      <c r="D165" s="72">
        <v>368995447.62</v>
      </c>
      <c r="E165" s="72">
        <v>84362855.849999994</v>
      </c>
      <c r="F165" s="73">
        <f t="shared" si="25"/>
        <v>22.862844621562594</v>
      </c>
    </row>
    <row r="166" spans="1:6" s="58" customFormat="1" x14ac:dyDescent="0.2">
      <c r="A166" s="74" t="s">
        <v>212</v>
      </c>
      <c r="B166" s="71" t="s">
        <v>213</v>
      </c>
      <c r="C166" s="72">
        <v>43262115</v>
      </c>
      <c r="D166" s="72">
        <v>43282275</v>
      </c>
      <c r="E166" s="72">
        <v>8934245.9399999995</v>
      </c>
      <c r="F166" s="73">
        <f t="shared" si="25"/>
        <v>20.641812243002473</v>
      </c>
    </row>
    <row r="167" spans="1:6" s="58" customFormat="1" x14ac:dyDescent="0.2">
      <c r="A167" s="81" t="s">
        <v>214</v>
      </c>
      <c r="B167" s="71" t="s">
        <v>215</v>
      </c>
      <c r="C167" s="72">
        <v>5294590.37</v>
      </c>
      <c r="D167" s="72">
        <v>5364590.37</v>
      </c>
      <c r="E167" s="72">
        <v>551336.27</v>
      </c>
      <c r="F167" s="73">
        <f t="shared" si="25"/>
        <v>10.277322814491054</v>
      </c>
    </row>
    <row r="168" spans="1:6" s="58" customFormat="1" x14ac:dyDescent="0.2">
      <c r="A168" s="74" t="s">
        <v>216</v>
      </c>
      <c r="B168" s="71" t="s">
        <v>217</v>
      </c>
      <c r="C168" s="72">
        <v>18453899</v>
      </c>
      <c r="D168" s="72">
        <v>18513899</v>
      </c>
      <c r="E168" s="72">
        <v>3643413.29</v>
      </c>
      <c r="F168" s="73">
        <f t="shared" si="25"/>
        <v>19.679340856293965</v>
      </c>
    </row>
    <row r="169" spans="1:6" s="58" customFormat="1" x14ac:dyDescent="0.2">
      <c r="A169" s="80"/>
      <c r="B169" s="71"/>
      <c r="C169" s="68"/>
      <c r="D169" s="68"/>
      <c r="E169" s="72"/>
      <c r="F169" s="73"/>
    </row>
    <row r="170" spans="1:6" s="58" customFormat="1" x14ac:dyDescent="0.2">
      <c r="A170" s="66" t="s">
        <v>218</v>
      </c>
      <c r="B170" s="67" t="s">
        <v>219</v>
      </c>
      <c r="C170" s="68">
        <f>SUM(C171:C172)</f>
        <v>119812944.95999999</v>
      </c>
      <c r="D170" s="68">
        <f>SUM(D171:D172)</f>
        <v>147386355.94</v>
      </c>
      <c r="E170" s="68">
        <f>SUM(E171:E172)</f>
        <v>29201225.16</v>
      </c>
      <c r="F170" s="69">
        <f t="shared" si="25"/>
        <v>19.812705846318384</v>
      </c>
    </row>
    <row r="171" spans="1:6" s="58" customFormat="1" x14ac:dyDescent="0.2">
      <c r="A171" s="74" t="s">
        <v>220</v>
      </c>
      <c r="B171" s="71" t="s">
        <v>221</v>
      </c>
      <c r="C171" s="72">
        <v>106213240.95999999</v>
      </c>
      <c r="D171" s="72">
        <v>133786651.94</v>
      </c>
      <c r="E171" s="72">
        <v>26610074.260000002</v>
      </c>
      <c r="F171" s="73">
        <f t="shared" si="25"/>
        <v>19.889932122626075</v>
      </c>
    </row>
    <row r="172" spans="1:6" s="58" customFormat="1" x14ac:dyDescent="0.2">
      <c r="A172" s="74" t="s">
        <v>222</v>
      </c>
      <c r="B172" s="71" t="s">
        <v>223</v>
      </c>
      <c r="C172" s="72">
        <v>13599704</v>
      </c>
      <c r="D172" s="72">
        <v>13599704</v>
      </c>
      <c r="E172" s="72">
        <v>2591150.9</v>
      </c>
      <c r="F172" s="73">
        <f t="shared" si="25"/>
        <v>19.052994829887474</v>
      </c>
    </row>
    <row r="173" spans="1:6" s="58" customFormat="1" x14ac:dyDescent="0.2">
      <c r="A173" s="80"/>
      <c r="B173" s="71"/>
      <c r="C173" s="68"/>
      <c r="D173" s="68"/>
      <c r="E173" s="72"/>
      <c r="F173" s="73"/>
    </row>
    <row r="174" spans="1:6" s="58" customFormat="1" x14ac:dyDescent="0.2">
      <c r="A174" s="83" t="s">
        <v>224</v>
      </c>
      <c r="B174" s="67" t="s">
        <v>225</v>
      </c>
      <c r="C174" s="68">
        <f>SUM(C175:C175)</f>
        <v>672500</v>
      </c>
      <c r="D174" s="68">
        <f>SUM(D175:D175)</f>
        <v>672500</v>
      </c>
      <c r="E174" s="68">
        <f>SUM(E175:E175)</f>
        <v>0</v>
      </c>
      <c r="F174" s="73">
        <f t="shared" si="25"/>
        <v>0</v>
      </c>
    </row>
    <row r="175" spans="1:6" s="58" customFormat="1" x14ac:dyDescent="0.2">
      <c r="A175" s="74" t="s">
        <v>226</v>
      </c>
      <c r="B175" s="71" t="s">
        <v>227</v>
      </c>
      <c r="C175" s="72">
        <v>672500</v>
      </c>
      <c r="D175" s="72">
        <v>672500</v>
      </c>
      <c r="E175" s="72"/>
      <c r="F175" s="73">
        <f t="shared" si="25"/>
        <v>0</v>
      </c>
    </row>
    <row r="176" spans="1:6" s="58" customFormat="1" x14ac:dyDescent="0.2">
      <c r="A176" s="74"/>
      <c r="B176" s="71"/>
      <c r="C176" s="68"/>
      <c r="D176" s="68"/>
      <c r="E176" s="72"/>
      <c r="F176" s="73"/>
    </row>
    <row r="177" spans="1:6" s="58" customFormat="1" x14ac:dyDescent="0.2">
      <c r="A177" s="66" t="s">
        <v>228</v>
      </c>
      <c r="B177" s="67" t="s">
        <v>229</v>
      </c>
      <c r="C177" s="68">
        <f>SUM(C178:C181)</f>
        <v>29646578.170000002</v>
      </c>
      <c r="D177" s="68">
        <f>SUM(D178:D181)</f>
        <v>30339630.390000001</v>
      </c>
      <c r="E177" s="68">
        <f>SUM(E178:E181)</f>
        <v>12958504.32</v>
      </c>
      <c r="F177" s="69">
        <f t="shared" si="25"/>
        <v>42.711477211242318</v>
      </c>
    </row>
    <row r="178" spans="1:6" s="58" customFormat="1" x14ac:dyDescent="0.2">
      <c r="A178" s="74" t="s">
        <v>230</v>
      </c>
      <c r="B178" s="71" t="s">
        <v>231</v>
      </c>
      <c r="C178" s="72">
        <v>4277700</v>
      </c>
      <c r="D178" s="72">
        <v>4277700</v>
      </c>
      <c r="E178" s="72">
        <v>710462.9</v>
      </c>
      <c r="F178" s="73">
        <f t="shared" si="25"/>
        <v>16.608525609556537</v>
      </c>
    </row>
    <row r="179" spans="1:6" s="58" customFormat="1" x14ac:dyDescent="0.2">
      <c r="A179" s="74" t="s">
        <v>232</v>
      </c>
      <c r="B179" s="71" t="s">
        <v>233</v>
      </c>
      <c r="C179" s="72">
        <v>14914577.66</v>
      </c>
      <c r="D179" s="72">
        <v>14974577.66</v>
      </c>
      <c r="E179" s="72">
        <v>9168378.6999999993</v>
      </c>
      <c r="F179" s="73">
        <f t="shared" si="25"/>
        <v>61.226292374779398</v>
      </c>
    </row>
    <row r="180" spans="1:6" s="58" customFormat="1" x14ac:dyDescent="0.2">
      <c r="A180" s="75" t="s">
        <v>234</v>
      </c>
      <c r="B180" s="71" t="s">
        <v>235</v>
      </c>
      <c r="C180" s="72">
        <v>7632438.5</v>
      </c>
      <c r="D180" s="72">
        <v>8265490.7199999997</v>
      </c>
      <c r="E180" s="72">
        <v>2577271.75</v>
      </c>
      <c r="F180" s="73">
        <f t="shared" si="25"/>
        <v>31.181109958344976</v>
      </c>
    </row>
    <row r="181" spans="1:6" s="58" customFormat="1" x14ac:dyDescent="0.2">
      <c r="A181" s="75" t="s">
        <v>236</v>
      </c>
      <c r="B181" s="71" t="s">
        <v>237</v>
      </c>
      <c r="C181" s="72">
        <v>2821862.01</v>
      </c>
      <c r="D181" s="72">
        <v>2821862.01</v>
      </c>
      <c r="E181" s="72">
        <v>502390.97</v>
      </c>
      <c r="F181" s="73">
        <f t="shared" si="25"/>
        <v>17.80352718239401</v>
      </c>
    </row>
    <row r="182" spans="1:6" s="58" customFormat="1" x14ac:dyDescent="0.2">
      <c r="A182" s="74"/>
      <c r="B182" s="71"/>
      <c r="C182" s="68"/>
      <c r="D182" s="68"/>
      <c r="E182" s="72"/>
      <c r="F182" s="73"/>
    </row>
    <row r="183" spans="1:6" s="58" customFormat="1" x14ac:dyDescent="0.2">
      <c r="A183" s="66" t="s">
        <v>238</v>
      </c>
      <c r="B183" s="67" t="s">
        <v>239</v>
      </c>
      <c r="C183" s="68">
        <f>SUM(C184:C186)</f>
        <v>760000</v>
      </c>
      <c r="D183" s="68">
        <f>SUM(D184:D186)</f>
        <v>1060000</v>
      </c>
      <c r="E183" s="68">
        <f>SUM(E184:E186)</f>
        <v>727626.17</v>
      </c>
      <c r="F183" s="69">
        <f t="shared" si="25"/>
        <v>68.643978301886804</v>
      </c>
    </row>
    <row r="184" spans="1:6" s="58" customFormat="1" x14ac:dyDescent="0.2">
      <c r="A184" s="75" t="s">
        <v>240</v>
      </c>
      <c r="B184" s="71" t="s">
        <v>241</v>
      </c>
      <c r="C184" s="72">
        <v>760000</v>
      </c>
      <c r="D184" s="72">
        <v>1060000</v>
      </c>
      <c r="E184" s="72">
        <v>727626.17</v>
      </c>
      <c r="F184" s="73">
        <f t="shared" si="25"/>
        <v>68.643978301886804</v>
      </c>
    </row>
    <row r="185" spans="1:6" s="58" customFormat="1" hidden="1" x14ac:dyDescent="0.2">
      <c r="A185" s="84" t="s">
        <v>242</v>
      </c>
      <c r="B185" s="71" t="s">
        <v>243</v>
      </c>
      <c r="C185" s="72"/>
      <c r="D185" s="72"/>
      <c r="E185" s="72"/>
      <c r="F185" s="73" t="e">
        <f t="shared" si="25"/>
        <v>#DIV/0!</v>
      </c>
    </row>
    <row r="186" spans="1:6" s="58" customFormat="1" hidden="1" x14ac:dyDescent="0.2">
      <c r="A186" s="84" t="s">
        <v>244</v>
      </c>
      <c r="B186" s="71" t="s">
        <v>245</v>
      </c>
      <c r="C186" s="72"/>
      <c r="D186" s="72"/>
      <c r="E186" s="72"/>
      <c r="F186" s="73" t="e">
        <f t="shared" si="25"/>
        <v>#DIV/0!</v>
      </c>
    </row>
    <row r="187" spans="1:6" s="58" customFormat="1" ht="14.25" customHeight="1" x14ac:dyDescent="0.2">
      <c r="A187" s="75"/>
      <c r="B187" s="71"/>
      <c r="C187" s="72"/>
      <c r="D187" s="72"/>
      <c r="E187" s="72"/>
      <c r="F187" s="73"/>
    </row>
    <row r="188" spans="1:6" s="58" customFormat="1" hidden="1" x14ac:dyDescent="0.2">
      <c r="A188" s="83" t="s">
        <v>246</v>
      </c>
      <c r="B188" s="67" t="s">
        <v>247</v>
      </c>
      <c r="C188" s="68">
        <f>SUM(C189)</f>
        <v>0</v>
      </c>
      <c r="D188" s="68"/>
      <c r="E188" s="68">
        <f>SUM(E189)</f>
        <v>0</v>
      </c>
      <c r="F188" s="73" t="e">
        <f t="shared" si="25"/>
        <v>#DIV/0!</v>
      </c>
    </row>
    <row r="189" spans="1:6" s="58" customFormat="1" hidden="1" x14ac:dyDescent="0.2">
      <c r="A189" s="84" t="s">
        <v>248</v>
      </c>
      <c r="B189" s="85" t="s">
        <v>249</v>
      </c>
      <c r="C189" s="72"/>
      <c r="D189" s="86"/>
      <c r="E189" s="86"/>
      <c r="F189" s="73" t="e">
        <f t="shared" si="25"/>
        <v>#DIV/0!</v>
      </c>
    </row>
    <row r="190" spans="1:6" s="58" customFormat="1" hidden="1" x14ac:dyDescent="0.2">
      <c r="A190" s="84"/>
      <c r="B190" s="85"/>
      <c r="C190" s="72"/>
      <c r="D190" s="86"/>
      <c r="E190" s="86"/>
      <c r="F190" s="73" t="e">
        <f t="shared" si="25"/>
        <v>#DIV/0!</v>
      </c>
    </row>
    <row r="191" spans="1:6" s="58" customFormat="1" x14ac:dyDescent="0.2">
      <c r="A191" s="87" t="s">
        <v>250</v>
      </c>
      <c r="B191" s="88" t="s">
        <v>251</v>
      </c>
      <c r="C191" s="68">
        <f>SUM(C192)</f>
        <v>10000</v>
      </c>
      <c r="D191" s="68">
        <f>SUM(D192)</f>
        <v>10000</v>
      </c>
      <c r="E191" s="68">
        <f>SUM(E192)</f>
        <v>0</v>
      </c>
      <c r="F191" s="69">
        <f t="shared" si="25"/>
        <v>0</v>
      </c>
    </row>
    <row r="192" spans="1:6" s="58" customFormat="1" x14ac:dyDescent="0.2">
      <c r="A192" s="89" t="s">
        <v>252</v>
      </c>
      <c r="B192" s="85" t="s">
        <v>253</v>
      </c>
      <c r="C192" s="72">
        <v>10000</v>
      </c>
      <c r="D192" s="72">
        <v>10000</v>
      </c>
      <c r="E192" s="86"/>
      <c r="F192" s="73">
        <f t="shared" si="25"/>
        <v>0</v>
      </c>
    </row>
    <row r="193" spans="1:6" s="58" customFormat="1" x14ac:dyDescent="0.2">
      <c r="A193" s="84"/>
      <c r="B193" s="85"/>
      <c r="C193" s="72"/>
      <c r="D193" s="86"/>
      <c r="E193" s="86"/>
      <c r="F193" s="73"/>
    </row>
    <row r="194" spans="1:6" s="58" customFormat="1" x14ac:dyDescent="0.2">
      <c r="A194" s="90"/>
      <c r="B194" s="85"/>
      <c r="C194" s="72"/>
      <c r="D194" s="86"/>
      <c r="E194" s="86"/>
      <c r="F194" s="91"/>
    </row>
    <row r="195" spans="1:6" s="58" customFormat="1" x14ac:dyDescent="0.2">
      <c r="A195" s="92" t="s">
        <v>254</v>
      </c>
      <c r="B195" s="93"/>
      <c r="C195" s="94">
        <f>+C130+C140+C143+C148+C154+C163+C170+C174+C177+C183+C188+C191+C160</f>
        <v>1076262289.6099999</v>
      </c>
      <c r="D195" s="94">
        <f t="shared" ref="D195:E195" si="26">+D130+D140+D143+D148+D154+D163+D170+D174+D177+D183+D188+D191+D160</f>
        <v>1213914434.7500002</v>
      </c>
      <c r="E195" s="94">
        <f t="shared" si="26"/>
        <v>217542038.50999996</v>
      </c>
      <c r="F195" s="133">
        <f t="shared" si="25"/>
        <v>17.920706129077516</v>
      </c>
    </row>
    <row r="196" spans="1:6" s="58" customFormat="1" x14ac:dyDescent="0.2">
      <c r="A196" s="95" t="s">
        <v>255</v>
      </c>
      <c r="B196" s="96"/>
      <c r="C196" s="97">
        <f>SUM(C128-C195)</f>
        <v>-56638926.319999933</v>
      </c>
      <c r="D196" s="97">
        <f>SUM(D128-D195)</f>
        <v>-56638926.32000041</v>
      </c>
      <c r="E196" s="97">
        <f>SUM(E128-E195)</f>
        <v>51844520.060000032</v>
      </c>
      <c r="F196" s="91">
        <f t="shared" si="25"/>
        <v>-91.535139220484524</v>
      </c>
    </row>
    <row r="197" spans="1:6" s="58" customFormat="1" x14ac:dyDescent="0.2">
      <c r="A197" s="95" t="s">
        <v>256</v>
      </c>
      <c r="B197" s="96"/>
      <c r="C197" s="97"/>
      <c r="D197" s="97"/>
      <c r="E197" s="97"/>
      <c r="F197" s="98"/>
    </row>
    <row r="198" spans="1:6" s="58" customFormat="1" x14ac:dyDescent="0.2">
      <c r="A198" s="62" t="s">
        <v>257</v>
      </c>
      <c r="B198" s="99" t="s">
        <v>258</v>
      </c>
      <c r="C198" s="100">
        <f>C199+C200</f>
        <v>0</v>
      </c>
      <c r="D198" s="100">
        <f>D199+D200</f>
        <v>0</v>
      </c>
      <c r="E198" s="100">
        <f>E199+E200</f>
        <v>0</v>
      </c>
      <c r="F198" s="101"/>
    </row>
    <row r="199" spans="1:6" s="58" customFormat="1" x14ac:dyDescent="0.2">
      <c r="A199" s="74" t="s">
        <v>259</v>
      </c>
      <c r="B199" s="102" t="s">
        <v>260</v>
      </c>
      <c r="C199" s="103"/>
      <c r="D199" s="103"/>
      <c r="E199" s="103"/>
      <c r="F199" s="73"/>
    </row>
    <row r="200" spans="1:6" s="58" customFormat="1" ht="25.5" x14ac:dyDescent="0.2">
      <c r="A200" s="104" t="s">
        <v>261</v>
      </c>
      <c r="B200" s="105" t="s">
        <v>262</v>
      </c>
      <c r="C200" s="106"/>
      <c r="D200" s="106"/>
      <c r="E200" s="106"/>
      <c r="F200" s="73"/>
    </row>
    <row r="201" spans="1:6" s="58" customFormat="1" ht="25.5" x14ac:dyDescent="0.2">
      <c r="A201" s="107" t="s">
        <v>263</v>
      </c>
      <c r="B201" s="108" t="s">
        <v>264</v>
      </c>
      <c r="C201" s="109">
        <f>SUM(C202:C203)</f>
        <v>0</v>
      </c>
      <c r="D201" s="109">
        <f>SUM(D202:D203)</f>
        <v>0</v>
      </c>
      <c r="E201" s="109">
        <f>SUM(E202:E203)</f>
        <v>0</v>
      </c>
      <c r="F201" s="73"/>
    </row>
    <row r="202" spans="1:6" s="58" customFormat="1" ht="25.5" x14ac:dyDescent="0.2">
      <c r="A202" s="104" t="s">
        <v>265</v>
      </c>
      <c r="B202" s="110" t="s">
        <v>266</v>
      </c>
      <c r="C202" s="106"/>
      <c r="D202" s="106"/>
      <c r="E202" s="111"/>
      <c r="F202" s="73"/>
    </row>
    <row r="203" spans="1:6" s="58" customFormat="1" ht="25.5" x14ac:dyDescent="0.2">
      <c r="A203" s="104" t="s">
        <v>267</v>
      </c>
      <c r="B203" s="110" t="s">
        <v>268</v>
      </c>
      <c r="C203" s="106"/>
      <c r="D203" s="106"/>
      <c r="E203" s="111"/>
      <c r="F203" s="73"/>
    </row>
    <row r="204" spans="1:6" s="58" customFormat="1" x14ac:dyDescent="0.2">
      <c r="A204" s="112" t="s">
        <v>269</v>
      </c>
      <c r="B204" s="113" t="s">
        <v>270</v>
      </c>
      <c r="C204" s="114">
        <f>SUM(C205:C206)</f>
        <v>56638926.319999933</v>
      </c>
      <c r="D204" s="114">
        <f>SUM(D205:D206)</f>
        <v>56638926.32000041</v>
      </c>
      <c r="E204" s="114">
        <f>SUM(E205:E206)</f>
        <v>-51844520.060000032</v>
      </c>
      <c r="F204" s="73"/>
    </row>
    <row r="205" spans="1:6" s="58" customFormat="1" x14ac:dyDescent="0.2">
      <c r="A205" s="115" t="s">
        <v>271</v>
      </c>
      <c r="B205" s="116" t="s">
        <v>272</v>
      </c>
      <c r="C205" s="103">
        <f>-C128-C199-C208</f>
        <v>-1019623363.29</v>
      </c>
      <c r="D205" s="103">
        <f>-D128-D199-D208</f>
        <v>-1157275508.4299998</v>
      </c>
      <c r="E205" s="103">
        <f>-E128-E199-E208</f>
        <v>-269386558.56999999</v>
      </c>
      <c r="F205" s="73"/>
    </row>
    <row r="206" spans="1:6" s="58" customFormat="1" ht="18" customHeight="1" x14ac:dyDescent="0.2">
      <c r="A206" s="104" t="s">
        <v>273</v>
      </c>
      <c r="B206" s="102" t="s">
        <v>274</v>
      </c>
      <c r="C206" s="103">
        <f>C195-C200</f>
        <v>1076262289.6099999</v>
      </c>
      <c r="D206" s="103">
        <f>D195-D200</f>
        <v>1213914434.7500002</v>
      </c>
      <c r="E206" s="103">
        <f>E195-E200</f>
        <v>217542038.50999996</v>
      </c>
      <c r="F206" s="73"/>
    </row>
    <row r="207" spans="1:6" s="58" customFormat="1" x14ac:dyDescent="0.2">
      <c r="A207" s="112" t="s">
        <v>275</v>
      </c>
      <c r="B207" s="117" t="s">
        <v>276</v>
      </c>
      <c r="C207" s="118">
        <f>+C209</f>
        <v>0</v>
      </c>
      <c r="D207" s="118">
        <f>+D209</f>
        <v>0</v>
      </c>
      <c r="E207" s="119">
        <f>E208</f>
        <v>0</v>
      </c>
      <c r="F207" s="73"/>
    </row>
    <row r="208" spans="1:6" s="58" customFormat="1" ht="63.75" x14ac:dyDescent="0.2">
      <c r="A208" s="120" t="s">
        <v>277</v>
      </c>
      <c r="B208" s="102" t="s">
        <v>278</v>
      </c>
      <c r="C208" s="121"/>
      <c r="D208" s="121"/>
      <c r="E208" s="122"/>
      <c r="F208" s="73"/>
    </row>
    <row r="209" spans="1:6" s="58" customFormat="1" ht="25.5" x14ac:dyDescent="0.2">
      <c r="A209" s="123" t="s">
        <v>279</v>
      </c>
      <c r="B209" s="117" t="s">
        <v>280</v>
      </c>
      <c r="C209" s="124">
        <f>C210</f>
        <v>0</v>
      </c>
      <c r="D209" s="124">
        <f>D210</f>
        <v>0</v>
      </c>
      <c r="E209" s="124"/>
      <c r="F209" s="73"/>
    </row>
    <row r="210" spans="1:6" s="58" customFormat="1" ht="63.75" x14ac:dyDescent="0.2">
      <c r="A210" s="115" t="s">
        <v>281</v>
      </c>
      <c r="B210" s="102" t="s">
        <v>282</v>
      </c>
      <c r="C210" s="103"/>
      <c r="D210" s="103"/>
      <c r="E210" s="103"/>
      <c r="F210" s="91"/>
    </row>
    <row r="211" spans="1:6" s="58" customFormat="1" x14ac:dyDescent="0.2">
      <c r="A211" s="125" t="s">
        <v>283</v>
      </c>
      <c r="B211" s="59"/>
      <c r="C211" s="126">
        <f>C198+C204+C207+C201</f>
        <v>56638926.319999933</v>
      </c>
      <c r="D211" s="126">
        <f>D198+D204+D207+D201</f>
        <v>56638926.32000041</v>
      </c>
      <c r="E211" s="126">
        <f>E198+E204+E207+E201</f>
        <v>-51844520.060000032</v>
      </c>
      <c r="F211" s="98"/>
    </row>
    <row r="212" spans="1:6" x14ac:dyDescent="0.2">
      <c r="A212" s="9"/>
      <c r="B212" s="10"/>
    </row>
  </sheetData>
  <mergeCells count="3">
    <mergeCell ref="A6:F6"/>
    <mergeCell ref="A7:F7"/>
    <mergeCell ref="E2:F2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57" firstPageNumber="44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Олупкина Н.А.</cp:lastModifiedBy>
  <cp:lastPrinted>2023-05-15T06:17:08Z</cp:lastPrinted>
  <dcterms:created xsi:type="dcterms:W3CDTF">2004-09-13T07:20:24Z</dcterms:created>
  <dcterms:modified xsi:type="dcterms:W3CDTF">2023-06-08T06:03:14Z</dcterms:modified>
</cp:coreProperties>
</file>