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0" windowWidth="20730" windowHeight="11760"/>
  </bookViews>
  <sheets>
    <sheet name="Лист1" sheetId="1" r:id="rId1"/>
  </sheets>
  <definedNames>
    <definedName name="_xlnm.Print_Titles" localSheetId="0">Лист1!$12:$13</definedName>
    <definedName name="_xlnm.Print_Area" localSheetId="0">Лист1!$A$1:$AC$753</definedName>
  </definedNames>
  <calcPr calcId="125725"/>
</workbook>
</file>

<file path=xl/calcChain.xml><?xml version="1.0" encoding="utf-8"?>
<calcChain xmlns="http://schemas.openxmlformats.org/spreadsheetml/2006/main">
  <c r="X475" i="1"/>
  <c r="Y475"/>
  <c r="W475"/>
  <c r="Z498"/>
  <c r="AA498"/>
  <c r="AB498"/>
  <c r="Z499"/>
  <c r="AA499"/>
  <c r="AB499"/>
  <c r="Z500"/>
  <c r="AA500"/>
  <c r="AB500"/>
  <c r="X499"/>
  <c r="X498" s="1"/>
  <c r="Y499"/>
  <c r="Y498" s="1"/>
  <c r="W498"/>
  <c r="W499"/>
  <c r="Z116"/>
  <c r="AA116"/>
  <c r="AB116"/>
  <c r="Z118"/>
  <c r="AA118"/>
  <c r="AB118"/>
  <c r="X117"/>
  <c r="AA117" s="1"/>
  <c r="Y117"/>
  <c r="AB117" s="1"/>
  <c r="X115"/>
  <c r="AA115" s="1"/>
  <c r="Y115"/>
  <c r="W117"/>
  <c r="W115"/>
  <c r="Z115" s="1"/>
  <c r="Z117" l="1"/>
  <c r="Y114"/>
  <c r="X114"/>
  <c r="AB115"/>
  <c r="W669"/>
  <c r="W661"/>
  <c r="X362" l="1"/>
  <c r="Y362"/>
  <c r="W362"/>
  <c r="W361" s="1"/>
  <c r="AB718"/>
  <c r="Z719"/>
  <c r="AA719"/>
  <c r="AB719"/>
  <c r="X718"/>
  <c r="X717" s="1"/>
  <c r="AA717" s="1"/>
  <c r="Y718"/>
  <c r="Y717" s="1"/>
  <c r="AB717" s="1"/>
  <c r="W718"/>
  <c r="W717" s="1"/>
  <c r="Z717" s="1"/>
  <c r="W682"/>
  <c r="W680" s="1"/>
  <c r="X680"/>
  <c r="Y680"/>
  <c r="Z681"/>
  <c r="AA681"/>
  <c r="AB681"/>
  <c r="W639"/>
  <c r="X602"/>
  <c r="X601" s="1"/>
  <c r="AA601" s="1"/>
  <c r="Y602"/>
  <c r="AB602" s="1"/>
  <c r="W602"/>
  <c r="W601" s="1"/>
  <c r="Z601" s="1"/>
  <c r="X599"/>
  <c r="X598" s="1"/>
  <c r="AA598" s="1"/>
  <c r="Y599"/>
  <c r="Y598" s="1"/>
  <c r="AB598" s="1"/>
  <c r="W599"/>
  <c r="W598" s="1"/>
  <c r="Z598" s="1"/>
  <c r="X596"/>
  <c r="X595" s="1"/>
  <c r="AA595" s="1"/>
  <c r="Y596"/>
  <c r="Y595" s="1"/>
  <c r="AB595" s="1"/>
  <c r="W596"/>
  <c r="Z596" s="1"/>
  <c r="X593"/>
  <c r="X592" s="1"/>
  <c r="AA592" s="1"/>
  <c r="Y593"/>
  <c r="Y592" s="1"/>
  <c r="AB592" s="1"/>
  <c r="W593"/>
  <c r="W592" s="1"/>
  <c r="Z592" s="1"/>
  <c r="X590"/>
  <c r="X589" s="1"/>
  <c r="AA589" s="1"/>
  <c r="Y590"/>
  <c r="Y589" s="1"/>
  <c r="AB589" s="1"/>
  <c r="W590"/>
  <c r="W589" s="1"/>
  <c r="Z589" s="1"/>
  <c r="X587"/>
  <c r="X586" s="1"/>
  <c r="AA586" s="1"/>
  <c r="Y587"/>
  <c r="Y586" s="1"/>
  <c r="AB586" s="1"/>
  <c r="W587"/>
  <c r="W586" s="1"/>
  <c r="Z586" s="1"/>
  <c r="X584"/>
  <c r="X583" s="1"/>
  <c r="AA583" s="1"/>
  <c r="Y584"/>
  <c r="Y583" s="1"/>
  <c r="AB583" s="1"/>
  <c r="W584"/>
  <c r="W583" s="1"/>
  <c r="Z583" s="1"/>
  <c r="X581"/>
  <c r="X580" s="1"/>
  <c r="Y581"/>
  <c r="Y580" s="1"/>
  <c r="W581"/>
  <c r="W580" s="1"/>
  <c r="X577"/>
  <c r="X576" s="1"/>
  <c r="AA576" s="1"/>
  <c r="Y577"/>
  <c r="Y576" s="1"/>
  <c r="AB576" s="1"/>
  <c r="W577"/>
  <c r="W576" s="1"/>
  <c r="Z576" s="1"/>
  <c r="X574"/>
  <c r="X573" s="1"/>
  <c r="AA573" s="1"/>
  <c r="Y574"/>
  <c r="Y573" s="1"/>
  <c r="AB573" s="1"/>
  <c r="W574"/>
  <c r="W573" s="1"/>
  <c r="Z573" s="1"/>
  <c r="X571"/>
  <c r="X570" s="1"/>
  <c r="AA570" s="1"/>
  <c r="Y571"/>
  <c r="Y570" s="1"/>
  <c r="AB570" s="1"/>
  <c r="W571"/>
  <c r="W570" s="1"/>
  <c r="Z570" s="1"/>
  <c r="X568"/>
  <c r="X567" s="1"/>
  <c r="AA567" s="1"/>
  <c r="Y568"/>
  <c r="Y567" s="1"/>
  <c r="AB567" s="1"/>
  <c r="W568"/>
  <c r="W567" s="1"/>
  <c r="Z567" s="1"/>
  <c r="X565"/>
  <c r="X564" s="1"/>
  <c r="AA564" s="1"/>
  <c r="Y565"/>
  <c r="Y564" s="1"/>
  <c r="AB564" s="1"/>
  <c r="W565"/>
  <c r="W564" s="1"/>
  <c r="Z564" s="1"/>
  <c r="X562"/>
  <c r="X561" s="1"/>
  <c r="AA561" s="1"/>
  <c r="Y562"/>
  <c r="Y561" s="1"/>
  <c r="AB561" s="1"/>
  <c r="W562"/>
  <c r="W561" s="1"/>
  <c r="Z561" s="1"/>
  <c r="X559"/>
  <c r="X558" s="1"/>
  <c r="AA558" s="1"/>
  <c r="Y559"/>
  <c r="AB559" s="1"/>
  <c r="W559"/>
  <c r="W558" s="1"/>
  <c r="Z558" s="1"/>
  <c r="X556"/>
  <c r="X555" s="1"/>
  <c r="Y556"/>
  <c r="AB556" s="1"/>
  <c r="W556"/>
  <c r="W555" s="1"/>
  <c r="AB603"/>
  <c r="AA603"/>
  <c r="Z603"/>
  <c r="AA602"/>
  <c r="Z602"/>
  <c r="AB600"/>
  <c r="AA600"/>
  <c r="Z600"/>
  <c r="AB597"/>
  <c r="AA597"/>
  <c r="Z597"/>
  <c r="AA596"/>
  <c r="AB594"/>
  <c r="AA594"/>
  <c r="Z594"/>
  <c r="AB591"/>
  <c r="AA591"/>
  <c r="Z591"/>
  <c r="AB588"/>
  <c r="AA588"/>
  <c r="Z588"/>
  <c r="AB585"/>
  <c r="AA585"/>
  <c r="Z585"/>
  <c r="AB582"/>
  <c r="AA582"/>
  <c r="Z582"/>
  <c r="AB578"/>
  <c r="AA578"/>
  <c r="Z578"/>
  <c r="AB575"/>
  <c r="AA575"/>
  <c r="Z575"/>
  <c r="AB572"/>
  <c r="AA572"/>
  <c r="Z572"/>
  <c r="AA571"/>
  <c r="AB569"/>
  <c r="AA569"/>
  <c r="Z569"/>
  <c r="AB566"/>
  <c r="AA566"/>
  <c r="Z566"/>
  <c r="Z565"/>
  <c r="AB563"/>
  <c r="AA563"/>
  <c r="Z563"/>
  <c r="AB560"/>
  <c r="AA560"/>
  <c r="Z560"/>
  <c r="AA559"/>
  <c r="AB557"/>
  <c r="AA557"/>
  <c r="Z557"/>
  <c r="U553"/>
  <c r="V553"/>
  <c r="T553"/>
  <c r="X550"/>
  <c r="X549" s="1"/>
  <c r="AA549" s="1"/>
  <c r="Y550"/>
  <c r="AB550" s="1"/>
  <c r="W550"/>
  <c r="W549" s="1"/>
  <c r="Z549" s="1"/>
  <c r="X547"/>
  <c r="X546" s="1"/>
  <c r="Y547"/>
  <c r="Y546" s="1"/>
  <c r="W547"/>
  <c r="W546" s="1"/>
  <c r="AB551"/>
  <c r="AA551"/>
  <c r="Z551"/>
  <c r="AB548"/>
  <c r="AA548"/>
  <c r="Z548"/>
  <c r="Z492"/>
  <c r="AA492"/>
  <c r="AB492"/>
  <c r="X491"/>
  <c r="AA491" s="1"/>
  <c r="Y491"/>
  <c r="AB491" s="1"/>
  <c r="W491"/>
  <c r="Z491" s="1"/>
  <c r="Z483"/>
  <c r="AA483"/>
  <c r="AB483"/>
  <c r="X482"/>
  <c r="AA482" s="1"/>
  <c r="Y482"/>
  <c r="AB482" s="1"/>
  <c r="W482"/>
  <c r="Z482" s="1"/>
  <c r="X456"/>
  <c r="AA456" s="1"/>
  <c r="Y456"/>
  <c r="AB456" s="1"/>
  <c r="W456"/>
  <c r="Z456" s="1"/>
  <c r="W460"/>
  <c r="W459" s="1"/>
  <c r="Z459" s="1"/>
  <c r="W455"/>
  <c r="W454" s="1"/>
  <c r="AA455"/>
  <c r="AB455"/>
  <c r="Z457"/>
  <c r="AA457"/>
  <c r="AB457"/>
  <c r="AA460"/>
  <c r="AB460"/>
  <c r="X459"/>
  <c r="AA459" s="1"/>
  <c r="Y459"/>
  <c r="AB459" s="1"/>
  <c r="X454"/>
  <c r="AA454" s="1"/>
  <c r="Y454"/>
  <c r="AB454" s="1"/>
  <c r="Z430"/>
  <c r="AA430"/>
  <c r="AB430"/>
  <c r="X429"/>
  <c r="X428" s="1"/>
  <c r="AA428" s="1"/>
  <c r="Y429"/>
  <c r="Y428" s="1"/>
  <c r="AB428" s="1"/>
  <c r="W429"/>
  <c r="W428" s="1"/>
  <c r="Z428" s="1"/>
  <c r="X369"/>
  <c r="Y369"/>
  <c r="W369"/>
  <c r="W368" s="1"/>
  <c r="Z360"/>
  <c r="AA360"/>
  <c r="AB360"/>
  <c r="X359"/>
  <c r="X358" s="1"/>
  <c r="AA358" s="1"/>
  <c r="Y359"/>
  <c r="Y358" s="1"/>
  <c r="AB358" s="1"/>
  <c r="W359"/>
  <c r="W358" s="1"/>
  <c r="Z358" s="1"/>
  <c r="Z317"/>
  <c r="AA317"/>
  <c r="AB317"/>
  <c r="X316"/>
  <c r="X315" s="1"/>
  <c r="AA315" s="1"/>
  <c r="Y316"/>
  <c r="Y315" s="1"/>
  <c r="AB315" s="1"/>
  <c r="W316"/>
  <c r="Z316" s="1"/>
  <c r="W311"/>
  <c r="Z225"/>
  <c r="AA225"/>
  <c r="AB225"/>
  <c r="X224"/>
  <c r="X223" s="1"/>
  <c r="AA223" s="1"/>
  <c r="Y224"/>
  <c r="Y223" s="1"/>
  <c r="AB223" s="1"/>
  <c r="W224"/>
  <c r="W223" s="1"/>
  <c r="Z223" s="1"/>
  <c r="H227"/>
  <c r="H226" s="1"/>
  <c r="I227"/>
  <c r="I226" s="1"/>
  <c r="J227"/>
  <c r="K227"/>
  <c r="K226" s="1"/>
  <c r="L227"/>
  <c r="L226" s="1"/>
  <c r="M227"/>
  <c r="M226" s="1"/>
  <c r="Q227"/>
  <c r="Q226" s="1"/>
  <c r="R227"/>
  <c r="R226" s="1"/>
  <c r="S227"/>
  <c r="S226" s="1"/>
  <c r="W227"/>
  <c r="W226" s="1"/>
  <c r="X227"/>
  <c r="X226" s="1"/>
  <c r="Y227"/>
  <c r="Y226" s="1"/>
  <c r="N228"/>
  <c r="T228" s="1"/>
  <c r="Z228" s="1"/>
  <c r="O228"/>
  <c r="U228" s="1"/>
  <c r="AA228" s="1"/>
  <c r="P228"/>
  <c r="V228" s="1"/>
  <c r="AB228" s="1"/>
  <c r="Z219"/>
  <c r="AA219"/>
  <c r="AB219"/>
  <c r="X218"/>
  <c r="X217" s="1"/>
  <c r="AA217" s="1"/>
  <c r="Y218"/>
  <c r="Y217" s="1"/>
  <c r="AB217" s="1"/>
  <c r="W218"/>
  <c r="W217" s="1"/>
  <c r="Z194"/>
  <c r="AA194"/>
  <c r="AB194"/>
  <c r="X193"/>
  <c r="X192" s="1"/>
  <c r="AA192" s="1"/>
  <c r="Y193"/>
  <c r="Y192" s="1"/>
  <c r="AB192" s="1"/>
  <c r="W193"/>
  <c r="Z193" s="1"/>
  <c r="W182"/>
  <c r="W179"/>
  <c r="Z577" l="1"/>
  <c r="AB568"/>
  <c r="Z562"/>
  <c r="Z587"/>
  <c r="AB590"/>
  <c r="AA593"/>
  <c r="Z599"/>
  <c r="AA718"/>
  <c r="AA581"/>
  <c r="Z718"/>
  <c r="AB562"/>
  <c r="AA565"/>
  <c r="AB574"/>
  <c r="Z559"/>
  <c r="AA577"/>
  <c r="Z584"/>
  <c r="Z460"/>
  <c r="AA587"/>
  <c r="Z593"/>
  <c r="AB429"/>
  <c r="AA550"/>
  <c r="Z581"/>
  <c r="W595"/>
  <c r="Z595" s="1"/>
  <c r="Z590"/>
  <c r="Z574"/>
  <c r="Z571"/>
  <c r="Z556"/>
  <c r="Y601"/>
  <c r="AB601" s="1"/>
  <c r="AB599"/>
  <c r="AA599"/>
  <c r="AB596"/>
  <c r="AB593"/>
  <c r="AA590"/>
  <c r="AB587"/>
  <c r="AB584"/>
  <c r="AA584"/>
  <c r="AB580"/>
  <c r="X579"/>
  <c r="AA579" s="1"/>
  <c r="AA580"/>
  <c r="AB581"/>
  <c r="Z580"/>
  <c r="AB577"/>
  <c r="AA574"/>
  <c r="AB571"/>
  <c r="AA568"/>
  <c r="Z568"/>
  <c r="AB565"/>
  <c r="AA562"/>
  <c r="Y558"/>
  <c r="AB558" s="1"/>
  <c r="AA555"/>
  <c r="X554"/>
  <c r="AA556"/>
  <c r="Y555"/>
  <c r="W554"/>
  <c r="Z555"/>
  <c r="AA547"/>
  <c r="Z550"/>
  <c r="Z547"/>
  <c r="Y549"/>
  <c r="AB549" s="1"/>
  <c r="AB546"/>
  <c r="X545"/>
  <c r="AA545" s="1"/>
  <c r="AA546"/>
  <c r="AB547"/>
  <c r="W545"/>
  <c r="Z545" s="1"/>
  <c r="Z546"/>
  <c r="W315"/>
  <c r="Z315" s="1"/>
  <c r="AA359"/>
  <c r="AB316"/>
  <c r="AA429"/>
  <c r="AA316"/>
  <c r="O227"/>
  <c r="U227" s="1"/>
  <c r="AA227" s="1"/>
  <c r="P227"/>
  <c r="V227" s="1"/>
  <c r="AB227" s="1"/>
  <c r="AB359"/>
  <c r="W453"/>
  <c r="Z453" s="1"/>
  <c r="Z454"/>
  <c r="Z455"/>
  <c r="Y453"/>
  <c r="AB453" s="1"/>
  <c r="X453"/>
  <c r="AA453" s="1"/>
  <c r="Z429"/>
  <c r="Z359"/>
  <c r="N227"/>
  <c r="T227" s="1"/>
  <c r="Z227" s="1"/>
  <c r="AB224"/>
  <c r="AA224"/>
  <c r="N226"/>
  <c r="T226" s="1"/>
  <c r="Z226" s="1"/>
  <c r="Z224"/>
  <c r="O226"/>
  <c r="U226" s="1"/>
  <c r="AA226" s="1"/>
  <c r="AA193"/>
  <c r="J226"/>
  <c r="P226" s="1"/>
  <c r="V226" s="1"/>
  <c r="AB226" s="1"/>
  <c r="W192"/>
  <c r="Z192" s="1"/>
  <c r="AB218"/>
  <c r="AA218"/>
  <c r="AB193"/>
  <c r="Z217"/>
  <c r="Z218"/>
  <c r="W579" l="1"/>
  <c r="Z579" s="1"/>
  <c r="Y579"/>
  <c r="AB579" s="1"/>
  <c r="X553"/>
  <c r="AA553" s="1"/>
  <c r="AA554"/>
  <c r="AB555"/>
  <c r="Y554"/>
  <c r="Z554"/>
  <c r="Y545"/>
  <c r="AB545" s="1"/>
  <c r="W553" l="1"/>
  <c r="Z553"/>
  <c r="AB554"/>
  <c r="Y553"/>
  <c r="AB553" s="1"/>
  <c r="Z177" l="1"/>
  <c r="AA177"/>
  <c r="AB177"/>
  <c r="X176"/>
  <c r="AA176" s="1"/>
  <c r="Y176"/>
  <c r="AB176" s="1"/>
  <c r="W176"/>
  <c r="Z176" s="1"/>
  <c r="Z160"/>
  <c r="AA160"/>
  <c r="AB160"/>
  <c r="X159"/>
  <c r="AA159" s="1"/>
  <c r="Y159"/>
  <c r="AB159" s="1"/>
  <c r="W159"/>
  <c r="Z159" l="1"/>
  <c r="Z132" l="1"/>
  <c r="AA132"/>
  <c r="AB132"/>
  <c r="X131"/>
  <c r="X130" s="1"/>
  <c r="Y131"/>
  <c r="Y130" s="1"/>
  <c r="W131"/>
  <c r="W130" s="1"/>
  <c r="Z92"/>
  <c r="AA92"/>
  <c r="AB92"/>
  <c r="X91"/>
  <c r="X90" s="1"/>
  <c r="AA90" s="1"/>
  <c r="Y91"/>
  <c r="Y90" s="1"/>
  <c r="AB90" s="1"/>
  <c r="W91"/>
  <c r="Z91" s="1"/>
  <c r="W89"/>
  <c r="Z72"/>
  <c r="AA72"/>
  <c r="AB72"/>
  <c r="X71"/>
  <c r="X70" s="1"/>
  <c r="AA70" s="1"/>
  <c r="Y71"/>
  <c r="Y70" s="1"/>
  <c r="AB70" s="1"/>
  <c r="W71"/>
  <c r="W70" s="1"/>
  <c r="Z70" s="1"/>
  <c r="W90" l="1"/>
  <c r="Z90" s="1"/>
  <c r="AA91"/>
  <c r="AB131"/>
  <c r="AA131"/>
  <c r="AB71"/>
  <c r="AA71"/>
  <c r="AB91"/>
  <c r="AB130"/>
  <c r="AA130"/>
  <c r="Z131"/>
  <c r="Z130"/>
  <c r="Z71"/>
  <c r="Y750"/>
  <c r="X750"/>
  <c r="W750"/>
  <c r="Y748"/>
  <c r="X748"/>
  <c r="W748"/>
  <c r="Y745"/>
  <c r="X745"/>
  <c r="W745"/>
  <c r="Y743"/>
  <c r="X743"/>
  <c r="W743"/>
  <c r="Y740"/>
  <c r="X740"/>
  <c r="W740"/>
  <c r="Y738"/>
  <c r="X738"/>
  <c r="W738"/>
  <c r="Y735"/>
  <c r="X735"/>
  <c r="X734" s="1"/>
  <c r="W735"/>
  <c r="Y732"/>
  <c r="X732"/>
  <c r="W732"/>
  <c r="Y730"/>
  <c r="X730"/>
  <c r="W730"/>
  <c r="Y727"/>
  <c r="Y726" s="1"/>
  <c r="X727"/>
  <c r="W727"/>
  <c r="W726" s="1"/>
  <c r="Y724"/>
  <c r="Y723" s="1"/>
  <c r="X724"/>
  <c r="X723" s="1"/>
  <c r="W724"/>
  <c r="Y721"/>
  <c r="X721"/>
  <c r="X720" s="1"/>
  <c r="W721"/>
  <c r="W720" s="1"/>
  <c r="Y715"/>
  <c r="X715"/>
  <c r="X714" s="1"/>
  <c r="W715"/>
  <c r="W714" s="1"/>
  <c r="Y712"/>
  <c r="X712"/>
  <c r="W712"/>
  <c r="Y710"/>
  <c r="X710"/>
  <c r="W710"/>
  <c r="Y707"/>
  <c r="X707"/>
  <c r="W707"/>
  <c r="Y705"/>
  <c r="X705"/>
  <c r="W705"/>
  <c r="Y702"/>
  <c r="X702"/>
  <c r="W702"/>
  <c r="Y700"/>
  <c r="X700"/>
  <c r="W700"/>
  <c r="Y697"/>
  <c r="Y696" s="1"/>
  <c r="X697"/>
  <c r="W697"/>
  <c r="W696" s="1"/>
  <c r="Y694"/>
  <c r="X694"/>
  <c r="W694"/>
  <c r="Y692"/>
  <c r="X692"/>
  <c r="W692"/>
  <c r="Y689"/>
  <c r="Y688" s="1"/>
  <c r="X689"/>
  <c r="X688" s="1"/>
  <c r="W689"/>
  <c r="Y686"/>
  <c r="X686"/>
  <c r="W686"/>
  <c r="Y684"/>
  <c r="X684"/>
  <c r="W684"/>
  <c r="Y678"/>
  <c r="X678"/>
  <c r="W678"/>
  <c r="Y676"/>
  <c r="X676"/>
  <c r="W676"/>
  <c r="Y673"/>
  <c r="Y672" s="1"/>
  <c r="X673"/>
  <c r="W673"/>
  <c r="W672" s="1"/>
  <c r="Y670"/>
  <c r="X670"/>
  <c r="W670"/>
  <c r="Y668"/>
  <c r="X668"/>
  <c r="Y666"/>
  <c r="X666"/>
  <c r="W666"/>
  <c r="Y663"/>
  <c r="X663"/>
  <c r="X662" s="1"/>
  <c r="W663"/>
  <c r="W662" s="1"/>
  <c r="Y660"/>
  <c r="Y659" s="1"/>
  <c r="X660"/>
  <c r="W660"/>
  <c r="W659" s="1"/>
  <c r="Y654"/>
  <c r="Y653" s="1"/>
  <c r="X654"/>
  <c r="X653" s="1"/>
  <c r="W654"/>
  <c r="Y651"/>
  <c r="Y650" s="1"/>
  <c r="X651"/>
  <c r="X650" s="1"/>
  <c r="W651"/>
  <c r="W650" s="1"/>
  <c r="Y657"/>
  <c r="X657"/>
  <c r="X656" s="1"/>
  <c r="W657"/>
  <c r="Y648"/>
  <c r="Y647" s="1"/>
  <c r="X648"/>
  <c r="W648"/>
  <c r="W647" s="1"/>
  <c r="Y645"/>
  <c r="X645"/>
  <c r="W645"/>
  <c r="Y643"/>
  <c r="X643"/>
  <c r="W643"/>
  <c r="Y641"/>
  <c r="X641"/>
  <c r="W641"/>
  <c r="Y638"/>
  <c r="X638"/>
  <c r="X637" s="1"/>
  <c r="Y635"/>
  <c r="X635"/>
  <c r="W635"/>
  <c r="Y633"/>
  <c r="X633"/>
  <c r="W633"/>
  <c r="Y631"/>
  <c r="X631"/>
  <c r="W631"/>
  <c r="Y628"/>
  <c r="X628"/>
  <c r="W628"/>
  <c r="Y626"/>
  <c r="X626"/>
  <c r="W626"/>
  <c r="Y624"/>
  <c r="X624"/>
  <c r="W624"/>
  <c r="Y621"/>
  <c r="X621"/>
  <c r="X620" s="1"/>
  <c r="W621"/>
  <c r="Y618"/>
  <c r="X618"/>
  <c r="W618"/>
  <c r="Y616"/>
  <c r="X616"/>
  <c r="W616"/>
  <c r="Y614"/>
  <c r="X614"/>
  <c r="W614"/>
  <c r="Y611"/>
  <c r="X611"/>
  <c r="X610" s="1"/>
  <c r="W611"/>
  <c r="W610" s="1"/>
  <c r="Y608"/>
  <c r="Y607" s="1"/>
  <c r="X608"/>
  <c r="W608"/>
  <c r="W607" s="1"/>
  <c r="Y542"/>
  <c r="X542"/>
  <c r="W542"/>
  <c r="W541" s="1"/>
  <c r="Y539"/>
  <c r="Y538" s="1"/>
  <c r="X539"/>
  <c r="X538" s="1"/>
  <c r="W539"/>
  <c r="Y536"/>
  <c r="Y535" s="1"/>
  <c r="X536"/>
  <c r="X535" s="1"/>
  <c r="W536"/>
  <c r="Y533"/>
  <c r="X533"/>
  <c r="X532" s="1"/>
  <c r="W533"/>
  <c r="W532" s="1"/>
  <c r="Y528"/>
  <c r="X528"/>
  <c r="X527" s="1"/>
  <c r="W528"/>
  <c r="Y522"/>
  <c r="X522"/>
  <c r="X521" s="1"/>
  <c r="W522"/>
  <c r="W521" s="1"/>
  <c r="Y519"/>
  <c r="X519"/>
  <c r="W519"/>
  <c r="W518" s="1"/>
  <c r="Y516"/>
  <c r="Y515" s="1"/>
  <c r="X516"/>
  <c r="W516"/>
  <c r="Y525"/>
  <c r="Y524" s="1"/>
  <c r="X525"/>
  <c r="X524" s="1"/>
  <c r="W525"/>
  <c r="Y511"/>
  <c r="Y510" s="1"/>
  <c r="X511"/>
  <c r="W511"/>
  <c r="Y506"/>
  <c r="X506"/>
  <c r="X505" s="1"/>
  <c r="Y503"/>
  <c r="X503"/>
  <c r="W503"/>
  <c r="W502" s="1"/>
  <c r="Y496"/>
  <c r="X496"/>
  <c r="X495" s="1"/>
  <c r="W496"/>
  <c r="W495" s="1"/>
  <c r="Y493"/>
  <c r="Y490" s="1"/>
  <c r="X493"/>
  <c r="X490" s="1"/>
  <c r="W493"/>
  <c r="W490" s="1"/>
  <c r="Y488"/>
  <c r="Y487" s="1"/>
  <c r="X488"/>
  <c r="W488"/>
  <c r="Y485"/>
  <c r="X485"/>
  <c r="X484" s="1"/>
  <c r="W485"/>
  <c r="W484" s="1"/>
  <c r="Y480"/>
  <c r="Y479" s="1"/>
  <c r="X480"/>
  <c r="X479" s="1"/>
  <c r="W480"/>
  <c r="W479" s="1"/>
  <c r="Y477"/>
  <c r="Y476" s="1"/>
  <c r="X477"/>
  <c r="W477"/>
  <c r="Y473"/>
  <c r="X473"/>
  <c r="W473"/>
  <c r="Y468"/>
  <c r="X468"/>
  <c r="W468"/>
  <c r="Y466"/>
  <c r="X466"/>
  <c r="W466"/>
  <c r="Y464"/>
  <c r="X464"/>
  <c r="W464"/>
  <c r="Y451"/>
  <c r="X451"/>
  <c r="X450" s="1"/>
  <c r="X449" s="1"/>
  <c r="W451"/>
  <c r="W450" s="1"/>
  <c r="W449" s="1"/>
  <c r="Y446"/>
  <c r="X446"/>
  <c r="X445" s="1"/>
  <c r="W446"/>
  <c r="W445" s="1"/>
  <c r="Y441"/>
  <c r="Y440" s="1"/>
  <c r="X441"/>
  <c r="X440" s="1"/>
  <c r="W441"/>
  <c r="Y436"/>
  <c r="X436"/>
  <c r="W436"/>
  <c r="W435" s="1"/>
  <c r="Y432"/>
  <c r="X432"/>
  <c r="X431" s="1"/>
  <c r="W432"/>
  <c r="Y426"/>
  <c r="X426"/>
  <c r="W426"/>
  <c r="Y424"/>
  <c r="X424"/>
  <c r="W424"/>
  <c r="W423" s="1"/>
  <c r="Y418"/>
  <c r="X418"/>
  <c r="X417" s="1"/>
  <c r="W418"/>
  <c r="W417" s="1"/>
  <c r="Y413"/>
  <c r="Y412" s="1"/>
  <c r="X413"/>
  <c r="W413"/>
  <c r="W412" s="1"/>
  <c r="Y410"/>
  <c r="Y409" s="1"/>
  <c r="X410"/>
  <c r="X409" s="1"/>
  <c r="W410"/>
  <c r="W409" s="1"/>
  <c r="Y407"/>
  <c r="X407"/>
  <c r="X406" s="1"/>
  <c r="W407"/>
  <c r="W406" s="1"/>
  <c r="Y404"/>
  <c r="Y403" s="1"/>
  <c r="X404"/>
  <c r="X403" s="1"/>
  <c r="W404"/>
  <c r="Y401"/>
  <c r="Y400" s="1"/>
  <c r="X401"/>
  <c r="X400" s="1"/>
  <c r="W401"/>
  <c r="Y398"/>
  <c r="X398"/>
  <c r="W398"/>
  <c r="Y396"/>
  <c r="X396"/>
  <c r="W396"/>
  <c r="Y391"/>
  <c r="X391"/>
  <c r="X390" s="1"/>
  <c r="W391"/>
  <c r="W390" s="1"/>
  <c r="Y388"/>
  <c r="Y387" s="1"/>
  <c r="X388"/>
  <c r="X387" s="1"/>
  <c r="W388"/>
  <c r="W387" s="1"/>
  <c r="Y384"/>
  <c r="Y383" s="1"/>
  <c r="X384"/>
  <c r="W384"/>
  <c r="Y380"/>
  <c r="X380"/>
  <c r="W380"/>
  <c r="W379" s="1"/>
  <c r="Y377"/>
  <c r="X377"/>
  <c r="X376" s="1"/>
  <c r="W377"/>
  <c r="Y373"/>
  <c r="X373"/>
  <c r="W373"/>
  <c r="Y371"/>
  <c r="X371"/>
  <c r="W371"/>
  <c r="Y366"/>
  <c r="X366"/>
  <c r="W366"/>
  <c r="Y364"/>
  <c r="X364"/>
  <c r="W364"/>
  <c r="Y356"/>
  <c r="X356"/>
  <c r="W356"/>
  <c r="W355" s="1"/>
  <c r="Y350"/>
  <c r="X350"/>
  <c r="W350"/>
  <c r="Y348"/>
  <c r="X348"/>
  <c r="W348"/>
  <c r="W347" s="1"/>
  <c r="Y345"/>
  <c r="X345"/>
  <c r="W345"/>
  <c r="Y343"/>
  <c r="X343"/>
  <c r="W343"/>
  <c r="Y340"/>
  <c r="X340"/>
  <c r="W340"/>
  <c r="Y338"/>
  <c r="X338"/>
  <c r="W338"/>
  <c r="Y333"/>
  <c r="X333"/>
  <c r="X332" s="1"/>
  <c r="W333"/>
  <c r="W332" s="1"/>
  <c r="Y330"/>
  <c r="X330"/>
  <c r="W330"/>
  <c r="W329" s="1"/>
  <c r="Y327"/>
  <c r="Y326" s="1"/>
  <c r="X327"/>
  <c r="W327"/>
  <c r="W326" s="1"/>
  <c r="Y324"/>
  <c r="Y323" s="1"/>
  <c r="X324"/>
  <c r="X323" s="1"/>
  <c r="W324"/>
  <c r="Y321"/>
  <c r="Y320" s="1"/>
  <c r="X321"/>
  <c r="W321"/>
  <c r="Y313"/>
  <c r="Y312" s="1"/>
  <c r="X313"/>
  <c r="W313"/>
  <c r="W312" s="1"/>
  <c r="Y307"/>
  <c r="Y306" s="1"/>
  <c r="X307"/>
  <c r="W307"/>
  <c r="Y304"/>
  <c r="X304"/>
  <c r="W304"/>
  <c r="Y302"/>
  <c r="X302"/>
  <c r="W302"/>
  <c r="Y300"/>
  <c r="X300"/>
  <c r="W300"/>
  <c r="Y296"/>
  <c r="X296"/>
  <c r="W296"/>
  <c r="Y294"/>
  <c r="X294"/>
  <c r="W294"/>
  <c r="Y292"/>
  <c r="X292"/>
  <c r="W292"/>
  <c r="Y310"/>
  <c r="Y309" s="1"/>
  <c r="X310"/>
  <c r="X309" s="1"/>
  <c r="W310"/>
  <c r="Y289"/>
  <c r="X289"/>
  <c r="X288" s="1"/>
  <c r="W289"/>
  <c r="W288" s="1"/>
  <c r="Y284"/>
  <c r="Y283" s="1"/>
  <c r="X284"/>
  <c r="X283" s="1"/>
  <c r="W284"/>
  <c r="Y279"/>
  <c r="Y278" s="1"/>
  <c r="X279"/>
  <c r="W279"/>
  <c r="W278" s="1"/>
  <c r="Y276"/>
  <c r="Y275" s="1"/>
  <c r="X276"/>
  <c r="X275" s="1"/>
  <c r="W276"/>
  <c r="Y273"/>
  <c r="Y272" s="1"/>
  <c r="X273"/>
  <c r="X272" s="1"/>
  <c r="W273"/>
  <c r="W272" s="1"/>
  <c r="Y270"/>
  <c r="X270"/>
  <c r="X269" s="1"/>
  <c r="W270"/>
  <c r="W269" s="1"/>
  <c r="Y267"/>
  <c r="X267"/>
  <c r="W267"/>
  <c r="W266" s="1"/>
  <c r="Y264"/>
  <c r="Y263" s="1"/>
  <c r="X264"/>
  <c r="X263" s="1"/>
  <c r="W264"/>
  <c r="Y261"/>
  <c r="Y260" s="1"/>
  <c r="X261"/>
  <c r="X260" s="1"/>
  <c r="W261"/>
  <c r="W260" s="1"/>
  <c r="Y256"/>
  <c r="Y255" s="1"/>
  <c r="X256"/>
  <c r="X255" s="1"/>
  <c r="W256"/>
  <c r="Y253"/>
  <c r="Y252" s="1"/>
  <c r="X253"/>
  <c r="X252" s="1"/>
  <c r="W253"/>
  <c r="W252" s="1"/>
  <c r="Y249"/>
  <c r="Y248" s="1"/>
  <c r="X249"/>
  <c r="X248" s="1"/>
  <c r="W249"/>
  <c r="Y246"/>
  <c r="Y245" s="1"/>
  <c r="X246"/>
  <c r="X245" s="1"/>
  <c r="W246"/>
  <c r="Y243"/>
  <c r="X243"/>
  <c r="W243"/>
  <c r="W242" s="1"/>
  <c r="Y240"/>
  <c r="Y239" s="1"/>
  <c r="X240"/>
  <c r="X239" s="1"/>
  <c r="W240"/>
  <c r="Y237"/>
  <c r="Y236" s="1"/>
  <c r="X237"/>
  <c r="X236" s="1"/>
  <c r="W237"/>
  <c r="W236" s="1"/>
  <c r="Y233"/>
  <c r="Y232" s="1"/>
  <c r="X233"/>
  <c r="W233"/>
  <c r="Y230"/>
  <c r="Y229" s="1"/>
  <c r="X230"/>
  <c r="W230"/>
  <c r="W229" s="1"/>
  <c r="Y221"/>
  <c r="Y220" s="1"/>
  <c r="X221"/>
  <c r="X220" s="1"/>
  <c r="W221"/>
  <c r="W220" s="1"/>
  <c r="Y215"/>
  <c r="Y214" s="1"/>
  <c r="X215"/>
  <c r="X214" s="1"/>
  <c r="W215"/>
  <c r="W214" s="1"/>
  <c r="Y212"/>
  <c r="Y211" s="1"/>
  <c r="X212"/>
  <c r="X211" s="1"/>
  <c r="W212"/>
  <c r="Y209"/>
  <c r="X209"/>
  <c r="X208" s="1"/>
  <c r="W209"/>
  <c r="Y206"/>
  <c r="X206"/>
  <c r="W206"/>
  <c r="W205" s="1"/>
  <c r="Y203"/>
  <c r="Y202" s="1"/>
  <c r="X203"/>
  <c r="X202" s="1"/>
  <c r="W203"/>
  <c r="Y199"/>
  <c r="Y198" s="1"/>
  <c r="X199"/>
  <c r="X198" s="1"/>
  <c r="W199"/>
  <c r="W198" s="1"/>
  <c r="W196"/>
  <c r="W195" s="1"/>
  <c r="Y196"/>
  <c r="X196"/>
  <c r="Y190"/>
  <c r="Y189" s="1"/>
  <c r="X190"/>
  <c r="X189" s="1"/>
  <c r="W190"/>
  <c r="W189" s="1"/>
  <c r="Y187"/>
  <c r="Y186" s="1"/>
  <c r="X187"/>
  <c r="X186" s="1"/>
  <c r="W187"/>
  <c r="W186" s="1"/>
  <c r="Y184"/>
  <c r="X184"/>
  <c r="X183" s="1"/>
  <c r="W184"/>
  <c r="W183" s="1"/>
  <c r="Y181"/>
  <c r="Y180" s="1"/>
  <c r="X181"/>
  <c r="W181"/>
  <c r="W180" s="1"/>
  <c r="Y178"/>
  <c r="Y175" s="1"/>
  <c r="X178"/>
  <c r="X175" s="1"/>
  <c r="W178"/>
  <c r="W175" s="1"/>
  <c r="Y173"/>
  <c r="Y172" s="1"/>
  <c r="X173"/>
  <c r="W173"/>
  <c r="W172" s="1"/>
  <c r="Y170"/>
  <c r="X170"/>
  <c r="X169" s="1"/>
  <c r="W170"/>
  <c r="W169" s="1"/>
  <c r="Y167"/>
  <c r="Y166" s="1"/>
  <c r="X167"/>
  <c r="X166" s="1"/>
  <c r="W167"/>
  <c r="W166" s="1"/>
  <c r="Y164"/>
  <c r="Y163" s="1"/>
  <c r="X164"/>
  <c r="X163" s="1"/>
  <c r="W164"/>
  <c r="W161"/>
  <c r="W158" s="1"/>
  <c r="Y161"/>
  <c r="Y158" s="1"/>
  <c r="X161"/>
  <c r="X158" s="1"/>
  <c r="Y153"/>
  <c r="Y152" s="1"/>
  <c r="X153"/>
  <c r="X152" s="1"/>
  <c r="W153"/>
  <c r="Y150"/>
  <c r="Y149" s="1"/>
  <c r="X150"/>
  <c r="W150"/>
  <c r="W149" s="1"/>
  <c r="Y147"/>
  <c r="Y146" s="1"/>
  <c r="X147"/>
  <c r="X146" s="1"/>
  <c r="W147"/>
  <c r="W146" s="1"/>
  <c r="Y144"/>
  <c r="Y143" s="1"/>
  <c r="X144"/>
  <c r="X143" s="1"/>
  <c r="W144"/>
  <c r="W143" s="1"/>
  <c r="Y141"/>
  <c r="Y140" s="1"/>
  <c r="X141"/>
  <c r="X140" s="1"/>
  <c r="W141"/>
  <c r="W140" s="1"/>
  <c r="Y138"/>
  <c r="Y137" s="1"/>
  <c r="X138"/>
  <c r="X137" s="1"/>
  <c r="W138"/>
  <c r="W137" s="1"/>
  <c r="Y135"/>
  <c r="Y134" s="1"/>
  <c r="X135"/>
  <c r="X134" s="1"/>
  <c r="W135"/>
  <c r="Y128"/>
  <c r="X128"/>
  <c r="W128"/>
  <c r="Y125"/>
  <c r="X125"/>
  <c r="W125"/>
  <c r="Y123"/>
  <c r="X123"/>
  <c r="W123"/>
  <c r="Y119"/>
  <c r="X119"/>
  <c r="W119"/>
  <c r="W114" s="1"/>
  <c r="Y112"/>
  <c r="X112"/>
  <c r="W112"/>
  <c r="Y109"/>
  <c r="X109"/>
  <c r="W109"/>
  <c r="Y107"/>
  <c r="X107"/>
  <c r="W107"/>
  <c r="Y103"/>
  <c r="X103"/>
  <c r="X102" s="1"/>
  <c r="W103"/>
  <c r="Y100"/>
  <c r="Y99" s="1"/>
  <c r="X100"/>
  <c r="W100"/>
  <c r="W99" s="1"/>
  <c r="Y97"/>
  <c r="Y96" s="1"/>
  <c r="X97"/>
  <c r="X96" s="1"/>
  <c r="W97"/>
  <c r="Y94"/>
  <c r="Y93" s="1"/>
  <c r="X94"/>
  <c r="X93" s="1"/>
  <c r="W94"/>
  <c r="W93" s="1"/>
  <c r="Y88"/>
  <c r="Y87" s="1"/>
  <c r="X88"/>
  <c r="X87" s="1"/>
  <c r="W88"/>
  <c r="W87" s="1"/>
  <c r="Y85"/>
  <c r="X85"/>
  <c r="W85"/>
  <c r="Y81"/>
  <c r="X81"/>
  <c r="W81"/>
  <c r="Y77"/>
  <c r="Y76" s="1"/>
  <c r="X77"/>
  <c r="W77"/>
  <c r="Y74"/>
  <c r="Y73" s="1"/>
  <c r="X74"/>
  <c r="W74"/>
  <c r="W73" s="1"/>
  <c r="Y68"/>
  <c r="Y67" s="1"/>
  <c r="X68"/>
  <c r="X67" s="1"/>
  <c r="W68"/>
  <c r="W67" s="1"/>
  <c r="Y65"/>
  <c r="Y64" s="1"/>
  <c r="X65"/>
  <c r="X64" s="1"/>
  <c r="W65"/>
  <c r="W64" s="1"/>
  <c r="Y62"/>
  <c r="Y61" s="1"/>
  <c r="X62"/>
  <c r="X61" s="1"/>
  <c r="W62"/>
  <c r="W61" s="1"/>
  <c r="Y59"/>
  <c r="Y58" s="1"/>
  <c r="X59"/>
  <c r="X58" s="1"/>
  <c r="W59"/>
  <c r="W58" s="1"/>
  <c r="Y56"/>
  <c r="Y55" s="1"/>
  <c r="X56"/>
  <c r="X55" s="1"/>
  <c r="W56"/>
  <c r="Y53"/>
  <c r="Y52" s="1"/>
  <c r="X53"/>
  <c r="X52" s="1"/>
  <c r="W53"/>
  <c r="W52" s="1"/>
  <c r="Y50"/>
  <c r="X50"/>
  <c r="X49" s="1"/>
  <c r="W50"/>
  <c r="W49" s="1"/>
  <c r="Y47"/>
  <c r="Y46" s="1"/>
  <c r="X47"/>
  <c r="W47"/>
  <c r="W46" s="1"/>
  <c r="Y44"/>
  <c r="Y43" s="1"/>
  <c r="X44"/>
  <c r="X43" s="1"/>
  <c r="W44"/>
  <c r="Y40"/>
  <c r="Y39" s="1"/>
  <c r="X40"/>
  <c r="W40"/>
  <c r="W39" s="1"/>
  <c r="Y37"/>
  <c r="Y36" s="1"/>
  <c r="X37"/>
  <c r="X36" s="1"/>
  <c r="W37"/>
  <c r="W36" s="1"/>
  <c r="Y34"/>
  <c r="Y33" s="1"/>
  <c r="X34"/>
  <c r="X33" s="1"/>
  <c r="W34"/>
  <c r="W33" s="1"/>
  <c r="Y31"/>
  <c r="Y30" s="1"/>
  <c r="X31"/>
  <c r="X30" s="1"/>
  <c r="W31"/>
  <c r="W30" s="1"/>
  <c r="Y28"/>
  <c r="Y27" s="1"/>
  <c r="X28"/>
  <c r="W28"/>
  <c r="W27" s="1"/>
  <c r="Y25"/>
  <c r="Y24" s="1"/>
  <c r="X25"/>
  <c r="X24" s="1"/>
  <c r="W25"/>
  <c r="W24" s="1"/>
  <c r="Y22"/>
  <c r="Y21" s="1"/>
  <c r="X22"/>
  <c r="X21" s="1"/>
  <c r="W22"/>
  <c r="W21" s="1"/>
  <c r="Y19"/>
  <c r="X19"/>
  <c r="X18" s="1"/>
  <c r="W19"/>
  <c r="W18" s="1"/>
  <c r="W747" l="1"/>
  <c r="X683"/>
  <c r="Y361"/>
  <c r="W742"/>
  <c r="W386"/>
  <c r="Y395"/>
  <c r="Y368"/>
  <c r="X423"/>
  <c r="X422" s="1"/>
  <c r="X361"/>
  <c r="X630"/>
  <c r="Y691"/>
  <c r="W699"/>
  <c r="W729"/>
  <c r="X747"/>
  <c r="X386"/>
  <c r="W342"/>
  <c r="W337"/>
  <c r="X106"/>
  <c r="Y683"/>
  <c r="W737"/>
  <c r="Y251"/>
  <c r="X463"/>
  <c r="X462" s="1"/>
  <c r="X623"/>
  <c r="Y122"/>
  <c r="Y121" s="1"/>
  <c r="Y291"/>
  <c r="Y299"/>
  <c r="W354"/>
  <c r="Y80"/>
  <c r="X337"/>
  <c r="Y445"/>
  <c r="Y444" s="1"/>
  <c r="X282"/>
  <c r="Y288"/>
  <c r="X122"/>
  <c r="X121" s="1"/>
  <c r="Y332"/>
  <c r="X347"/>
  <c r="X665"/>
  <c r="Y347"/>
  <c r="W476"/>
  <c r="W656"/>
  <c r="X439"/>
  <c r="X329"/>
  <c r="Y417"/>
  <c r="Y416" s="1"/>
  <c r="Y484"/>
  <c r="X541"/>
  <c r="X531" s="1"/>
  <c r="X742"/>
  <c r="W709"/>
  <c r="Y613"/>
  <c r="W444"/>
  <c r="X472"/>
  <c r="X471" s="1"/>
  <c r="Y527"/>
  <c r="X737"/>
  <c r="W734"/>
  <c r="Y133"/>
  <c r="Y102"/>
  <c r="X46"/>
  <c r="W55"/>
  <c r="X27"/>
  <c r="W43"/>
  <c r="W704"/>
  <c r="W675"/>
  <c r="W630"/>
  <c r="W620"/>
  <c r="W472"/>
  <c r="W471" s="1"/>
  <c r="W431"/>
  <c r="W422" s="1"/>
  <c r="W376"/>
  <c r="W299"/>
  <c r="W106"/>
  <c r="W105" s="1"/>
  <c r="X76"/>
  <c r="X180"/>
  <c r="Y208"/>
  <c r="W248"/>
  <c r="X379"/>
  <c r="Y382"/>
  <c r="Y502"/>
  <c r="Y734"/>
  <c r="Y183"/>
  <c r="W202"/>
  <c r="X205"/>
  <c r="W239"/>
  <c r="X242"/>
  <c r="X235" s="1"/>
  <c r="X266"/>
  <c r="W291"/>
  <c r="X320"/>
  <c r="W323"/>
  <c r="Y337"/>
  <c r="Y355"/>
  <c r="Y379"/>
  <c r="Y406"/>
  <c r="X412"/>
  <c r="X435"/>
  <c r="W152"/>
  <c r="W211"/>
  <c r="Y269"/>
  <c r="X299"/>
  <c r="W320"/>
  <c r="X326"/>
  <c r="X342"/>
  <c r="W403"/>
  <c r="X729"/>
  <c r="W80"/>
  <c r="X172"/>
  <c r="Y205"/>
  <c r="Y242"/>
  <c r="Y235" s="1"/>
  <c r="W263"/>
  <c r="Y342"/>
  <c r="X229"/>
  <c r="X306"/>
  <c r="X355"/>
  <c r="W17"/>
  <c r="W96"/>
  <c r="W122"/>
  <c r="W121" s="1"/>
  <c r="W163"/>
  <c r="W157" s="1"/>
  <c r="W208"/>
  <c r="W245"/>
  <c r="X251"/>
  <c r="Y266"/>
  <c r="X312"/>
  <c r="X416"/>
  <c r="W535"/>
  <c r="Y18"/>
  <c r="X39"/>
  <c r="Y49"/>
  <c r="Y42" s="1"/>
  <c r="X73"/>
  <c r="W76"/>
  <c r="X80"/>
  <c r="X99"/>
  <c r="W102"/>
  <c r="Y106"/>
  <c r="W134"/>
  <c r="X149"/>
  <c r="X133" s="1"/>
  <c r="Y169"/>
  <c r="X195"/>
  <c r="Y195"/>
  <c r="W232"/>
  <c r="X232"/>
  <c r="W255"/>
  <c r="Y282"/>
  <c r="W306"/>
  <c r="Y329"/>
  <c r="W383"/>
  <c r="Y390"/>
  <c r="W434"/>
  <c r="Y518"/>
  <c r="Y423"/>
  <c r="Y435"/>
  <c r="X444"/>
  <c r="W524"/>
  <c r="Y747"/>
  <c r="Y463"/>
  <c r="X487"/>
  <c r="X613"/>
  <c r="Y623"/>
  <c r="Y630"/>
  <c r="W275"/>
  <c r="X278"/>
  <c r="W283"/>
  <c r="W309"/>
  <c r="X291"/>
  <c r="Y376"/>
  <c r="X383"/>
  <c r="X395"/>
  <c r="W400"/>
  <c r="W416"/>
  <c r="Y431"/>
  <c r="Y422" s="1"/>
  <c r="Y472"/>
  <c r="X476"/>
  <c r="X510"/>
  <c r="Y541"/>
  <c r="W613"/>
  <c r="X368"/>
  <c r="W440"/>
  <c r="W463"/>
  <c r="W506"/>
  <c r="X515"/>
  <c r="Y532"/>
  <c r="W688"/>
  <c r="X696"/>
  <c r="Y704"/>
  <c r="W395"/>
  <c r="X502"/>
  <c r="Y509"/>
  <c r="W527"/>
  <c r="W538"/>
  <c r="Y610"/>
  <c r="W640"/>
  <c r="X647"/>
  <c r="Y656"/>
  <c r="Y675"/>
  <c r="Y742"/>
  <c r="Y439"/>
  <c r="Y450"/>
  <c r="Y449" s="1"/>
  <c r="W487"/>
  <c r="Y495"/>
  <c r="Y505"/>
  <c r="W510"/>
  <c r="W515"/>
  <c r="X518"/>
  <c r="Y521"/>
  <c r="X607"/>
  <c r="W638"/>
  <c r="X640"/>
  <c r="W668"/>
  <c r="X709"/>
  <c r="W723"/>
  <c r="X726"/>
  <c r="Y737"/>
  <c r="Y637"/>
  <c r="X672"/>
  <c r="W683"/>
  <c r="W691"/>
  <c r="X699"/>
  <c r="Y709"/>
  <c r="W623"/>
  <c r="Y640"/>
  <c r="W653"/>
  <c r="X659"/>
  <c r="Y662"/>
  <c r="Y665"/>
  <c r="X675"/>
  <c r="X691"/>
  <c r="Y699"/>
  <c r="X704"/>
  <c r="Y714"/>
  <c r="Y729"/>
  <c r="Y620"/>
  <c r="Y720"/>
  <c r="Q507"/>
  <c r="Q682"/>
  <c r="X606" l="1"/>
  <c r="Y606"/>
  <c r="Y354"/>
  <c r="W201"/>
  <c r="W42"/>
  <c r="W336"/>
  <c r="Y287"/>
  <c r="X354"/>
  <c r="X287"/>
  <c r="W287"/>
  <c r="X259"/>
  <c r="X201"/>
  <c r="X319"/>
  <c r="Y201"/>
  <c r="Y157"/>
  <c r="X157"/>
  <c r="X79"/>
  <c r="X17"/>
  <c r="X42"/>
  <c r="Y79"/>
  <c r="X105"/>
  <c r="W79"/>
  <c r="W375"/>
  <c r="W514"/>
  <c r="W394"/>
  <c r="W505"/>
  <c r="Y336"/>
  <c r="X394"/>
  <c r="W382"/>
  <c r="W133"/>
  <c r="W319"/>
  <c r="W235"/>
  <c r="W665"/>
  <c r="W606" s="1"/>
  <c r="X501"/>
  <c r="W439"/>
  <c r="X382"/>
  <c r="X434"/>
  <c r="W509"/>
  <c r="W531"/>
  <c r="X514"/>
  <c r="Y386"/>
  <c r="Y471"/>
  <c r="Y375"/>
  <c r="Y462"/>
  <c r="Y434"/>
  <c r="Y319"/>
  <c r="Y105"/>
  <c r="Y17"/>
  <c r="Y259"/>
  <c r="W259"/>
  <c r="X336"/>
  <c r="X375"/>
  <c r="W637"/>
  <c r="W251"/>
  <c r="Y531"/>
  <c r="W462"/>
  <c r="X509"/>
  <c r="W282"/>
  <c r="Y514"/>
  <c r="Y394"/>
  <c r="Y501"/>
  <c r="V636"/>
  <c r="AB636" s="1"/>
  <c r="U636"/>
  <c r="AA636" s="1"/>
  <c r="T636"/>
  <c r="Z636" s="1"/>
  <c r="S635"/>
  <c r="V635" s="1"/>
  <c r="AB635" s="1"/>
  <c r="R635"/>
  <c r="U635" s="1"/>
  <c r="AA635" s="1"/>
  <c r="Q635"/>
  <c r="T635" s="1"/>
  <c r="Z635" s="1"/>
  <c r="R628"/>
  <c r="U628" s="1"/>
  <c r="AA628" s="1"/>
  <c r="S628"/>
  <c r="V628" s="1"/>
  <c r="AB628" s="1"/>
  <c r="Q628"/>
  <c r="T628" s="1"/>
  <c r="Z628" s="1"/>
  <c r="T629"/>
  <c r="Z629" s="1"/>
  <c r="U629"/>
  <c r="AA629" s="1"/>
  <c r="V629"/>
  <c r="AB629" s="1"/>
  <c r="W421" l="1"/>
  <c r="X16"/>
  <c r="W501"/>
  <c r="X156"/>
  <c r="W156"/>
  <c r="X353"/>
  <c r="W353"/>
  <c r="Y156"/>
  <c r="Y353"/>
  <c r="Y421"/>
  <c r="Y16"/>
  <c r="X421"/>
  <c r="W16"/>
  <c r="Q669"/>
  <c r="Q322"/>
  <c r="U465"/>
  <c r="AA465" s="1"/>
  <c r="V465"/>
  <c r="AB465" s="1"/>
  <c r="T465"/>
  <c r="Z465" s="1"/>
  <c r="S464"/>
  <c r="R464"/>
  <c r="Q464"/>
  <c r="M464"/>
  <c r="L464"/>
  <c r="K464"/>
  <c r="J464"/>
  <c r="I464"/>
  <c r="H464"/>
  <c r="W15" l="1"/>
  <c r="Y15"/>
  <c r="X15"/>
  <c r="N464"/>
  <c r="T464" s="1"/>
  <c r="Z464" s="1"/>
  <c r="O464"/>
  <c r="U464" s="1"/>
  <c r="AA464" s="1"/>
  <c r="P464"/>
  <c r="V464" s="1"/>
  <c r="AB464" s="1"/>
  <c r="Y753" l="1"/>
  <c r="W753"/>
  <c r="X753"/>
  <c r="T722"/>
  <c r="Z722" s="1"/>
  <c r="U722"/>
  <c r="AA722" s="1"/>
  <c r="V722"/>
  <c r="AB722" s="1"/>
  <c r="R721"/>
  <c r="R720" s="1"/>
  <c r="U720" s="1"/>
  <c r="AA720" s="1"/>
  <c r="S721"/>
  <c r="S720" s="1"/>
  <c r="V720" s="1"/>
  <c r="AB720" s="1"/>
  <c r="Q721"/>
  <c r="Q720" s="1"/>
  <c r="T720" s="1"/>
  <c r="Z720" s="1"/>
  <c r="T725"/>
  <c r="Z725" s="1"/>
  <c r="U725"/>
  <c r="AA725" s="1"/>
  <c r="V725"/>
  <c r="AB725" s="1"/>
  <c r="R724"/>
  <c r="R723" s="1"/>
  <c r="U723" s="1"/>
  <c r="AA723" s="1"/>
  <c r="S724"/>
  <c r="S723" s="1"/>
  <c r="V723" s="1"/>
  <c r="AB723" s="1"/>
  <c r="Q724"/>
  <c r="Q723" s="1"/>
  <c r="U724" l="1"/>
  <c r="AA724" s="1"/>
  <c r="T721"/>
  <c r="Z721" s="1"/>
  <c r="V724"/>
  <c r="AB724" s="1"/>
  <c r="V721"/>
  <c r="AB721" s="1"/>
  <c r="U721"/>
  <c r="AA721" s="1"/>
  <c r="T723"/>
  <c r="Z723" s="1"/>
  <c r="T724"/>
  <c r="Z724" s="1"/>
  <c r="T703" l="1"/>
  <c r="Z703" s="1"/>
  <c r="U703"/>
  <c r="AA703" s="1"/>
  <c r="V703"/>
  <c r="AB703" s="1"/>
  <c r="R702"/>
  <c r="U702" s="1"/>
  <c r="AA702" s="1"/>
  <c r="S702"/>
  <c r="V702" s="1"/>
  <c r="AB702" s="1"/>
  <c r="Q702"/>
  <c r="T702" s="1"/>
  <c r="Z702" s="1"/>
  <c r="T679"/>
  <c r="Z679" s="1"/>
  <c r="U679"/>
  <c r="AA679" s="1"/>
  <c r="V679"/>
  <c r="AB679" s="1"/>
  <c r="R678"/>
  <c r="U678" s="1"/>
  <c r="AA678" s="1"/>
  <c r="S678"/>
  <c r="V678" s="1"/>
  <c r="AB678" s="1"/>
  <c r="Q678"/>
  <c r="T678" s="1"/>
  <c r="Z678" s="1"/>
  <c r="T677"/>
  <c r="Z677" s="1"/>
  <c r="U677"/>
  <c r="AA677" s="1"/>
  <c r="V677"/>
  <c r="AB677" s="1"/>
  <c r="R676"/>
  <c r="U676" s="1"/>
  <c r="AA676" s="1"/>
  <c r="S676"/>
  <c r="Q676"/>
  <c r="T676" s="1"/>
  <c r="Z676" s="1"/>
  <c r="Q639"/>
  <c r="T622"/>
  <c r="Z622" s="1"/>
  <c r="U622"/>
  <c r="AA622" s="1"/>
  <c r="V622"/>
  <c r="AB622" s="1"/>
  <c r="R621"/>
  <c r="R620" s="1"/>
  <c r="U620" s="1"/>
  <c r="AA620" s="1"/>
  <c r="S621"/>
  <c r="S620" s="1"/>
  <c r="V620" s="1"/>
  <c r="AB620" s="1"/>
  <c r="Q621"/>
  <c r="Q620" s="1"/>
  <c r="T620" s="1"/>
  <c r="Z620" s="1"/>
  <c r="T540"/>
  <c r="Z540" s="1"/>
  <c r="U540"/>
  <c r="AA540" s="1"/>
  <c r="V540"/>
  <c r="AB540" s="1"/>
  <c r="R539"/>
  <c r="R538" s="1"/>
  <c r="U538" s="1"/>
  <c r="AA538" s="1"/>
  <c r="S539"/>
  <c r="S538" s="1"/>
  <c r="V538" s="1"/>
  <c r="AB538" s="1"/>
  <c r="Q539"/>
  <c r="T539" s="1"/>
  <c r="Z539" s="1"/>
  <c r="T529"/>
  <c r="Z529" s="1"/>
  <c r="U529"/>
  <c r="AA529" s="1"/>
  <c r="V529"/>
  <c r="AB529" s="1"/>
  <c r="R528"/>
  <c r="R527" s="1"/>
  <c r="U527" s="1"/>
  <c r="AA527" s="1"/>
  <c r="S528"/>
  <c r="S527" s="1"/>
  <c r="V527" s="1"/>
  <c r="AB527" s="1"/>
  <c r="Q528"/>
  <c r="Q527" s="1"/>
  <c r="T527" s="1"/>
  <c r="Z527" s="1"/>
  <c r="T507"/>
  <c r="Z507" s="1"/>
  <c r="U507"/>
  <c r="AA507" s="1"/>
  <c r="V507"/>
  <c r="AB507" s="1"/>
  <c r="R506"/>
  <c r="R505" s="1"/>
  <c r="U505" s="1"/>
  <c r="AA505" s="1"/>
  <c r="S506"/>
  <c r="S505" s="1"/>
  <c r="V505" s="1"/>
  <c r="AB505" s="1"/>
  <c r="Q506"/>
  <c r="Q505" s="1"/>
  <c r="T505" s="1"/>
  <c r="Z505" s="1"/>
  <c r="T381"/>
  <c r="Z381" s="1"/>
  <c r="U381"/>
  <c r="AA381" s="1"/>
  <c r="V381"/>
  <c r="AB381" s="1"/>
  <c r="R380"/>
  <c r="R379" s="1"/>
  <c r="U379" s="1"/>
  <c r="AA379" s="1"/>
  <c r="S380"/>
  <c r="S379" s="1"/>
  <c r="V379" s="1"/>
  <c r="AB379" s="1"/>
  <c r="Q380"/>
  <c r="Q379" s="1"/>
  <c r="T379" s="1"/>
  <c r="Z379" s="1"/>
  <c r="Q538" l="1"/>
  <c r="T538" s="1"/>
  <c r="Z538" s="1"/>
  <c r="T528"/>
  <c r="Z528" s="1"/>
  <c r="V676"/>
  <c r="AB676" s="1"/>
  <c r="U506"/>
  <c r="AA506" s="1"/>
  <c r="V506"/>
  <c r="AB506" s="1"/>
  <c r="V621"/>
  <c r="AB621" s="1"/>
  <c r="U621"/>
  <c r="AA621" s="1"/>
  <c r="V380"/>
  <c r="AB380" s="1"/>
  <c r="V528"/>
  <c r="AB528" s="1"/>
  <c r="V539"/>
  <c r="AB539" s="1"/>
  <c r="U380"/>
  <c r="AA380" s="1"/>
  <c r="U528"/>
  <c r="AA528" s="1"/>
  <c r="U539"/>
  <c r="AA539" s="1"/>
  <c r="T621"/>
  <c r="Z621" s="1"/>
  <c r="T506"/>
  <c r="Z506" s="1"/>
  <c r="T380"/>
  <c r="Z380" s="1"/>
  <c r="T349"/>
  <c r="Z349" s="1"/>
  <c r="U349"/>
  <c r="AA349" s="1"/>
  <c r="V349"/>
  <c r="AB349" s="1"/>
  <c r="T351"/>
  <c r="Z351" s="1"/>
  <c r="U351"/>
  <c r="AA351" s="1"/>
  <c r="V351"/>
  <c r="AB351" s="1"/>
  <c r="R350"/>
  <c r="S350"/>
  <c r="V350" s="1"/>
  <c r="AB350" s="1"/>
  <c r="Q350"/>
  <c r="T350" s="1"/>
  <c r="Z350" s="1"/>
  <c r="R348"/>
  <c r="U348" s="1"/>
  <c r="AA348" s="1"/>
  <c r="S348"/>
  <c r="Q348"/>
  <c r="T348" s="1"/>
  <c r="Z348" s="1"/>
  <c r="T325"/>
  <c r="Z325" s="1"/>
  <c r="U325"/>
  <c r="AA325" s="1"/>
  <c r="V325"/>
  <c r="AB325" s="1"/>
  <c r="R324"/>
  <c r="R323" s="1"/>
  <c r="U323" s="1"/>
  <c r="AA323" s="1"/>
  <c r="S324"/>
  <c r="S323" s="1"/>
  <c r="V323" s="1"/>
  <c r="AB323" s="1"/>
  <c r="Q324"/>
  <c r="T324" s="1"/>
  <c r="Z324" s="1"/>
  <c r="T314"/>
  <c r="Z314" s="1"/>
  <c r="U314"/>
  <c r="AA314" s="1"/>
  <c r="V314"/>
  <c r="AB314" s="1"/>
  <c r="R313"/>
  <c r="R312" s="1"/>
  <c r="U312" s="1"/>
  <c r="AA312" s="1"/>
  <c r="S313"/>
  <c r="S312" s="1"/>
  <c r="V312" s="1"/>
  <c r="AB312" s="1"/>
  <c r="Q313"/>
  <c r="Q312" s="1"/>
  <c r="T312" s="1"/>
  <c r="Z312" s="1"/>
  <c r="V247"/>
  <c r="AB247" s="1"/>
  <c r="U247"/>
  <c r="AA247" s="1"/>
  <c r="T247"/>
  <c r="Z247" s="1"/>
  <c r="S246"/>
  <c r="V246" s="1"/>
  <c r="AB246" s="1"/>
  <c r="R246"/>
  <c r="U246" s="1"/>
  <c r="AA246" s="1"/>
  <c r="Q246"/>
  <c r="T246" s="1"/>
  <c r="Z246" s="1"/>
  <c r="T222"/>
  <c r="Z222" s="1"/>
  <c r="U222"/>
  <c r="AA222" s="1"/>
  <c r="V222"/>
  <c r="AB222" s="1"/>
  <c r="R221"/>
  <c r="R220" s="1"/>
  <c r="U220" s="1"/>
  <c r="AA220" s="1"/>
  <c r="S221"/>
  <c r="S220" s="1"/>
  <c r="V220" s="1"/>
  <c r="AB220" s="1"/>
  <c r="Q221"/>
  <c r="Q220" s="1"/>
  <c r="T220" s="1"/>
  <c r="Z220" s="1"/>
  <c r="V204"/>
  <c r="AB204" s="1"/>
  <c r="U204"/>
  <c r="AA204" s="1"/>
  <c r="Q203"/>
  <c r="S203"/>
  <c r="V203" s="1"/>
  <c r="AB203" s="1"/>
  <c r="R203"/>
  <c r="U203" s="1"/>
  <c r="AA203" s="1"/>
  <c r="Q197"/>
  <c r="T197" s="1"/>
  <c r="Z197" s="1"/>
  <c r="U197"/>
  <c r="AA197" s="1"/>
  <c r="V197"/>
  <c r="AB197" s="1"/>
  <c r="R196"/>
  <c r="R195" s="1"/>
  <c r="U195" s="1"/>
  <c r="AA195" s="1"/>
  <c r="S196"/>
  <c r="S195" s="1"/>
  <c r="V195" s="1"/>
  <c r="AB195" s="1"/>
  <c r="T185"/>
  <c r="Z185" s="1"/>
  <c r="U185"/>
  <c r="AA185" s="1"/>
  <c r="V185"/>
  <c r="AB185" s="1"/>
  <c r="R184"/>
  <c r="U184" s="1"/>
  <c r="AA184" s="1"/>
  <c r="S184"/>
  <c r="S183" s="1"/>
  <c r="V183" s="1"/>
  <c r="AB183" s="1"/>
  <c r="Q184"/>
  <c r="Q183" s="1"/>
  <c r="T183" s="1"/>
  <c r="Z183" s="1"/>
  <c r="T182"/>
  <c r="Z182" s="1"/>
  <c r="U182"/>
  <c r="AA182" s="1"/>
  <c r="V182"/>
  <c r="AB182" s="1"/>
  <c r="R181"/>
  <c r="R180" s="1"/>
  <c r="U180" s="1"/>
  <c r="AA180" s="1"/>
  <c r="S181"/>
  <c r="S180" s="1"/>
  <c r="V180" s="1"/>
  <c r="AB180" s="1"/>
  <c r="Q181"/>
  <c r="Q180" s="1"/>
  <c r="T180" s="1"/>
  <c r="Z180" s="1"/>
  <c r="T179"/>
  <c r="Z179" s="1"/>
  <c r="U179"/>
  <c r="AA179" s="1"/>
  <c r="V179"/>
  <c r="AB179" s="1"/>
  <c r="R178"/>
  <c r="R175" s="1"/>
  <c r="U175" s="1"/>
  <c r="AA175" s="1"/>
  <c r="S178"/>
  <c r="S175" s="1"/>
  <c r="V175" s="1"/>
  <c r="AB175" s="1"/>
  <c r="Q178"/>
  <c r="Q175" s="1"/>
  <c r="T175" s="1"/>
  <c r="Z175" s="1"/>
  <c r="Q162"/>
  <c r="T162" s="1"/>
  <c r="Z162" s="1"/>
  <c r="U162"/>
  <c r="AA162" s="1"/>
  <c r="V162"/>
  <c r="AB162" s="1"/>
  <c r="R161"/>
  <c r="R158" s="1"/>
  <c r="U158" s="1"/>
  <c r="AA158" s="1"/>
  <c r="S161"/>
  <c r="S158" s="1"/>
  <c r="V158" s="1"/>
  <c r="AB158" s="1"/>
  <c r="T154"/>
  <c r="Z154" s="1"/>
  <c r="U154"/>
  <c r="AA154" s="1"/>
  <c r="V154"/>
  <c r="AB154" s="1"/>
  <c r="R153"/>
  <c r="R152" s="1"/>
  <c r="U152" s="1"/>
  <c r="AA152" s="1"/>
  <c r="S153"/>
  <c r="S152" s="1"/>
  <c r="V152" s="1"/>
  <c r="AB152" s="1"/>
  <c r="Q153"/>
  <c r="Q152" s="1"/>
  <c r="T152" s="1"/>
  <c r="Z152" s="1"/>
  <c r="T120"/>
  <c r="Z120" s="1"/>
  <c r="U120"/>
  <c r="AA120" s="1"/>
  <c r="V120"/>
  <c r="AB120" s="1"/>
  <c r="R119"/>
  <c r="R114" s="1"/>
  <c r="S119"/>
  <c r="S114" s="1"/>
  <c r="Q119"/>
  <c r="Q114" s="1"/>
  <c r="T114" s="1"/>
  <c r="Z114" s="1"/>
  <c r="T95"/>
  <c r="Z95" s="1"/>
  <c r="U95"/>
  <c r="AA95" s="1"/>
  <c r="V95"/>
  <c r="AB95" s="1"/>
  <c r="R94"/>
  <c r="R93" s="1"/>
  <c r="U93" s="1"/>
  <c r="AA93" s="1"/>
  <c r="S94"/>
  <c r="S93" s="1"/>
  <c r="V93" s="1"/>
  <c r="AB93" s="1"/>
  <c r="Q94"/>
  <c r="T94" s="1"/>
  <c r="Z94" s="1"/>
  <c r="Q78"/>
  <c r="T54"/>
  <c r="Z54" s="1"/>
  <c r="U54"/>
  <c r="AA54" s="1"/>
  <c r="V54"/>
  <c r="AB54" s="1"/>
  <c r="R53"/>
  <c r="R52" s="1"/>
  <c r="U52" s="1"/>
  <c r="AA52" s="1"/>
  <c r="S53"/>
  <c r="S52" s="1"/>
  <c r="V52" s="1"/>
  <c r="AB52" s="1"/>
  <c r="Q53"/>
  <c r="Q52" s="1"/>
  <c r="T52" s="1"/>
  <c r="Z52" s="1"/>
  <c r="T29"/>
  <c r="Z29" s="1"/>
  <c r="U29"/>
  <c r="AA29" s="1"/>
  <c r="V29"/>
  <c r="AB29" s="1"/>
  <c r="R28"/>
  <c r="R27" s="1"/>
  <c r="U27" s="1"/>
  <c r="AA27" s="1"/>
  <c r="S28"/>
  <c r="S27" s="1"/>
  <c r="V27" s="1"/>
  <c r="AB27" s="1"/>
  <c r="Q28"/>
  <c r="Q27" s="1"/>
  <c r="T27" s="1"/>
  <c r="Z27" s="1"/>
  <c r="Q196" l="1"/>
  <c r="Q195" s="1"/>
  <c r="Q93"/>
  <c r="T93" s="1"/>
  <c r="Z93" s="1"/>
  <c r="T53"/>
  <c r="Z53" s="1"/>
  <c r="T28"/>
  <c r="Z28" s="1"/>
  <c r="Q323"/>
  <c r="T323" s="1"/>
  <c r="Z323" s="1"/>
  <c r="S347"/>
  <c r="V347" s="1"/>
  <c r="AB347" s="1"/>
  <c r="T178"/>
  <c r="Z178" s="1"/>
  <c r="R347"/>
  <c r="U347" s="1"/>
  <c r="AA347" s="1"/>
  <c r="U350"/>
  <c r="AA350" s="1"/>
  <c r="V348"/>
  <c r="AB348" s="1"/>
  <c r="Q161"/>
  <c r="T184"/>
  <c r="Z184" s="1"/>
  <c r="T221"/>
  <c r="Z221" s="1"/>
  <c r="S245"/>
  <c r="V245" s="1"/>
  <c r="AB245" s="1"/>
  <c r="V196"/>
  <c r="AB196" s="1"/>
  <c r="V94"/>
  <c r="AB94" s="1"/>
  <c r="V119"/>
  <c r="AB119" s="1"/>
  <c r="U178"/>
  <c r="AA178" s="1"/>
  <c r="U28"/>
  <c r="AA28" s="1"/>
  <c r="V114"/>
  <c r="AB114" s="1"/>
  <c r="V153"/>
  <c r="AB153" s="1"/>
  <c r="U181"/>
  <c r="AA181" s="1"/>
  <c r="U53"/>
  <c r="AA53" s="1"/>
  <c r="U161"/>
  <c r="AA161" s="1"/>
  <c r="U221"/>
  <c r="AA221" s="1"/>
  <c r="V313"/>
  <c r="AB313" s="1"/>
  <c r="R183"/>
  <c r="U183" s="1"/>
  <c r="AA183" s="1"/>
  <c r="V184"/>
  <c r="AB184" s="1"/>
  <c r="U324"/>
  <c r="AA324" s="1"/>
  <c r="U94"/>
  <c r="AA94" s="1"/>
  <c r="U114"/>
  <c r="AA114" s="1"/>
  <c r="V161"/>
  <c r="AB161" s="1"/>
  <c r="V178"/>
  <c r="AB178" s="1"/>
  <c r="V181"/>
  <c r="AB181" s="1"/>
  <c r="V221"/>
  <c r="AB221" s="1"/>
  <c r="U313"/>
  <c r="AA313" s="1"/>
  <c r="V28"/>
  <c r="AB28" s="1"/>
  <c r="V53"/>
  <c r="AB53" s="1"/>
  <c r="U119"/>
  <c r="AA119" s="1"/>
  <c r="U153"/>
  <c r="AA153" s="1"/>
  <c r="U196"/>
  <c r="AA196" s="1"/>
  <c r="R202"/>
  <c r="U202" s="1"/>
  <c r="AA202" s="1"/>
  <c r="V324"/>
  <c r="AB324" s="1"/>
  <c r="Q347"/>
  <c r="T347" s="1"/>
  <c r="Z347" s="1"/>
  <c r="T313"/>
  <c r="Z313" s="1"/>
  <c r="Q245"/>
  <c r="T245" s="1"/>
  <c r="Z245" s="1"/>
  <c r="R245"/>
  <c r="U245" s="1"/>
  <c r="AA245" s="1"/>
  <c r="T203"/>
  <c r="Z203" s="1"/>
  <c r="Q202"/>
  <c r="T204"/>
  <c r="Z204" s="1"/>
  <c r="S202"/>
  <c r="V202" s="1"/>
  <c r="AB202" s="1"/>
  <c r="T195"/>
  <c r="Z195" s="1"/>
  <c r="T196"/>
  <c r="Z196" s="1"/>
  <c r="T181"/>
  <c r="Z181" s="1"/>
  <c r="T153"/>
  <c r="Z153" s="1"/>
  <c r="T119"/>
  <c r="Z119" s="1"/>
  <c r="S750"/>
  <c r="R750"/>
  <c r="Q750"/>
  <c r="S748"/>
  <c r="R748"/>
  <c r="Q748"/>
  <c r="S745"/>
  <c r="R745"/>
  <c r="Q745"/>
  <c r="S743"/>
  <c r="R743"/>
  <c r="Q743"/>
  <c r="S740"/>
  <c r="R740"/>
  <c r="Q740"/>
  <c r="S738"/>
  <c r="R738"/>
  <c r="Q738"/>
  <c r="S735"/>
  <c r="S734" s="1"/>
  <c r="R735"/>
  <c r="Q735"/>
  <c r="S732"/>
  <c r="R732"/>
  <c r="Q732"/>
  <c r="S730"/>
  <c r="R730"/>
  <c r="Q730"/>
  <c r="S727"/>
  <c r="S726" s="1"/>
  <c r="R727"/>
  <c r="R726" s="1"/>
  <c r="Q727"/>
  <c r="Q726" s="1"/>
  <c r="S715"/>
  <c r="R715"/>
  <c r="Q715"/>
  <c r="S712"/>
  <c r="R712"/>
  <c r="Q712"/>
  <c r="S710"/>
  <c r="R710"/>
  <c r="Q710"/>
  <c r="S707"/>
  <c r="R707"/>
  <c r="Q707"/>
  <c r="S705"/>
  <c r="R705"/>
  <c r="Q705"/>
  <c r="S700"/>
  <c r="S699" s="1"/>
  <c r="R700"/>
  <c r="R699" s="1"/>
  <c r="Q700"/>
  <c r="Q699" s="1"/>
  <c r="S697"/>
  <c r="R697"/>
  <c r="Q697"/>
  <c r="Q696" s="1"/>
  <c r="S694"/>
  <c r="R694"/>
  <c r="Q694"/>
  <c r="S692"/>
  <c r="R692"/>
  <c r="Q692"/>
  <c r="S689"/>
  <c r="S688" s="1"/>
  <c r="R689"/>
  <c r="R688" s="1"/>
  <c r="Q689"/>
  <c r="S686"/>
  <c r="R686"/>
  <c r="Q686"/>
  <c r="S684"/>
  <c r="R684"/>
  <c r="Q684"/>
  <c r="S680"/>
  <c r="S675" s="1"/>
  <c r="R680"/>
  <c r="R675" s="1"/>
  <c r="Q680"/>
  <c r="Q675" s="1"/>
  <c r="S673"/>
  <c r="R673"/>
  <c r="Q673"/>
  <c r="Q672" s="1"/>
  <c r="S670"/>
  <c r="R670"/>
  <c r="Q670"/>
  <c r="S668"/>
  <c r="R668"/>
  <c r="Q668"/>
  <c r="S666"/>
  <c r="R666"/>
  <c r="Q666"/>
  <c r="S663"/>
  <c r="S662" s="1"/>
  <c r="R663"/>
  <c r="R662" s="1"/>
  <c r="Q663"/>
  <c r="Q662" s="1"/>
  <c r="S660"/>
  <c r="R660"/>
  <c r="R659" s="1"/>
  <c r="Q660"/>
  <c r="Q659" s="1"/>
  <c r="Q654"/>
  <c r="Q653" s="1"/>
  <c r="S654"/>
  <c r="R654"/>
  <c r="R653" s="1"/>
  <c r="S651"/>
  <c r="S650" s="1"/>
  <c r="R651"/>
  <c r="Q651"/>
  <c r="S657"/>
  <c r="S656" s="1"/>
  <c r="R657"/>
  <c r="R656" s="1"/>
  <c r="Q657"/>
  <c r="S648"/>
  <c r="S647" s="1"/>
  <c r="R648"/>
  <c r="R647" s="1"/>
  <c r="Q648"/>
  <c r="S645"/>
  <c r="R645"/>
  <c r="Q645"/>
  <c r="S643"/>
  <c r="R643"/>
  <c r="Q643"/>
  <c r="S641"/>
  <c r="R641"/>
  <c r="Q641"/>
  <c r="S638"/>
  <c r="S637" s="1"/>
  <c r="R638"/>
  <c r="R637" s="1"/>
  <c r="Q638"/>
  <c r="S633"/>
  <c r="R633"/>
  <c r="Q633"/>
  <c r="S631"/>
  <c r="R631"/>
  <c r="Q631"/>
  <c r="S626"/>
  <c r="R626"/>
  <c r="Q626"/>
  <c r="S624"/>
  <c r="R624"/>
  <c r="Q624"/>
  <c r="S618"/>
  <c r="R618"/>
  <c r="Q618"/>
  <c r="S616"/>
  <c r="R616"/>
  <c r="Q616"/>
  <c r="S614"/>
  <c r="R614"/>
  <c r="Q614"/>
  <c r="S611"/>
  <c r="S610" s="1"/>
  <c r="R611"/>
  <c r="R610" s="1"/>
  <c r="Q611"/>
  <c r="S608"/>
  <c r="R608"/>
  <c r="Q608"/>
  <c r="Q607" s="1"/>
  <c r="S542"/>
  <c r="R542"/>
  <c r="S536"/>
  <c r="R536"/>
  <c r="Q536"/>
  <c r="S533"/>
  <c r="R533"/>
  <c r="S522"/>
  <c r="R522"/>
  <c r="R521" s="1"/>
  <c r="Q522"/>
  <c r="Q521" s="1"/>
  <c r="S519"/>
  <c r="R519"/>
  <c r="Q519"/>
  <c r="Q518" s="1"/>
  <c r="S516"/>
  <c r="S515" s="1"/>
  <c r="R516"/>
  <c r="Q516"/>
  <c r="S525"/>
  <c r="S524" s="1"/>
  <c r="R525"/>
  <c r="R524" s="1"/>
  <c r="Q525"/>
  <c r="S511"/>
  <c r="S510" s="1"/>
  <c r="R511"/>
  <c r="Q511"/>
  <c r="S503"/>
  <c r="R503"/>
  <c r="Q503"/>
  <c r="Q502" s="1"/>
  <c r="Q501" s="1"/>
  <c r="S496"/>
  <c r="R496"/>
  <c r="R495" s="1"/>
  <c r="Q496"/>
  <c r="Q495" s="1"/>
  <c r="S493"/>
  <c r="R493"/>
  <c r="Q493"/>
  <c r="Q490" s="1"/>
  <c r="S488"/>
  <c r="S487" s="1"/>
  <c r="R488"/>
  <c r="Q488"/>
  <c r="S485"/>
  <c r="R485"/>
  <c r="R484" s="1"/>
  <c r="Q485"/>
  <c r="S480"/>
  <c r="R480"/>
  <c r="R479" s="1"/>
  <c r="Q480"/>
  <c r="Q479" s="1"/>
  <c r="S477"/>
  <c r="R477"/>
  <c r="Q477"/>
  <c r="Q476" s="1"/>
  <c r="S473"/>
  <c r="R473"/>
  <c r="R472" s="1"/>
  <c r="Q473"/>
  <c r="Q472" s="1"/>
  <c r="S468"/>
  <c r="R468"/>
  <c r="Q468"/>
  <c r="S466"/>
  <c r="R466"/>
  <c r="Q466"/>
  <c r="S451"/>
  <c r="S450" s="1"/>
  <c r="R451"/>
  <c r="Q451"/>
  <c r="S446"/>
  <c r="S445" s="1"/>
  <c r="R446"/>
  <c r="R445" s="1"/>
  <c r="Q446"/>
  <c r="S441"/>
  <c r="S440" s="1"/>
  <c r="R441"/>
  <c r="Q441"/>
  <c r="Q440" s="1"/>
  <c r="Q439" s="1"/>
  <c r="S436"/>
  <c r="R436"/>
  <c r="R435" s="1"/>
  <c r="R434" s="1"/>
  <c r="Q436"/>
  <c r="Q435" s="1"/>
  <c r="S432"/>
  <c r="S431" s="1"/>
  <c r="R432"/>
  <c r="R431" s="1"/>
  <c r="Q432"/>
  <c r="Q431" s="1"/>
  <c r="S426"/>
  <c r="R426"/>
  <c r="R423" s="1"/>
  <c r="Q426"/>
  <c r="S424"/>
  <c r="R424"/>
  <c r="Q424"/>
  <c r="S418"/>
  <c r="R418"/>
  <c r="R417" s="1"/>
  <c r="R416" s="1"/>
  <c r="Q418"/>
  <c r="S413"/>
  <c r="S412" s="1"/>
  <c r="R413"/>
  <c r="R412" s="1"/>
  <c r="Q413"/>
  <c r="Q412" s="1"/>
  <c r="S410"/>
  <c r="R410"/>
  <c r="R409" s="1"/>
  <c r="Q410"/>
  <c r="Q409" s="1"/>
  <c r="S407"/>
  <c r="S406" s="1"/>
  <c r="R407"/>
  <c r="Q407"/>
  <c r="S404"/>
  <c r="S403" s="1"/>
  <c r="R404"/>
  <c r="R403" s="1"/>
  <c r="Q404"/>
  <c r="S401"/>
  <c r="R401"/>
  <c r="R400" s="1"/>
  <c r="Q401"/>
  <c r="Q400" s="1"/>
  <c r="S398"/>
  <c r="R398"/>
  <c r="Q398"/>
  <c r="S396"/>
  <c r="R396"/>
  <c r="Q396"/>
  <c r="S391"/>
  <c r="S390" s="1"/>
  <c r="R391"/>
  <c r="R390" s="1"/>
  <c r="Q391"/>
  <c r="S388"/>
  <c r="R388"/>
  <c r="R387" s="1"/>
  <c r="Q388"/>
  <c r="Q387" s="1"/>
  <c r="S384"/>
  <c r="S383" s="1"/>
  <c r="R384"/>
  <c r="R383" s="1"/>
  <c r="Q384"/>
  <c r="S377"/>
  <c r="S376" s="1"/>
  <c r="S375" s="1"/>
  <c r="R377"/>
  <c r="Q377"/>
  <c r="S373"/>
  <c r="R373"/>
  <c r="Q373"/>
  <c r="S371"/>
  <c r="R371"/>
  <c r="Q371"/>
  <c r="S366"/>
  <c r="R366"/>
  <c r="Q366"/>
  <c r="S364"/>
  <c r="R364"/>
  <c r="Q364"/>
  <c r="S356"/>
  <c r="R356"/>
  <c r="Q356"/>
  <c r="Q355" s="1"/>
  <c r="S345"/>
  <c r="R345"/>
  <c r="Q345"/>
  <c r="S343"/>
  <c r="R343"/>
  <c r="Q343"/>
  <c r="S340"/>
  <c r="R340"/>
  <c r="Q340"/>
  <c r="S338"/>
  <c r="R338"/>
  <c r="Q338"/>
  <c r="S333"/>
  <c r="R333"/>
  <c r="R332" s="1"/>
  <c r="Q333"/>
  <c r="Q332" s="1"/>
  <c r="S330"/>
  <c r="R330"/>
  <c r="Q330"/>
  <c r="Q329" s="1"/>
  <c r="S327"/>
  <c r="S326" s="1"/>
  <c r="R327"/>
  <c r="Q327"/>
  <c r="S321"/>
  <c r="S320" s="1"/>
  <c r="R321"/>
  <c r="R320" s="1"/>
  <c r="Q321"/>
  <c r="S307"/>
  <c r="S306" s="1"/>
  <c r="R307"/>
  <c r="Q307"/>
  <c r="S304"/>
  <c r="R304"/>
  <c r="Q304"/>
  <c r="S302"/>
  <c r="R302"/>
  <c r="Q302"/>
  <c r="S300"/>
  <c r="R300"/>
  <c r="Q300"/>
  <c r="S296"/>
  <c r="R296"/>
  <c r="Q296"/>
  <c r="S294"/>
  <c r="R294"/>
  <c r="Q294"/>
  <c r="S292"/>
  <c r="R292"/>
  <c r="Q292"/>
  <c r="S310"/>
  <c r="S309" s="1"/>
  <c r="R310"/>
  <c r="R309" s="1"/>
  <c r="Q310"/>
  <c r="S289"/>
  <c r="S288" s="1"/>
  <c r="R289"/>
  <c r="R288" s="1"/>
  <c r="Q289"/>
  <c r="Q288" s="1"/>
  <c r="S284"/>
  <c r="S283" s="1"/>
  <c r="R284"/>
  <c r="R283" s="1"/>
  <c r="Q284"/>
  <c r="S279"/>
  <c r="S278" s="1"/>
  <c r="R279"/>
  <c r="Q279"/>
  <c r="Q278" s="1"/>
  <c r="S276"/>
  <c r="S275" s="1"/>
  <c r="R276"/>
  <c r="R275" s="1"/>
  <c r="Q276"/>
  <c r="S273"/>
  <c r="S272" s="1"/>
  <c r="R273"/>
  <c r="R272" s="1"/>
  <c r="Q273"/>
  <c r="Q272" s="1"/>
  <c r="S270"/>
  <c r="R270"/>
  <c r="R269" s="1"/>
  <c r="Q270"/>
  <c r="Q269" s="1"/>
  <c r="S267"/>
  <c r="S266" s="1"/>
  <c r="R267"/>
  <c r="Q267"/>
  <c r="Q266" s="1"/>
  <c r="S264"/>
  <c r="S263" s="1"/>
  <c r="R264"/>
  <c r="R263" s="1"/>
  <c r="Q264"/>
  <c r="S261"/>
  <c r="S260" s="1"/>
  <c r="R261"/>
  <c r="R260" s="1"/>
  <c r="Q261"/>
  <c r="Q260" s="1"/>
  <c r="S256"/>
  <c r="S255" s="1"/>
  <c r="R256"/>
  <c r="R255" s="1"/>
  <c r="Q256"/>
  <c r="S253"/>
  <c r="S252" s="1"/>
  <c r="R253"/>
  <c r="R252" s="1"/>
  <c r="Q253"/>
  <c r="Q252" s="1"/>
  <c r="S249"/>
  <c r="S248" s="1"/>
  <c r="R249"/>
  <c r="R248" s="1"/>
  <c r="Q249"/>
  <c r="S243"/>
  <c r="S242" s="1"/>
  <c r="R243"/>
  <c r="R242" s="1"/>
  <c r="Q243"/>
  <c r="Q242" s="1"/>
  <c r="S240"/>
  <c r="R240"/>
  <c r="R239" s="1"/>
  <c r="Q240"/>
  <c r="Q239" s="1"/>
  <c r="S237"/>
  <c r="S236" s="1"/>
  <c r="R237"/>
  <c r="Q237"/>
  <c r="Q236" s="1"/>
  <c r="S233"/>
  <c r="R233"/>
  <c r="Q233"/>
  <c r="S230"/>
  <c r="S229" s="1"/>
  <c r="R230"/>
  <c r="Q230"/>
  <c r="S215"/>
  <c r="R215"/>
  <c r="R214" s="1"/>
  <c r="Q215"/>
  <c r="Q214" s="1"/>
  <c r="S212"/>
  <c r="R212"/>
  <c r="R211" s="1"/>
  <c r="Q212"/>
  <c r="Q211" s="1"/>
  <c r="S209"/>
  <c r="S208" s="1"/>
  <c r="R209"/>
  <c r="Q209"/>
  <c r="Q208" s="1"/>
  <c r="S206"/>
  <c r="S205" s="1"/>
  <c r="R206"/>
  <c r="R205" s="1"/>
  <c r="Q206"/>
  <c r="S199"/>
  <c r="S198" s="1"/>
  <c r="R199"/>
  <c r="Q199"/>
  <c r="S190"/>
  <c r="S189" s="1"/>
  <c r="R190"/>
  <c r="R189" s="1"/>
  <c r="Q190"/>
  <c r="S187"/>
  <c r="S186" s="1"/>
  <c r="R187"/>
  <c r="R186" s="1"/>
  <c r="Q187"/>
  <c r="Q186" s="1"/>
  <c r="S173"/>
  <c r="R173"/>
  <c r="R172" s="1"/>
  <c r="Q173"/>
  <c r="Q172" s="1"/>
  <c r="S170"/>
  <c r="S169" s="1"/>
  <c r="R170"/>
  <c r="Q170"/>
  <c r="Q169" s="1"/>
  <c r="S167"/>
  <c r="S166" s="1"/>
  <c r="R167"/>
  <c r="R166" s="1"/>
  <c r="Q167"/>
  <c r="S164"/>
  <c r="S163" s="1"/>
  <c r="R164"/>
  <c r="R163" s="1"/>
  <c r="Q164"/>
  <c r="Q163" s="1"/>
  <c r="S150"/>
  <c r="R150"/>
  <c r="R149" s="1"/>
  <c r="Q150"/>
  <c r="Q149" s="1"/>
  <c r="S147"/>
  <c r="S146" s="1"/>
  <c r="R147"/>
  <c r="Q147"/>
  <c r="Q146" s="1"/>
  <c r="S144"/>
  <c r="S143" s="1"/>
  <c r="R144"/>
  <c r="R143" s="1"/>
  <c r="Q144"/>
  <c r="S141"/>
  <c r="S140" s="1"/>
  <c r="R141"/>
  <c r="R140" s="1"/>
  <c r="Q141"/>
  <c r="Q140" s="1"/>
  <c r="S138"/>
  <c r="S137" s="1"/>
  <c r="R138"/>
  <c r="R137" s="1"/>
  <c r="Q138"/>
  <c r="Q137" s="1"/>
  <c r="S135"/>
  <c r="S134" s="1"/>
  <c r="R135"/>
  <c r="R134" s="1"/>
  <c r="Q135"/>
  <c r="Q134" s="1"/>
  <c r="S128"/>
  <c r="R128"/>
  <c r="Q128"/>
  <c r="S125"/>
  <c r="R125"/>
  <c r="Q125"/>
  <c r="S123"/>
  <c r="R123"/>
  <c r="Q123"/>
  <c r="S112"/>
  <c r="R112"/>
  <c r="Q112"/>
  <c r="S109"/>
  <c r="R109"/>
  <c r="Q109"/>
  <c r="S107"/>
  <c r="R107"/>
  <c r="Q107"/>
  <c r="S103"/>
  <c r="S102" s="1"/>
  <c r="R103"/>
  <c r="R102" s="1"/>
  <c r="Q103"/>
  <c r="S100"/>
  <c r="S99" s="1"/>
  <c r="R100"/>
  <c r="Q100"/>
  <c r="Q99" s="1"/>
  <c r="S97"/>
  <c r="S96" s="1"/>
  <c r="R97"/>
  <c r="R96" s="1"/>
  <c r="Q97"/>
  <c r="Q96" s="1"/>
  <c r="S88"/>
  <c r="S87" s="1"/>
  <c r="R88"/>
  <c r="R87" s="1"/>
  <c r="Q88"/>
  <c r="Q87" s="1"/>
  <c r="S85"/>
  <c r="R85"/>
  <c r="Q85"/>
  <c r="S81"/>
  <c r="R81"/>
  <c r="Q81"/>
  <c r="S77"/>
  <c r="R77"/>
  <c r="R76" s="1"/>
  <c r="Q77"/>
  <c r="Q76" s="1"/>
  <c r="S74"/>
  <c r="S73" s="1"/>
  <c r="R74"/>
  <c r="R73" s="1"/>
  <c r="Q74"/>
  <c r="Q73" s="1"/>
  <c r="S68"/>
  <c r="S67" s="1"/>
  <c r="R68"/>
  <c r="R67" s="1"/>
  <c r="Q68"/>
  <c r="S65"/>
  <c r="S64" s="1"/>
  <c r="R65"/>
  <c r="Q65"/>
  <c r="Q64" s="1"/>
  <c r="S62"/>
  <c r="S61" s="1"/>
  <c r="R62"/>
  <c r="R61" s="1"/>
  <c r="Q62"/>
  <c r="Q61" s="1"/>
  <c r="S59"/>
  <c r="S58" s="1"/>
  <c r="R59"/>
  <c r="R58" s="1"/>
  <c r="Q59"/>
  <c r="Q58" s="1"/>
  <c r="S56"/>
  <c r="S55" s="1"/>
  <c r="R56"/>
  <c r="R55" s="1"/>
  <c r="Q56"/>
  <c r="Q55" s="1"/>
  <c r="S50"/>
  <c r="S49" s="1"/>
  <c r="R50"/>
  <c r="R49" s="1"/>
  <c r="Q50"/>
  <c r="Q49" s="1"/>
  <c r="S47"/>
  <c r="S46" s="1"/>
  <c r="R47"/>
  <c r="R46" s="1"/>
  <c r="Q47"/>
  <c r="S44"/>
  <c r="S43" s="1"/>
  <c r="R44"/>
  <c r="Q44"/>
  <c r="Q43" s="1"/>
  <c r="S40"/>
  <c r="R40"/>
  <c r="R39" s="1"/>
  <c r="Q40"/>
  <c r="Q39" s="1"/>
  <c r="S37"/>
  <c r="S36" s="1"/>
  <c r="R37"/>
  <c r="R36" s="1"/>
  <c r="Q37"/>
  <c r="Q36" s="1"/>
  <c r="S34"/>
  <c r="R34"/>
  <c r="R33" s="1"/>
  <c r="Q34"/>
  <c r="Q33" s="1"/>
  <c r="S31"/>
  <c r="S30" s="1"/>
  <c r="R31"/>
  <c r="Q31"/>
  <c r="S25"/>
  <c r="S24" s="1"/>
  <c r="R25"/>
  <c r="R24" s="1"/>
  <c r="Q25"/>
  <c r="S22"/>
  <c r="S21" s="1"/>
  <c r="R22"/>
  <c r="R21" s="1"/>
  <c r="Q22"/>
  <c r="Q21" s="1"/>
  <c r="S19"/>
  <c r="R19"/>
  <c r="R18" s="1"/>
  <c r="Q19"/>
  <c r="Q18" s="1"/>
  <c r="R737" l="1"/>
  <c r="R395"/>
  <c r="Q342"/>
  <c r="R368"/>
  <c r="S361"/>
  <c r="Q423"/>
  <c r="Q422" s="1"/>
  <c r="S665"/>
  <c r="S704"/>
  <c r="Q709"/>
  <c r="R630"/>
  <c r="S683"/>
  <c r="R704"/>
  <c r="R122"/>
  <c r="R121" s="1"/>
  <c r="S299"/>
  <c r="S613"/>
  <c r="S640"/>
  <c r="R106"/>
  <c r="R105" s="1"/>
  <c r="Q337"/>
  <c r="Q395"/>
  <c r="Q742"/>
  <c r="S80"/>
  <c r="S79" s="1"/>
  <c r="Q630"/>
  <c r="S691"/>
  <c r="Q106"/>
  <c r="Q105" s="1"/>
  <c r="S291"/>
  <c r="R299"/>
  <c r="S630"/>
  <c r="R640"/>
  <c r="Q80"/>
  <c r="S742"/>
  <c r="Q463"/>
  <c r="Q623"/>
  <c r="R463"/>
  <c r="R462" s="1"/>
  <c r="R623"/>
  <c r="R729"/>
  <c r="T161"/>
  <c r="Z161" s="1"/>
  <c r="Q158"/>
  <c r="T158" s="1"/>
  <c r="Z158" s="1"/>
  <c r="S463"/>
  <c r="S462" s="1"/>
  <c r="S623"/>
  <c r="Q704"/>
  <c r="R672"/>
  <c r="S541"/>
  <c r="S484"/>
  <c r="Q450"/>
  <c r="Q368"/>
  <c r="S214"/>
  <c r="T202"/>
  <c r="Z202" s="1"/>
  <c r="Q198"/>
  <c r="Q122"/>
  <c r="Q121" s="1"/>
  <c r="S729"/>
  <c r="Q714"/>
  <c r="R714"/>
  <c r="Q650"/>
  <c r="Q535"/>
  <c r="Q417"/>
  <c r="Q416" s="1"/>
  <c r="Q291"/>
  <c r="Q232"/>
  <c r="R232"/>
  <c r="Q229"/>
  <c r="Q30"/>
  <c r="R229"/>
  <c r="S232"/>
  <c r="R236"/>
  <c r="R235" s="1"/>
  <c r="S239"/>
  <c r="S235" s="1"/>
  <c r="Q309"/>
  <c r="Q299"/>
  <c r="R251"/>
  <c r="S282"/>
  <c r="R326"/>
  <c r="R361"/>
  <c r="R386"/>
  <c r="Q390"/>
  <c r="R444"/>
  <c r="S709"/>
  <c r="S747"/>
  <c r="Q67"/>
  <c r="Q166"/>
  <c r="R169"/>
  <c r="S172"/>
  <c r="S157" s="1"/>
  <c r="S368"/>
  <c r="S18"/>
  <c r="Q24"/>
  <c r="S122"/>
  <c r="Q189"/>
  <c r="R198"/>
  <c r="Q205"/>
  <c r="R208"/>
  <c r="S211"/>
  <c r="Q248"/>
  <c r="Q235" s="1"/>
  <c r="S251"/>
  <c r="Q255"/>
  <c r="Q263"/>
  <c r="R266"/>
  <c r="S269"/>
  <c r="Q275"/>
  <c r="R278"/>
  <c r="R282"/>
  <c r="Q306"/>
  <c r="Q403"/>
  <c r="S417"/>
  <c r="S435"/>
  <c r="R291"/>
  <c r="R376"/>
  <c r="R375" s="1"/>
  <c r="R30"/>
  <c r="R17" s="1"/>
  <c r="S33"/>
  <c r="S39"/>
  <c r="R43"/>
  <c r="Q46"/>
  <c r="R64"/>
  <c r="S76"/>
  <c r="S42" s="1"/>
  <c r="R80"/>
  <c r="R99"/>
  <c r="Q102"/>
  <c r="S106"/>
  <c r="S105" s="1"/>
  <c r="Q143"/>
  <c r="Q133" s="1"/>
  <c r="R146"/>
  <c r="R133" s="1"/>
  <c r="S149"/>
  <c r="S133" s="1"/>
  <c r="Q283"/>
  <c r="R306"/>
  <c r="S342"/>
  <c r="S409"/>
  <c r="S337"/>
  <c r="S382"/>
  <c r="R406"/>
  <c r="R422"/>
  <c r="S423"/>
  <c r="R440"/>
  <c r="S444"/>
  <c r="S502"/>
  <c r="S501" s="1"/>
  <c r="R683"/>
  <c r="Q320"/>
  <c r="S329"/>
  <c r="S355"/>
  <c r="Q361"/>
  <c r="Q383"/>
  <c r="Q434"/>
  <c r="S439"/>
  <c r="Q445"/>
  <c r="Q326"/>
  <c r="R329"/>
  <c r="S332"/>
  <c r="R337"/>
  <c r="R342"/>
  <c r="R355"/>
  <c r="Q376"/>
  <c r="Q375" s="1"/>
  <c r="R382"/>
  <c r="S387"/>
  <c r="S395"/>
  <c r="S400"/>
  <c r="Q406"/>
  <c r="R450"/>
  <c r="S476"/>
  <c r="Q484"/>
  <c r="S490"/>
  <c r="R510"/>
  <c r="R515"/>
  <c r="S532"/>
  <c r="S535"/>
  <c r="Q542"/>
  <c r="R665"/>
  <c r="S696"/>
  <c r="R734"/>
  <c r="Q533"/>
  <c r="R541"/>
  <c r="Q637"/>
  <c r="Q647"/>
  <c r="S737"/>
  <c r="S449"/>
  <c r="R471"/>
  <c r="R487"/>
  <c r="Q524"/>
  <c r="S518"/>
  <c r="S607"/>
  <c r="R613"/>
  <c r="R742"/>
  <c r="Q471"/>
  <c r="S472"/>
  <c r="R476"/>
  <c r="S479"/>
  <c r="Q487"/>
  <c r="R490"/>
  <c r="S495"/>
  <c r="R502"/>
  <c r="R501" s="1"/>
  <c r="S509"/>
  <c r="Q510"/>
  <c r="Q515"/>
  <c r="R518"/>
  <c r="S521"/>
  <c r="R532"/>
  <c r="R535"/>
  <c r="S653"/>
  <c r="S659"/>
  <c r="S672"/>
  <c r="Q688"/>
  <c r="Q691"/>
  <c r="R691"/>
  <c r="Q729"/>
  <c r="R607"/>
  <c r="Q610"/>
  <c r="Q640"/>
  <c r="Q656"/>
  <c r="R650"/>
  <c r="R709"/>
  <c r="Q613"/>
  <c r="Q665"/>
  <c r="Q683"/>
  <c r="R696"/>
  <c r="S714"/>
  <c r="Q734"/>
  <c r="Q737"/>
  <c r="Q747"/>
  <c r="R747"/>
  <c r="K669"/>
  <c r="N652"/>
  <c r="T652" s="1"/>
  <c r="Z652" s="1"/>
  <c r="O652"/>
  <c r="U652" s="1"/>
  <c r="AA652" s="1"/>
  <c r="P652"/>
  <c r="V652" s="1"/>
  <c r="AB652" s="1"/>
  <c r="I651"/>
  <c r="I650" s="1"/>
  <c r="J651"/>
  <c r="J650" s="1"/>
  <c r="K651"/>
  <c r="K650" s="1"/>
  <c r="L651"/>
  <c r="L650" s="1"/>
  <c r="M651"/>
  <c r="M650" s="1"/>
  <c r="H651"/>
  <c r="H650" s="1"/>
  <c r="K711"/>
  <c r="N706"/>
  <c r="T706" s="1"/>
  <c r="Z706" s="1"/>
  <c r="O706"/>
  <c r="U706" s="1"/>
  <c r="AA706" s="1"/>
  <c r="P706"/>
  <c r="V706" s="1"/>
  <c r="AB706" s="1"/>
  <c r="N708"/>
  <c r="T708" s="1"/>
  <c r="Z708" s="1"/>
  <c r="O708"/>
  <c r="U708" s="1"/>
  <c r="AA708" s="1"/>
  <c r="P708"/>
  <c r="V708" s="1"/>
  <c r="AB708" s="1"/>
  <c r="I707"/>
  <c r="J707"/>
  <c r="K707"/>
  <c r="L707"/>
  <c r="M707"/>
  <c r="I705"/>
  <c r="J705"/>
  <c r="K705"/>
  <c r="L705"/>
  <c r="M705"/>
  <c r="H707"/>
  <c r="H705"/>
  <c r="N687"/>
  <c r="T687" s="1"/>
  <c r="Z687" s="1"/>
  <c r="O687"/>
  <c r="U687" s="1"/>
  <c r="AA687" s="1"/>
  <c r="P687"/>
  <c r="V687" s="1"/>
  <c r="AB687" s="1"/>
  <c r="I686"/>
  <c r="J686"/>
  <c r="K686"/>
  <c r="L686"/>
  <c r="M686"/>
  <c r="H686"/>
  <c r="K655"/>
  <c r="N655" s="1"/>
  <c r="T655" s="1"/>
  <c r="Z655" s="1"/>
  <c r="O655"/>
  <c r="U655" s="1"/>
  <c r="AA655" s="1"/>
  <c r="P655"/>
  <c r="V655" s="1"/>
  <c r="AB655" s="1"/>
  <c r="I654"/>
  <c r="I653" s="1"/>
  <c r="J654"/>
  <c r="J653" s="1"/>
  <c r="L654"/>
  <c r="L653" s="1"/>
  <c r="M654"/>
  <c r="M653" s="1"/>
  <c r="H654"/>
  <c r="H653" s="1"/>
  <c r="L543"/>
  <c r="O543" s="1"/>
  <c r="U543" s="1"/>
  <c r="AA543" s="1"/>
  <c r="K543"/>
  <c r="N543" s="1"/>
  <c r="T543" s="1"/>
  <c r="Z543" s="1"/>
  <c r="K534"/>
  <c r="N534" s="1"/>
  <c r="T534" s="1"/>
  <c r="Z534" s="1"/>
  <c r="O534"/>
  <c r="U534" s="1"/>
  <c r="AA534" s="1"/>
  <c r="P534"/>
  <c r="V534" s="1"/>
  <c r="AB534" s="1"/>
  <c r="P543"/>
  <c r="V543" s="1"/>
  <c r="AB543" s="1"/>
  <c r="I542"/>
  <c r="I541" s="1"/>
  <c r="J542"/>
  <c r="J541" s="1"/>
  <c r="M542"/>
  <c r="M541" s="1"/>
  <c r="H542"/>
  <c r="H541" s="1"/>
  <c r="I533"/>
  <c r="I532" s="1"/>
  <c r="J533"/>
  <c r="J532" s="1"/>
  <c r="L533"/>
  <c r="L532" s="1"/>
  <c r="M533"/>
  <c r="M532" s="1"/>
  <c r="H533"/>
  <c r="H532" s="1"/>
  <c r="N378"/>
  <c r="T378" s="1"/>
  <c r="Z378" s="1"/>
  <c r="O378"/>
  <c r="U378" s="1"/>
  <c r="AA378" s="1"/>
  <c r="P378"/>
  <c r="V378" s="1"/>
  <c r="AB378" s="1"/>
  <c r="I377"/>
  <c r="I376" s="1"/>
  <c r="I375" s="1"/>
  <c r="J377"/>
  <c r="J376" s="1"/>
  <c r="J375" s="1"/>
  <c r="K377"/>
  <c r="L377"/>
  <c r="L376" s="1"/>
  <c r="L375" s="1"/>
  <c r="M377"/>
  <c r="M376" s="1"/>
  <c r="M375" s="1"/>
  <c r="H377"/>
  <c r="H376" s="1"/>
  <c r="H375" s="1"/>
  <c r="H384"/>
  <c r="I384"/>
  <c r="J384"/>
  <c r="J383" s="1"/>
  <c r="K384"/>
  <c r="K383" s="1"/>
  <c r="K382" s="1"/>
  <c r="L384"/>
  <c r="L383" s="1"/>
  <c r="L382" s="1"/>
  <c r="M384"/>
  <c r="N385"/>
  <c r="T385" s="1"/>
  <c r="Z385" s="1"/>
  <c r="O385"/>
  <c r="U385" s="1"/>
  <c r="AA385" s="1"/>
  <c r="P385"/>
  <c r="V385" s="1"/>
  <c r="AB385" s="1"/>
  <c r="N308"/>
  <c r="T308" s="1"/>
  <c r="Z308" s="1"/>
  <c r="O308"/>
  <c r="U308" s="1"/>
  <c r="AA308" s="1"/>
  <c r="P308"/>
  <c r="V308" s="1"/>
  <c r="AB308" s="1"/>
  <c r="I307"/>
  <c r="I306" s="1"/>
  <c r="J307"/>
  <c r="J306" s="1"/>
  <c r="K307"/>
  <c r="K306" s="1"/>
  <c r="L307"/>
  <c r="L306" s="1"/>
  <c r="M307"/>
  <c r="M306" s="1"/>
  <c r="H307"/>
  <c r="H306" s="1"/>
  <c r="K295"/>
  <c r="N200"/>
  <c r="T200" s="1"/>
  <c r="Z200" s="1"/>
  <c r="O200"/>
  <c r="U200" s="1"/>
  <c r="AA200" s="1"/>
  <c r="P200"/>
  <c r="V200" s="1"/>
  <c r="AB200" s="1"/>
  <c r="I199"/>
  <c r="I198" s="1"/>
  <c r="J199"/>
  <c r="J198" s="1"/>
  <c r="K199"/>
  <c r="K198" s="1"/>
  <c r="L199"/>
  <c r="L198" s="1"/>
  <c r="M199"/>
  <c r="M198" s="1"/>
  <c r="H199"/>
  <c r="H198" s="1"/>
  <c r="P60"/>
  <c r="V60" s="1"/>
  <c r="AB60" s="1"/>
  <c r="O60"/>
  <c r="U60" s="1"/>
  <c r="AA60" s="1"/>
  <c r="N60"/>
  <c r="T60" s="1"/>
  <c r="Z60" s="1"/>
  <c r="M59"/>
  <c r="M58" s="1"/>
  <c r="L59"/>
  <c r="L58" s="1"/>
  <c r="K59"/>
  <c r="K58" s="1"/>
  <c r="J59"/>
  <c r="I59"/>
  <c r="I58" s="1"/>
  <c r="H59"/>
  <c r="H58" s="1"/>
  <c r="N26"/>
  <c r="T26" s="1"/>
  <c r="Z26" s="1"/>
  <c r="O26"/>
  <c r="U26" s="1"/>
  <c r="AA26" s="1"/>
  <c r="P26"/>
  <c r="V26" s="1"/>
  <c r="AB26" s="1"/>
  <c r="I25"/>
  <c r="I24" s="1"/>
  <c r="J25"/>
  <c r="J24" s="1"/>
  <c r="K25"/>
  <c r="K24" s="1"/>
  <c r="L25"/>
  <c r="L24" s="1"/>
  <c r="M25"/>
  <c r="M24" s="1"/>
  <c r="H25"/>
  <c r="H24" s="1"/>
  <c r="N705" l="1"/>
  <c r="T705" s="1"/>
  <c r="Z705" s="1"/>
  <c r="Q336"/>
  <c r="K533"/>
  <c r="K532" s="1"/>
  <c r="N532" s="1"/>
  <c r="P686"/>
  <c r="V686" s="1"/>
  <c r="AB686" s="1"/>
  <c r="L704"/>
  <c r="N686"/>
  <c r="T686" s="1"/>
  <c r="Z686" s="1"/>
  <c r="I704"/>
  <c r="P707"/>
  <c r="V707" s="1"/>
  <c r="AB707" s="1"/>
  <c r="S287"/>
  <c r="L542"/>
  <c r="O542" s="1"/>
  <c r="U542" s="1"/>
  <c r="AA542" s="1"/>
  <c r="N377"/>
  <c r="T377" s="1"/>
  <c r="Z377" s="1"/>
  <c r="R79"/>
  <c r="R336"/>
  <c r="O686"/>
  <c r="U686" s="1"/>
  <c r="AA686" s="1"/>
  <c r="O707"/>
  <c r="U707" s="1"/>
  <c r="AA707" s="1"/>
  <c r="R606"/>
  <c r="R287"/>
  <c r="K654"/>
  <c r="K653" s="1"/>
  <c r="N653" s="1"/>
  <c r="T653" s="1"/>
  <c r="Z653" s="1"/>
  <c r="S336"/>
  <c r="Q606"/>
  <c r="S606"/>
  <c r="K542"/>
  <c r="K541" s="1"/>
  <c r="N541" s="1"/>
  <c r="H704"/>
  <c r="J704"/>
  <c r="P653"/>
  <c r="V653" s="1"/>
  <c r="AB653" s="1"/>
  <c r="N650"/>
  <c r="P650"/>
  <c r="V650" s="1"/>
  <c r="AB650" s="1"/>
  <c r="R531"/>
  <c r="Q514"/>
  <c r="T650"/>
  <c r="Z650" s="1"/>
  <c r="O650"/>
  <c r="U650" s="1"/>
  <c r="AA650" s="1"/>
  <c r="O651"/>
  <c r="U651" s="1"/>
  <c r="AA651" s="1"/>
  <c r="O653"/>
  <c r="U653" s="1"/>
  <c r="AA653" s="1"/>
  <c r="S531"/>
  <c r="S514"/>
  <c r="P532"/>
  <c r="V532" s="1"/>
  <c r="AB532" s="1"/>
  <c r="P375"/>
  <c r="V375" s="1"/>
  <c r="AB375" s="1"/>
  <c r="R514"/>
  <c r="O375"/>
  <c r="U375" s="1"/>
  <c r="AA375" s="1"/>
  <c r="Q319"/>
  <c r="Q449"/>
  <c r="O377"/>
  <c r="U377" s="1"/>
  <c r="AA377" s="1"/>
  <c r="R319"/>
  <c r="S319"/>
  <c r="Q287"/>
  <c r="S201"/>
  <c r="S156" s="1"/>
  <c r="R201"/>
  <c r="Q201"/>
  <c r="R157"/>
  <c r="Q157"/>
  <c r="R42"/>
  <c r="Q42"/>
  <c r="Q79"/>
  <c r="S17"/>
  <c r="Q17"/>
  <c r="O24"/>
  <c r="U24" s="1"/>
  <c r="AA24" s="1"/>
  <c r="R449"/>
  <c r="S121"/>
  <c r="R509"/>
  <c r="Q475"/>
  <c r="Q394"/>
  <c r="Q382"/>
  <c r="S354"/>
  <c r="S422"/>
  <c r="R259"/>
  <c r="Q532"/>
  <c r="Q541"/>
  <c r="S386"/>
  <c r="Q282"/>
  <c r="S434"/>
  <c r="S259"/>
  <c r="R394"/>
  <c r="S394"/>
  <c r="S416"/>
  <c r="Q509"/>
  <c r="R475"/>
  <c r="S471"/>
  <c r="S475"/>
  <c r="Q462"/>
  <c r="Q386"/>
  <c r="R354"/>
  <c r="Q444"/>
  <c r="Q421"/>
  <c r="Q354"/>
  <c r="R439"/>
  <c r="R421"/>
  <c r="Q259"/>
  <c r="Q251"/>
  <c r="P654"/>
  <c r="V654" s="1"/>
  <c r="AB654" s="1"/>
  <c r="M704"/>
  <c r="P705"/>
  <c r="V705" s="1"/>
  <c r="AB705" s="1"/>
  <c r="N651"/>
  <c r="T651" s="1"/>
  <c r="Z651" s="1"/>
  <c r="N306"/>
  <c r="T306" s="1"/>
  <c r="Z306" s="1"/>
  <c r="N707"/>
  <c r="T707" s="1"/>
  <c r="Z707" s="1"/>
  <c r="O705"/>
  <c r="U705" s="1"/>
  <c r="AA705" s="1"/>
  <c r="P651"/>
  <c r="V651" s="1"/>
  <c r="AB651" s="1"/>
  <c r="P24"/>
  <c r="V24" s="1"/>
  <c r="AB24" s="1"/>
  <c r="P306"/>
  <c r="V306" s="1"/>
  <c r="AB306" s="1"/>
  <c r="O654"/>
  <c r="U654" s="1"/>
  <c r="AA654" s="1"/>
  <c r="O306"/>
  <c r="U306" s="1"/>
  <c r="AA306" s="1"/>
  <c r="O384"/>
  <c r="U384" s="1"/>
  <c r="AA384" s="1"/>
  <c r="O532"/>
  <c r="U532" s="1"/>
  <c r="AA532" s="1"/>
  <c r="O533"/>
  <c r="U533" s="1"/>
  <c r="AA533" s="1"/>
  <c r="P59"/>
  <c r="V59" s="1"/>
  <c r="AB59" s="1"/>
  <c r="O198"/>
  <c r="U198" s="1"/>
  <c r="AA198" s="1"/>
  <c r="P307"/>
  <c r="V307" s="1"/>
  <c r="AB307" s="1"/>
  <c r="P376"/>
  <c r="V376" s="1"/>
  <c r="AB376" s="1"/>
  <c r="O307"/>
  <c r="U307" s="1"/>
  <c r="AA307" s="1"/>
  <c r="O376"/>
  <c r="U376" s="1"/>
  <c r="AA376" s="1"/>
  <c r="K376"/>
  <c r="K375" s="1"/>
  <c r="N375" s="1"/>
  <c r="P377"/>
  <c r="V377" s="1"/>
  <c r="AB377" s="1"/>
  <c r="P541"/>
  <c r="V541" s="1"/>
  <c r="AB541" s="1"/>
  <c r="P542"/>
  <c r="V542" s="1"/>
  <c r="AB542" s="1"/>
  <c r="P533"/>
  <c r="V533" s="1"/>
  <c r="AB533" s="1"/>
  <c r="K704"/>
  <c r="N384"/>
  <c r="T384" s="1"/>
  <c r="Z384" s="1"/>
  <c r="P384"/>
  <c r="V384" s="1"/>
  <c r="AB384" s="1"/>
  <c r="M383"/>
  <c r="M382" s="1"/>
  <c r="I383"/>
  <c r="J382"/>
  <c r="H383"/>
  <c r="N307"/>
  <c r="T307" s="1"/>
  <c r="Z307" s="1"/>
  <c r="J58"/>
  <c r="P58" s="1"/>
  <c r="V58" s="1"/>
  <c r="AB58" s="1"/>
  <c r="N58"/>
  <c r="T58" s="1"/>
  <c r="Z58" s="1"/>
  <c r="P198"/>
  <c r="V198" s="1"/>
  <c r="AB198" s="1"/>
  <c r="O59"/>
  <c r="U59" s="1"/>
  <c r="AA59" s="1"/>
  <c r="P25"/>
  <c r="V25" s="1"/>
  <c r="AB25" s="1"/>
  <c r="P199"/>
  <c r="V199" s="1"/>
  <c r="AB199" s="1"/>
  <c r="O58"/>
  <c r="U58" s="1"/>
  <c r="AA58" s="1"/>
  <c r="O25"/>
  <c r="U25" s="1"/>
  <c r="AA25" s="1"/>
  <c r="N198"/>
  <c r="T198" s="1"/>
  <c r="Z198" s="1"/>
  <c r="O199"/>
  <c r="U199" s="1"/>
  <c r="AA199" s="1"/>
  <c r="N199"/>
  <c r="T199" s="1"/>
  <c r="Z199" s="1"/>
  <c r="N59"/>
  <c r="T59" s="1"/>
  <c r="Z59" s="1"/>
  <c r="N24"/>
  <c r="T24" s="1"/>
  <c r="Z24" s="1"/>
  <c r="N25"/>
  <c r="T25" s="1"/>
  <c r="Z25" s="1"/>
  <c r="K750"/>
  <c r="L750"/>
  <c r="M750"/>
  <c r="K748"/>
  <c r="L748"/>
  <c r="M748"/>
  <c r="K745"/>
  <c r="L745"/>
  <c r="M745"/>
  <c r="K743"/>
  <c r="L743"/>
  <c r="M743"/>
  <c r="K740"/>
  <c r="L740"/>
  <c r="M740"/>
  <c r="K738"/>
  <c r="L738"/>
  <c r="M738"/>
  <c r="K735"/>
  <c r="K734" s="1"/>
  <c r="L735"/>
  <c r="L734" s="1"/>
  <c r="M735"/>
  <c r="M734" s="1"/>
  <c r="K732"/>
  <c r="L732"/>
  <c r="M732"/>
  <c r="K730"/>
  <c r="L730"/>
  <c r="M730"/>
  <c r="K727"/>
  <c r="K726" s="1"/>
  <c r="L727"/>
  <c r="L726" s="1"/>
  <c r="M727"/>
  <c r="M726" s="1"/>
  <c r="K715"/>
  <c r="K714" s="1"/>
  <c r="L715"/>
  <c r="L714" s="1"/>
  <c r="M715"/>
  <c r="M714" s="1"/>
  <c r="K712"/>
  <c r="L712"/>
  <c r="M712"/>
  <c r="K710"/>
  <c r="L710"/>
  <c r="M710"/>
  <c r="K700"/>
  <c r="K699" s="1"/>
  <c r="L700"/>
  <c r="L699" s="1"/>
  <c r="M700"/>
  <c r="M699" s="1"/>
  <c r="K697"/>
  <c r="K696" s="1"/>
  <c r="L697"/>
  <c r="L696" s="1"/>
  <c r="M697"/>
  <c r="M696" s="1"/>
  <c r="K694"/>
  <c r="L694"/>
  <c r="M694"/>
  <c r="K692"/>
  <c r="L692"/>
  <c r="M692"/>
  <c r="K689"/>
  <c r="K688" s="1"/>
  <c r="L689"/>
  <c r="L688" s="1"/>
  <c r="M689"/>
  <c r="M688" s="1"/>
  <c r="K684"/>
  <c r="K683" s="1"/>
  <c r="L684"/>
  <c r="L683" s="1"/>
  <c r="M684"/>
  <c r="M683" s="1"/>
  <c r="K680"/>
  <c r="K675" s="1"/>
  <c r="L680"/>
  <c r="L675" s="1"/>
  <c r="M680"/>
  <c r="M675" s="1"/>
  <c r="K673"/>
  <c r="K672" s="1"/>
  <c r="L673"/>
  <c r="L672" s="1"/>
  <c r="M673"/>
  <c r="M672" s="1"/>
  <c r="K670"/>
  <c r="L670"/>
  <c r="M670"/>
  <c r="K668"/>
  <c r="L668"/>
  <c r="M668"/>
  <c r="K666"/>
  <c r="L666"/>
  <c r="M666"/>
  <c r="K663"/>
  <c r="K662" s="1"/>
  <c r="L663"/>
  <c r="L662" s="1"/>
  <c r="M663"/>
  <c r="M662" s="1"/>
  <c r="K660"/>
  <c r="K659" s="1"/>
  <c r="L660"/>
  <c r="L659" s="1"/>
  <c r="M660"/>
  <c r="M659" s="1"/>
  <c r="K657"/>
  <c r="K656" s="1"/>
  <c r="L657"/>
  <c r="L656" s="1"/>
  <c r="M657"/>
  <c r="M656" s="1"/>
  <c r="K648"/>
  <c r="K647" s="1"/>
  <c r="L648"/>
  <c r="L647" s="1"/>
  <c r="M648"/>
  <c r="M647" s="1"/>
  <c r="K645"/>
  <c r="L645"/>
  <c r="M645"/>
  <c r="K643"/>
  <c r="L643"/>
  <c r="M643"/>
  <c r="K641"/>
  <c r="L641"/>
  <c r="M641"/>
  <c r="K638"/>
  <c r="K637" s="1"/>
  <c r="L638"/>
  <c r="L637" s="1"/>
  <c r="M638"/>
  <c r="M637" s="1"/>
  <c r="K633"/>
  <c r="L633"/>
  <c r="M633"/>
  <c r="K631"/>
  <c r="L631"/>
  <c r="M631"/>
  <c r="K626"/>
  <c r="L626"/>
  <c r="M626"/>
  <c r="K624"/>
  <c r="L624"/>
  <c r="M624"/>
  <c r="K618"/>
  <c r="L618"/>
  <c r="M618"/>
  <c r="K616"/>
  <c r="L616"/>
  <c r="M616"/>
  <c r="K614"/>
  <c r="L614"/>
  <c r="M614"/>
  <c r="K611"/>
  <c r="K610" s="1"/>
  <c r="L611"/>
  <c r="L610" s="1"/>
  <c r="M611"/>
  <c r="M610" s="1"/>
  <c r="K608"/>
  <c r="K607" s="1"/>
  <c r="L608"/>
  <c r="L607" s="1"/>
  <c r="M608"/>
  <c r="M607" s="1"/>
  <c r="K536"/>
  <c r="K535" s="1"/>
  <c r="L536"/>
  <c r="L535" s="1"/>
  <c r="M536"/>
  <c r="M535" s="1"/>
  <c r="M531" s="1"/>
  <c r="K522"/>
  <c r="K521" s="1"/>
  <c r="L522"/>
  <c r="L521" s="1"/>
  <c r="M522"/>
  <c r="M521" s="1"/>
  <c r="K519"/>
  <c r="K518" s="1"/>
  <c r="L519"/>
  <c r="L518" s="1"/>
  <c r="M519"/>
  <c r="M518" s="1"/>
  <c r="K516"/>
  <c r="K515" s="1"/>
  <c r="L516"/>
  <c r="L515" s="1"/>
  <c r="M516"/>
  <c r="M515" s="1"/>
  <c r="K525"/>
  <c r="K524" s="1"/>
  <c r="L525"/>
  <c r="L524" s="1"/>
  <c r="M525"/>
  <c r="M524" s="1"/>
  <c r="K511"/>
  <c r="K510" s="1"/>
  <c r="K509" s="1"/>
  <c r="L511"/>
  <c r="L510" s="1"/>
  <c r="M511"/>
  <c r="M510" s="1"/>
  <c r="K503"/>
  <c r="K502" s="1"/>
  <c r="K501" s="1"/>
  <c r="L503"/>
  <c r="L502" s="1"/>
  <c r="M503"/>
  <c r="M502" s="1"/>
  <c r="K496"/>
  <c r="K495" s="1"/>
  <c r="L496"/>
  <c r="L495" s="1"/>
  <c r="M496"/>
  <c r="M495" s="1"/>
  <c r="K493"/>
  <c r="K490" s="1"/>
  <c r="L493"/>
  <c r="L490" s="1"/>
  <c r="M493"/>
  <c r="M490" s="1"/>
  <c r="K488"/>
  <c r="K487" s="1"/>
  <c r="L488"/>
  <c r="L487" s="1"/>
  <c r="M488"/>
  <c r="M487" s="1"/>
  <c r="K485"/>
  <c r="K484" s="1"/>
  <c r="L485"/>
  <c r="L484" s="1"/>
  <c r="M485"/>
  <c r="M484" s="1"/>
  <c r="K480"/>
  <c r="K479" s="1"/>
  <c r="L480"/>
  <c r="L479" s="1"/>
  <c r="M480"/>
  <c r="M479" s="1"/>
  <c r="K477"/>
  <c r="K476" s="1"/>
  <c r="L477"/>
  <c r="L476" s="1"/>
  <c r="M477"/>
  <c r="M476" s="1"/>
  <c r="K473"/>
  <c r="K472" s="1"/>
  <c r="K471" s="1"/>
  <c r="L473"/>
  <c r="L472" s="1"/>
  <c r="M473"/>
  <c r="M472" s="1"/>
  <c r="K468"/>
  <c r="L468"/>
  <c r="M468"/>
  <c r="K466"/>
  <c r="L466"/>
  <c r="M466"/>
  <c r="K451"/>
  <c r="L451"/>
  <c r="L450" s="1"/>
  <c r="M451"/>
  <c r="M450" s="1"/>
  <c r="M449" s="1"/>
  <c r="K446"/>
  <c r="K445" s="1"/>
  <c r="K444" s="1"/>
  <c r="L446"/>
  <c r="L445" s="1"/>
  <c r="M446"/>
  <c r="M445" s="1"/>
  <c r="K441"/>
  <c r="K440" s="1"/>
  <c r="K439" s="1"/>
  <c r="L441"/>
  <c r="L440" s="1"/>
  <c r="M441"/>
  <c r="M440" s="1"/>
  <c r="M439" s="1"/>
  <c r="K436"/>
  <c r="K435" s="1"/>
  <c r="K434" s="1"/>
  <c r="L436"/>
  <c r="L435" s="1"/>
  <c r="M436"/>
  <c r="M435" s="1"/>
  <c r="K432"/>
  <c r="K431" s="1"/>
  <c r="L432"/>
  <c r="L431" s="1"/>
  <c r="M432"/>
  <c r="M431" s="1"/>
  <c r="K426"/>
  <c r="L426"/>
  <c r="M426"/>
  <c r="K424"/>
  <c r="L424"/>
  <c r="M424"/>
  <c r="K418"/>
  <c r="K417" s="1"/>
  <c r="K416" s="1"/>
  <c r="L418"/>
  <c r="L417" s="1"/>
  <c r="M418"/>
  <c r="M417" s="1"/>
  <c r="K413"/>
  <c r="K412" s="1"/>
  <c r="L413"/>
  <c r="L412" s="1"/>
  <c r="M413"/>
  <c r="M412" s="1"/>
  <c r="K410"/>
  <c r="K409" s="1"/>
  <c r="L410"/>
  <c r="L409" s="1"/>
  <c r="M410"/>
  <c r="M409" s="1"/>
  <c r="K407"/>
  <c r="K406" s="1"/>
  <c r="L407"/>
  <c r="L406" s="1"/>
  <c r="M407"/>
  <c r="M406" s="1"/>
  <c r="K404"/>
  <c r="K403" s="1"/>
  <c r="L404"/>
  <c r="L403" s="1"/>
  <c r="M404"/>
  <c r="M403" s="1"/>
  <c r="K401"/>
  <c r="K400" s="1"/>
  <c r="L401"/>
  <c r="L400" s="1"/>
  <c r="M401"/>
  <c r="M400" s="1"/>
  <c r="K398"/>
  <c r="L398"/>
  <c r="M398"/>
  <c r="K396"/>
  <c r="L396"/>
  <c r="M396"/>
  <c r="K391"/>
  <c r="K390" s="1"/>
  <c r="L391"/>
  <c r="L390" s="1"/>
  <c r="M391"/>
  <c r="M390" s="1"/>
  <c r="K388"/>
  <c r="K387" s="1"/>
  <c r="L388"/>
  <c r="L387" s="1"/>
  <c r="M388"/>
  <c r="M387" s="1"/>
  <c r="K373"/>
  <c r="L373"/>
  <c r="M373"/>
  <c r="K371"/>
  <c r="L371"/>
  <c r="M371"/>
  <c r="K366"/>
  <c r="L366"/>
  <c r="M366"/>
  <c r="K364"/>
  <c r="L364"/>
  <c r="M364"/>
  <c r="K356"/>
  <c r="K355" s="1"/>
  <c r="L356"/>
  <c r="L355" s="1"/>
  <c r="M356"/>
  <c r="M355" s="1"/>
  <c r="K345"/>
  <c r="L345"/>
  <c r="M345"/>
  <c r="K343"/>
  <c r="L343"/>
  <c r="M343"/>
  <c r="K340"/>
  <c r="L340"/>
  <c r="M340"/>
  <c r="K338"/>
  <c r="L338"/>
  <c r="M338"/>
  <c r="K333"/>
  <c r="K332" s="1"/>
  <c r="L333"/>
  <c r="L332" s="1"/>
  <c r="M333"/>
  <c r="M332" s="1"/>
  <c r="K330"/>
  <c r="K329" s="1"/>
  <c r="L330"/>
  <c r="L329" s="1"/>
  <c r="M330"/>
  <c r="M329" s="1"/>
  <c r="K327"/>
  <c r="K326" s="1"/>
  <c r="L327"/>
  <c r="L326" s="1"/>
  <c r="M327"/>
  <c r="M326" s="1"/>
  <c r="K321"/>
  <c r="K320" s="1"/>
  <c r="L321"/>
  <c r="L320" s="1"/>
  <c r="M321"/>
  <c r="M320" s="1"/>
  <c r="K304"/>
  <c r="L304"/>
  <c r="M304"/>
  <c r="K302"/>
  <c r="L302"/>
  <c r="M302"/>
  <c r="K300"/>
  <c r="L300"/>
  <c r="M300"/>
  <c r="K296"/>
  <c r="L296"/>
  <c r="M296"/>
  <c r="K294"/>
  <c r="L294"/>
  <c r="M294"/>
  <c r="K292"/>
  <c r="L292"/>
  <c r="M292"/>
  <c r="K310"/>
  <c r="K309" s="1"/>
  <c r="L310"/>
  <c r="L309" s="1"/>
  <c r="M310"/>
  <c r="M309" s="1"/>
  <c r="K289"/>
  <c r="K288" s="1"/>
  <c r="L289"/>
  <c r="L288" s="1"/>
  <c r="M289"/>
  <c r="M288" s="1"/>
  <c r="K284"/>
  <c r="K283" s="1"/>
  <c r="K282" s="1"/>
  <c r="L284"/>
  <c r="L283" s="1"/>
  <c r="M284"/>
  <c r="M283" s="1"/>
  <c r="M282" s="1"/>
  <c r="K279"/>
  <c r="K278" s="1"/>
  <c r="L279"/>
  <c r="L278" s="1"/>
  <c r="M279"/>
  <c r="M278" s="1"/>
  <c r="K276"/>
  <c r="K275" s="1"/>
  <c r="L276"/>
  <c r="L275" s="1"/>
  <c r="M276"/>
  <c r="M275" s="1"/>
  <c r="K273"/>
  <c r="K272" s="1"/>
  <c r="L273"/>
  <c r="L272" s="1"/>
  <c r="M273"/>
  <c r="M272" s="1"/>
  <c r="K270"/>
  <c r="K269" s="1"/>
  <c r="L270"/>
  <c r="L269" s="1"/>
  <c r="M270"/>
  <c r="M269" s="1"/>
  <c r="K267"/>
  <c r="K266" s="1"/>
  <c r="L267"/>
  <c r="L266" s="1"/>
  <c r="M267"/>
  <c r="M266" s="1"/>
  <c r="K264"/>
  <c r="K263" s="1"/>
  <c r="L264"/>
  <c r="L263" s="1"/>
  <c r="M264"/>
  <c r="M263" s="1"/>
  <c r="K261"/>
  <c r="K260" s="1"/>
  <c r="L261"/>
  <c r="L260" s="1"/>
  <c r="M261"/>
  <c r="M260" s="1"/>
  <c r="K256"/>
  <c r="K255" s="1"/>
  <c r="L256"/>
  <c r="L255" s="1"/>
  <c r="M256"/>
  <c r="M255" s="1"/>
  <c r="K253"/>
  <c r="K252" s="1"/>
  <c r="L253"/>
  <c r="L252" s="1"/>
  <c r="M253"/>
  <c r="M252" s="1"/>
  <c r="K249"/>
  <c r="K248" s="1"/>
  <c r="L249"/>
  <c r="L248" s="1"/>
  <c r="M249"/>
  <c r="M248" s="1"/>
  <c r="K243"/>
  <c r="K242" s="1"/>
  <c r="L243"/>
  <c r="L242" s="1"/>
  <c r="M243"/>
  <c r="M242" s="1"/>
  <c r="K240"/>
  <c r="K239" s="1"/>
  <c r="L240"/>
  <c r="L239" s="1"/>
  <c r="M240"/>
  <c r="M239" s="1"/>
  <c r="K237"/>
  <c r="K236" s="1"/>
  <c r="L237"/>
  <c r="L236" s="1"/>
  <c r="M237"/>
  <c r="M236" s="1"/>
  <c r="K233"/>
  <c r="K232" s="1"/>
  <c r="L233"/>
  <c r="L232" s="1"/>
  <c r="M233"/>
  <c r="M232" s="1"/>
  <c r="K215"/>
  <c r="K214" s="1"/>
  <c r="L215"/>
  <c r="L214" s="1"/>
  <c r="M215"/>
  <c r="M214" s="1"/>
  <c r="K230"/>
  <c r="K229" s="1"/>
  <c r="L230"/>
  <c r="L229" s="1"/>
  <c r="M230"/>
  <c r="M229" s="1"/>
  <c r="K212"/>
  <c r="K211" s="1"/>
  <c r="L212"/>
  <c r="L211" s="1"/>
  <c r="M212"/>
  <c r="M211" s="1"/>
  <c r="K209"/>
  <c r="K208" s="1"/>
  <c r="L209"/>
  <c r="L208" s="1"/>
  <c r="M209"/>
  <c r="M208" s="1"/>
  <c r="K206"/>
  <c r="K205" s="1"/>
  <c r="L206"/>
  <c r="L205" s="1"/>
  <c r="M206"/>
  <c r="M205" s="1"/>
  <c r="K190"/>
  <c r="K189" s="1"/>
  <c r="L190"/>
  <c r="L189" s="1"/>
  <c r="M190"/>
  <c r="M189" s="1"/>
  <c r="K187"/>
  <c r="K186" s="1"/>
  <c r="L187"/>
  <c r="L186" s="1"/>
  <c r="M187"/>
  <c r="M186" s="1"/>
  <c r="K173"/>
  <c r="K172" s="1"/>
  <c r="L173"/>
  <c r="L172" s="1"/>
  <c r="M173"/>
  <c r="M172" s="1"/>
  <c r="K170"/>
  <c r="K169" s="1"/>
  <c r="L170"/>
  <c r="L169" s="1"/>
  <c r="M170"/>
  <c r="M169" s="1"/>
  <c r="K167"/>
  <c r="K166" s="1"/>
  <c r="L167"/>
  <c r="L166" s="1"/>
  <c r="M167"/>
  <c r="M166" s="1"/>
  <c r="K164"/>
  <c r="K163" s="1"/>
  <c r="L164"/>
  <c r="L163" s="1"/>
  <c r="M164"/>
  <c r="M163" s="1"/>
  <c r="K150"/>
  <c r="K149" s="1"/>
  <c r="L150"/>
  <c r="L149" s="1"/>
  <c r="M150"/>
  <c r="M149" s="1"/>
  <c r="K147"/>
  <c r="K146" s="1"/>
  <c r="L147"/>
  <c r="L146" s="1"/>
  <c r="M147"/>
  <c r="M146" s="1"/>
  <c r="K144"/>
  <c r="L144"/>
  <c r="L143" s="1"/>
  <c r="M144"/>
  <c r="M143" s="1"/>
  <c r="K141"/>
  <c r="K140" s="1"/>
  <c r="L141"/>
  <c r="L140" s="1"/>
  <c r="M141"/>
  <c r="M140" s="1"/>
  <c r="K138"/>
  <c r="K137" s="1"/>
  <c r="L138"/>
  <c r="L137" s="1"/>
  <c r="M138"/>
  <c r="M137" s="1"/>
  <c r="K135"/>
  <c r="K134" s="1"/>
  <c r="L135"/>
  <c r="L134" s="1"/>
  <c r="M135"/>
  <c r="M134" s="1"/>
  <c r="K128"/>
  <c r="L128"/>
  <c r="M128"/>
  <c r="K125"/>
  <c r="L125"/>
  <c r="M125"/>
  <c r="K123"/>
  <c r="L123"/>
  <c r="M123"/>
  <c r="K112"/>
  <c r="L112"/>
  <c r="M112"/>
  <c r="K109"/>
  <c r="L109"/>
  <c r="M109"/>
  <c r="K107"/>
  <c r="L107"/>
  <c r="M107"/>
  <c r="K103"/>
  <c r="K102" s="1"/>
  <c r="L103"/>
  <c r="L102" s="1"/>
  <c r="M103"/>
  <c r="M102" s="1"/>
  <c r="K100"/>
  <c r="K99" s="1"/>
  <c r="L100"/>
  <c r="L99" s="1"/>
  <c r="M100"/>
  <c r="M99" s="1"/>
  <c r="K97"/>
  <c r="K96" s="1"/>
  <c r="L97"/>
  <c r="L96" s="1"/>
  <c r="M97"/>
  <c r="M96" s="1"/>
  <c r="K88"/>
  <c r="K87" s="1"/>
  <c r="L88"/>
  <c r="L87" s="1"/>
  <c r="M88"/>
  <c r="M87" s="1"/>
  <c r="K85"/>
  <c r="L85"/>
  <c r="M85"/>
  <c r="K81"/>
  <c r="L81"/>
  <c r="M81"/>
  <c r="K77"/>
  <c r="K76" s="1"/>
  <c r="L77"/>
  <c r="L76" s="1"/>
  <c r="M77"/>
  <c r="M76" s="1"/>
  <c r="K74"/>
  <c r="K73" s="1"/>
  <c r="L74"/>
  <c r="L73" s="1"/>
  <c r="M74"/>
  <c r="M73" s="1"/>
  <c r="K68"/>
  <c r="K67" s="1"/>
  <c r="L68"/>
  <c r="L67" s="1"/>
  <c r="M68"/>
  <c r="M67" s="1"/>
  <c r="K65"/>
  <c r="K64" s="1"/>
  <c r="L65"/>
  <c r="L64" s="1"/>
  <c r="M65"/>
  <c r="M64" s="1"/>
  <c r="K62"/>
  <c r="K61" s="1"/>
  <c r="L62"/>
  <c r="L61" s="1"/>
  <c r="M62"/>
  <c r="M61" s="1"/>
  <c r="K56"/>
  <c r="K55" s="1"/>
  <c r="L56"/>
  <c r="L55" s="1"/>
  <c r="M56"/>
  <c r="M55" s="1"/>
  <c r="K50"/>
  <c r="K49" s="1"/>
  <c r="L50"/>
  <c r="L49" s="1"/>
  <c r="M50"/>
  <c r="M49" s="1"/>
  <c r="K47"/>
  <c r="K46" s="1"/>
  <c r="L47"/>
  <c r="L46" s="1"/>
  <c r="M47"/>
  <c r="M46" s="1"/>
  <c r="K44"/>
  <c r="K43" s="1"/>
  <c r="L44"/>
  <c r="L43" s="1"/>
  <c r="M44"/>
  <c r="M43" s="1"/>
  <c r="K40"/>
  <c r="K39" s="1"/>
  <c r="L40"/>
  <c r="L39" s="1"/>
  <c r="M40"/>
  <c r="M39" s="1"/>
  <c r="K37"/>
  <c r="K36" s="1"/>
  <c r="L37"/>
  <c r="L36" s="1"/>
  <c r="M37"/>
  <c r="M36" s="1"/>
  <c r="K34"/>
  <c r="K33" s="1"/>
  <c r="L34"/>
  <c r="L33" s="1"/>
  <c r="M34"/>
  <c r="M33" s="1"/>
  <c r="K31"/>
  <c r="K30" s="1"/>
  <c r="L31"/>
  <c r="L30" s="1"/>
  <c r="M31"/>
  <c r="M30" s="1"/>
  <c r="K22"/>
  <c r="K21" s="1"/>
  <c r="L22"/>
  <c r="L21" s="1"/>
  <c r="M22"/>
  <c r="M21" s="1"/>
  <c r="K19"/>
  <c r="K18" s="1"/>
  <c r="L19"/>
  <c r="L18" s="1"/>
  <c r="M19"/>
  <c r="M18" s="1"/>
  <c r="P752"/>
  <c r="V752" s="1"/>
  <c r="AB752" s="1"/>
  <c r="O752"/>
  <c r="U752" s="1"/>
  <c r="AA752" s="1"/>
  <c r="N752"/>
  <c r="T752" s="1"/>
  <c r="Z752" s="1"/>
  <c r="P751"/>
  <c r="V751" s="1"/>
  <c r="AB751" s="1"/>
  <c r="O751"/>
  <c r="U751" s="1"/>
  <c r="AA751" s="1"/>
  <c r="N751"/>
  <c r="T751" s="1"/>
  <c r="Z751" s="1"/>
  <c r="P746"/>
  <c r="V746" s="1"/>
  <c r="AB746" s="1"/>
  <c r="O746"/>
  <c r="U746" s="1"/>
  <c r="AA746" s="1"/>
  <c r="N746"/>
  <c r="T746" s="1"/>
  <c r="Z746" s="1"/>
  <c r="P741"/>
  <c r="V741" s="1"/>
  <c r="AB741" s="1"/>
  <c r="O741"/>
  <c r="U741" s="1"/>
  <c r="AA741" s="1"/>
  <c r="N741"/>
  <c r="T741" s="1"/>
  <c r="Z741" s="1"/>
  <c r="P736"/>
  <c r="V736" s="1"/>
  <c r="AB736" s="1"/>
  <c r="O736"/>
  <c r="U736" s="1"/>
  <c r="AA736" s="1"/>
  <c r="N736"/>
  <c r="T736" s="1"/>
  <c r="Z736" s="1"/>
  <c r="P733"/>
  <c r="V733" s="1"/>
  <c r="AB733" s="1"/>
  <c r="O733"/>
  <c r="U733" s="1"/>
  <c r="AA733" s="1"/>
  <c r="N733"/>
  <c r="T733" s="1"/>
  <c r="Z733" s="1"/>
  <c r="P728"/>
  <c r="V728" s="1"/>
  <c r="AB728" s="1"/>
  <c r="O728"/>
  <c r="U728" s="1"/>
  <c r="AA728" s="1"/>
  <c r="N728"/>
  <c r="T728" s="1"/>
  <c r="Z728" s="1"/>
  <c r="P716"/>
  <c r="V716" s="1"/>
  <c r="AB716" s="1"/>
  <c r="O716"/>
  <c r="U716" s="1"/>
  <c r="AA716" s="1"/>
  <c r="N716"/>
  <c r="T716" s="1"/>
  <c r="Z716" s="1"/>
  <c r="P713"/>
  <c r="V713" s="1"/>
  <c r="AB713" s="1"/>
  <c r="O713"/>
  <c r="U713" s="1"/>
  <c r="AA713" s="1"/>
  <c r="N713"/>
  <c r="T713" s="1"/>
  <c r="Z713" s="1"/>
  <c r="P701"/>
  <c r="V701" s="1"/>
  <c r="AB701" s="1"/>
  <c r="O701"/>
  <c r="U701" s="1"/>
  <c r="AA701" s="1"/>
  <c r="N701"/>
  <c r="T701" s="1"/>
  <c r="Z701" s="1"/>
  <c r="P698"/>
  <c r="V698" s="1"/>
  <c r="AB698" s="1"/>
  <c r="O698"/>
  <c r="U698" s="1"/>
  <c r="AA698" s="1"/>
  <c r="N698"/>
  <c r="T698" s="1"/>
  <c r="Z698" s="1"/>
  <c r="P695"/>
  <c r="V695" s="1"/>
  <c r="AB695" s="1"/>
  <c r="O695"/>
  <c r="U695" s="1"/>
  <c r="AA695" s="1"/>
  <c r="N695"/>
  <c r="T695" s="1"/>
  <c r="Z695" s="1"/>
  <c r="P693"/>
  <c r="V693" s="1"/>
  <c r="AB693" s="1"/>
  <c r="O693"/>
  <c r="U693" s="1"/>
  <c r="AA693" s="1"/>
  <c r="N693"/>
  <c r="T693" s="1"/>
  <c r="Z693" s="1"/>
  <c r="P690"/>
  <c r="V690" s="1"/>
  <c r="AB690" s="1"/>
  <c r="O690"/>
  <c r="U690" s="1"/>
  <c r="AA690" s="1"/>
  <c r="N690"/>
  <c r="T690" s="1"/>
  <c r="Z690" s="1"/>
  <c r="P685"/>
  <c r="V685" s="1"/>
  <c r="AB685" s="1"/>
  <c r="O685"/>
  <c r="U685" s="1"/>
  <c r="AA685" s="1"/>
  <c r="N685"/>
  <c r="T685" s="1"/>
  <c r="Z685" s="1"/>
  <c r="P682"/>
  <c r="V682" s="1"/>
  <c r="AB682" s="1"/>
  <c r="O682"/>
  <c r="U682" s="1"/>
  <c r="AA682" s="1"/>
  <c r="N682"/>
  <c r="T682" s="1"/>
  <c r="Z682" s="1"/>
  <c r="P674"/>
  <c r="V674" s="1"/>
  <c r="AB674" s="1"/>
  <c r="O674"/>
  <c r="U674" s="1"/>
  <c r="AA674" s="1"/>
  <c r="N674"/>
  <c r="T674" s="1"/>
  <c r="Z674" s="1"/>
  <c r="P671"/>
  <c r="V671" s="1"/>
  <c r="AB671" s="1"/>
  <c r="O671"/>
  <c r="U671" s="1"/>
  <c r="AA671" s="1"/>
  <c r="N671"/>
  <c r="T671" s="1"/>
  <c r="Z671" s="1"/>
  <c r="P667"/>
  <c r="V667" s="1"/>
  <c r="AB667" s="1"/>
  <c r="O667"/>
  <c r="U667" s="1"/>
  <c r="AA667" s="1"/>
  <c r="N667"/>
  <c r="T667" s="1"/>
  <c r="Z667" s="1"/>
  <c r="P664"/>
  <c r="V664" s="1"/>
  <c r="AB664" s="1"/>
  <c r="O664"/>
  <c r="U664" s="1"/>
  <c r="AA664" s="1"/>
  <c r="N664"/>
  <c r="T664" s="1"/>
  <c r="Z664" s="1"/>
  <c r="P658"/>
  <c r="V658" s="1"/>
  <c r="AB658" s="1"/>
  <c r="O658"/>
  <c r="U658" s="1"/>
  <c r="AA658" s="1"/>
  <c r="N658"/>
  <c r="T658" s="1"/>
  <c r="Z658" s="1"/>
  <c r="P649"/>
  <c r="V649" s="1"/>
  <c r="AB649" s="1"/>
  <c r="O649"/>
  <c r="U649" s="1"/>
  <c r="AA649" s="1"/>
  <c r="N649"/>
  <c r="T649" s="1"/>
  <c r="Z649" s="1"/>
  <c r="P646"/>
  <c r="V646" s="1"/>
  <c r="AB646" s="1"/>
  <c r="O646"/>
  <c r="U646" s="1"/>
  <c r="AA646" s="1"/>
  <c r="N646"/>
  <c r="T646" s="1"/>
  <c r="Z646" s="1"/>
  <c r="P644"/>
  <c r="V644" s="1"/>
  <c r="AB644" s="1"/>
  <c r="O644"/>
  <c r="U644" s="1"/>
  <c r="AA644" s="1"/>
  <c r="N644"/>
  <c r="T644" s="1"/>
  <c r="Z644" s="1"/>
  <c r="P642"/>
  <c r="V642" s="1"/>
  <c r="AB642" s="1"/>
  <c r="O642"/>
  <c r="U642" s="1"/>
  <c r="AA642" s="1"/>
  <c r="N642"/>
  <c r="T642" s="1"/>
  <c r="Z642" s="1"/>
  <c r="P639"/>
  <c r="V639" s="1"/>
  <c r="AB639" s="1"/>
  <c r="O639"/>
  <c r="U639" s="1"/>
  <c r="AA639" s="1"/>
  <c r="N639"/>
  <c r="T639" s="1"/>
  <c r="Z639" s="1"/>
  <c r="P634"/>
  <c r="V634" s="1"/>
  <c r="AB634" s="1"/>
  <c r="O634"/>
  <c r="U634" s="1"/>
  <c r="AA634" s="1"/>
  <c r="N634"/>
  <c r="T634" s="1"/>
  <c r="Z634" s="1"/>
  <c r="P632"/>
  <c r="V632" s="1"/>
  <c r="AB632" s="1"/>
  <c r="O632"/>
  <c r="U632" s="1"/>
  <c r="AA632" s="1"/>
  <c r="N632"/>
  <c r="T632" s="1"/>
  <c r="Z632" s="1"/>
  <c r="P627"/>
  <c r="V627" s="1"/>
  <c r="AB627" s="1"/>
  <c r="O627"/>
  <c r="U627" s="1"/>
  <c r="AA627" s="1"/>
  <c r="N627"/>
  <c r="T627" s="1"/>
  <c r="Z627" s="1"/>
  <c r="P625"/>
  <c r="V625" s="1"/>
  <c r="AB625" s="1"/>
  <c r="O625"/>
  <c r="U625" s="1"/>
  <c r="AA625" s="1"/>
  <c r="N625"/>
  <c r="T625" s="1"/>
  <c r="Z625" s="1"/>
  <c r="P619"/>
  <c r="V619" s="1"/>
  <c r="AB619" s="1"/>
  <c r="O619"/>
  <c r="U619" s="1"/>
  <c r="AA619" s="1"/>
  <c r="N619"/>
  <c r="T619" s="1"/>
  <c r="Z619" s="1"/>
  <c r="P617"/>
  <c r="V617" s="1"/>
  <c r="AB617" s="1"/>
  <c r="O617"/>
  <c r="U617" s="1"/>
  <c r="AA617" s="1"/>
  <c r="N617"/>
  <c r="T617" s="1"/>
  <c r="Z617" s="1"/>
  <c r="P615"/>
  <c r="V615" s="1"/>
  <c r="AB615" s="1"/>
  <c r="O615"/>
  <c r="U615" s="1"/>
  <c r="AA615" s="1"/>
  <c r="N615"/>
  <c r="T615" s="1"/>
  <c r="Z615" s="1"/>
  <c r="P612"/>
  <c r="V612" s="1"/>
  <c r="AB612" s="1"/>
  <c r="O612"/>
  <c r="U612" s="1"/>
  <c r="AA612" s="1"/>
  <c r="N612"/>
  <c r="T612" s="1"/>
  <c r="Z612" s="1"/>
  <c r="P609"/>
  <c r="V609" s="1"/>
  <c r="AB609" s="1"/>
  <c r="O609"/>
  <c r="U609" s="1"/>
  <c r="AA609" s="1"/>
  <c r="N609"/>
  <c r="T609" s="1"/>
  <c r="Z609" s="1"/>
  <c r="P537"/>
  <c r="V537" s="1"/>
  <c r="AB537" s="1"/>
  <c r="O537"/>
  <c r="U537" s="1"/>
  <c r="AA537" s="1"/>
  <c r="N537"/>
  <c r="T537" s="1"/>
  <c r="Z537" s="1"/>
  <c r="P523"/>
  <c r="V523" s="1"/>
  <c r="AB523" s="1"/>
  <c r="O523"/>
  <c r="U523" s="1"/>
  <c r="AA523" s="1"/>
  <c r="N523"/>
  <c r="T523" s="1"/>
  <c r="Z523" s="1"/>
  <c r="P520"/>
  <c r="V520" s="1"/>
  <c r="AB520" s="1"/>
  <c r="O520"/>
  <c r="U520" s="1"/>
  <c r="AA520" s="1"/>
  <c r="N520"/>
  <c r="T520" s="1"/>
  <c r="Z520" s="1"/>
  <c r="P517"/>
  <c r="V517" s="1"/>
  <c r="AB517" s="1"/>
  <c r="O517"/>
  <c r="U517" s="1"/>
  <c r="AA517" s="1"/>
  <c r="N517"/>
  <c r="T517" s="1"/>
  <c r="Z517" s="1"/>
  <c r="P526"/>
  <c r="V526" s="1"/>
  <c r="AB526" s="1"/>
  <c r="O526"/>
  <c r="U526" s="1"/>
  <c r="AA526" s="1"/>
  <c r="N526"/>
  <c r="T526" s="1"/>
  <c r="Z526" s="1"/>
  <c r="P512"/>
  <c r="V512" s="1"/>
  <c r="AB512" s="1"/>
  <c r="O512"/>
  <c r="U512" s="1"/>
  <c r="AA512" s="1"/>
  <c r="N512"/>
  <c r="T512" s="1"/>
  <c r="Z512" s="1"/>
  <c r="P504"/>
  <c r="V504" s="1"/>
  <c r="AB504" s="1"/>
  <c r="O504"/>
  <c r="U504" s="1"/>
  <c r="AA504" s="1"/>
  <c r="N504"/>
  <c r="T504" s="1"/>
  <c r="Z504" s="1"/>
  <c r="P497"/>
  <c r="V497" s="1"/>
  <c r="AB497" s="1"/>
  <c r="O497"/>
  <c r="U497" s="1"/>
  <c r="AA497" s="1"/>
  <c r="N497"/>
  <c r="T497" s="1"/>
  <c r="Z497" s="1"/>
  <c r="P494"/>
  <c r="V494" s="1"/>
  <c r="AB494" s="1"/>
  <c r="O494"/>
  <c r="U494" s="1"/>
  <c r="AA494" s="1"/>
  <c r="N494"/>
  <c r="T494" s="1"/>
  <c r="Z494" s="1"/>
  <c r="P489"/>
  <c r="V489" s="1"/>
  <c r="AB489" s="1"/>
  <c r="O489"/>
  <c r="U489" s="1"/>
  <c r="AA489" s="1"/>
  <c r="N489"/>
  <c r="T489" s="1"/>
  <c r="Z489" s="1"/>
  <c r="P486"/>
  <c r="V486" s="1"/>
  <c r="AB486" s="1"/>
  <c r="O486"/>
  <c r="U486" s="1"/>
  <c r="AA486" s="1"/>
  <c r="N486"/>
  <c r="T486" s="1"/>
  <c r="Z486" s="1"/>
  <c r="P478"/>
  <c r="V478" s="1"/>
  <c r="AB478" s="1"/>
  <c r="O478"/>
  <c r="U478" s="1"/>
  <c r="AA478" s="1"/>
  <c r="N478"/>
  <c r="T478" s="1"/>
  <c r="Z478" s="1"/>
  <c r="P474"/>
  <c r="V474" s="1"/>
  <c r="AB474" s="1"/>
  <c r="O474"/>
  <c r="U474" s="1"/>
  <c r="AA474" s="1"/>
  <c r="N474"/>
  <c r="T474" s="1"/>
  <c r="Z474" s="1"/>
  <c r="P469"/>
  <c r="V469" s="1"/>
  <c r="AB469" s="1"/>
  <c r="O469"/>
  <c r="U469" s="1"/>
  <c r="AA469" s="1"/>
  <c r="N469"/>
  <c r="T469" s="1"/>
  <c r="Z469" s="1"/>
  <c r="P467"/>
  <c r="V467" s="1"/>
  <c r="AB467" s="1"/>
  <c r="O467"/>
  <c r="U467" s="1"/>
  <c r="AA467" s="1"/>
  <c r="N467"/>
  <c r="T467" s="1"/>
  <c r="Z467" s="1"/>
  <c r="P452"/>
  <c r="V452" s="1"/>
  <c r="AB452" s="1"/>
  <c r="O452"/>
  <c r="U452" s="1"/>
  <c r="AA452" s="1"/>
  <c r="N452"/>
  <c r="T452" s="1"/>
  <c r="Z452" s="1"/>
  <c r="P447"/>
  <c r="V447" s="1"/>
  <c r="AB447" s="1"/>
  <c r="O447"/>
  <c r="U447" s="1"/>
  <c r="AA447" s="1"/>
  <c r="N447"/>
  <c r="T447" s="1"/>
  <c r="Z447" s="1"/>
  <c r="P442"/>
  <c r="V442" s="1"/>
  <c r="AB442" s="1"/>
  <c r="O442"/>
  <c r="U442" s="1"/>
  <c r="AA442" s="1"/>
  <c r="N442"/>
  <c r="T442" s="1"/>
  <c r="Z442" s="1"/>
  <c r="P437"/>
  <c r="V437" s="1"/>
  <c r="AB437" s="1"/>
  <c r="O437"/>
  <c r="U437" s="1"/>
  <c r="AA437" s="1"/>
  <c r="N437"/>
  <c r="T437" s="1"/>
  <c r="Z437" s="1"/>
  <c r="P433"/>
  <c r="V433" s="1"/>
  <c r="AB433" s="1"/>
  <c r="O433"/>
  <c r="U433" s="1"/>
  <c r="AA433" s="1"/>
  <c r="N433"/>
  <c r="T433" s="1"/>
  <c r="Z433" s="1"/>
  <c r="P427"/>
  <c r="V427" s="1"/>
  <c r="AB427" s="1"/>
  <c r="O427"/>
  <c r="U427" s="1"/>
  <c r="AA427" s="1"/>
  <c r="N427"/>
  <c r="T427" s="1"/>
  <c r="Z427" s="1"/>
  <c r="P425"/>
  <c r="V425" s="1"/>
  <c r="AB425" s="1"/>
  <c r="O425"/>
  <c r="U425" s="1"/>
  <c r="AA425" s="1"/>
  <c r="N425"/>
  <c r="T425" s="1"/>
  <c r="Z425" s="1"/>
  <c r="P414"/>
  <c r="V414" s="1"/>
  <c r="AB414" s="1"/>
  <c r="O414"/>
  <c r="U414" s="1"/>
  <c r="AA414" s="1"/>
  <c r="N414"/>
  <c r="T414" s="1"/>
  <c r="Z414" s="1"/>
  <c r="P411"/>
  <c r="V411" s="1"/>
  <c r="AB411" s="1"/>
  <c r="O411"/>
  <c r="U411" s="1"/>
  <c r="AA411" s="1"/>
  <c r="N411"/>
  <c r="T411" s="1"/>
  <c r="Z411" s="1"/>
  <c r="P408"/>
  <c r="V408" s="1"/>
  <c r="AB408" s="1"/>
  <c r="O408"/>
  <c r="U408" s="1"/>
  <c r="AA408" s="1"/>
  <c r="N408"/>
  <c r="T408" s="1"/>
  <c r="Z408" s="1"/>
  <c r="P402"/>
  <c r="V402" s="1"/>
  <c r="AB402" s="1"/>
  <c r="O402"/>
  <c r="U402" s="1"/>
  <c r="AA402" s="1"/>
  <c r="N402"/>
  <c r="T402" s="1"/>
  <c r="Z402" s="1"/>
  <c r="P399"/>
  <c r="V399" s="1"/>
  <c r="AB399" s="1"/>
  <c r="O399"/>
  <c r="U399" s="1"/>
  <c r="AA399" s="1"/>
  <c r="N399"/>
  <c r="T399" s="1"/>
  <c r="Z399" s="1"/>
  <c r="P397"/>
  <c r="V397" s="1"/>
  <c r="AB397" s="1"/>
  <c r="O397"/>
  <c r="U397" s="1"/>
  <c r="AA397" s="1"/>
  <c r="N397"/>
  <c r="T397" s="1"/>
  <c r="Z397" s="1"/>
  <c r="P392"/>
  <c r="V392" s="1"/>
  <c r="AB392" s="1"/>
  <c r="O392"/>
  <c r="U392" s="1"/>
  <c r="AA392" s="1"/>
  <c r="N392"/>
  <c r="T392" s="1"/>
  <c r="Z392" s="1"/>
  <c r="P389"/>
  <c r="V389" s="1"/>
  <c r="AB389" s="1"/>
  <c r="O389"/>
  <c r="U389" s="1"/>
  <c r="AA389" s="1"/>
  <c r="N389"/>
  <c r="T389" s="1"/>
  <c r="Z389" s="1"/>
  <c r="P374"/>
  <c r="V374" s="1"/>
  <c r="AB374" s="1"/>
  <c r="O374"/>
  <c r="U374" s="1"/>
  <c r="AA374" s="1"/>
  <c r="N374"/>
  <c r="T374" s="1"/>
  <c r="Z374" s="1"/>
  <c r="P372"/>
  <c r="V372" s="1"/>
  <c r="AB372" s="1"/>
  <c r="O372"/>
  <c r="U372" s="1"/>
  <c r="AA372" s="1"/>
  <c r="N372"/>
  <c r="T372" s="1"/>
  <c r="Z372" s="1"/>
  <c r="P370"/>
  <c r="V370" s="1"/>
  <c r="AB370" s="1"/>
  <c r="O370"/>
  <c r="U370" s="1"/>
  <c r="AA370" s="1"/>
  <c r="N370"/>
  <c r="T370" s="1"/>
  <c r="Z370" s="1"/>
  <c r="P369"/>
  <c r="V369" s="1"/>
  <c r="AB369" s="1"/>
  <c r="O369"/>
  <c r="U369" s="1"/>
  <c r="AA369" s="1"/>
  <c r="P367"/>
  <c r="V367" s="1"/>
  <c r="AB367" s="1"/>
  <c r="O367"/>
  <c r="U367" s="1"/>
  <c r="AA367" s="1"/>
  <c r="N367"/>
  <c r="T367" s="1"/>
  <c r="Z367" s="1"/>
  <c r="P365"/>
  <c r="V365" s="1"/>
  <c r="AB365" s="1"/>
  <c r="O365"/>
  <c r="U365" s="1"/>
  <c r="AA365" s="1"/>
  <c r="N365"/>
  <c r="T365" s="1"/>
  <c r="Z365" s="1"/>
  <c r="P363"/>
  <c r="V363" s="1"/>
  <c r="AB363" s="1"/>
  <c r="O363"/>
  <c r="U363" s="1"/>
  <c r="AA363" s="1"/>
  <c r="N363"/>
  <c r="T363" s="1"/>
  <c r="Z363" s="1"/>
  <c r="P362"/>
  <c r="V362" s="1"/>
  <c r="AB362" s="1"/>
  <c r="O362"/>
  <c r="U362" s="1"/>
  <c r="AA362" s="1"/>
  <c r="P357"/>
  <c r="V357" s="1"/>
  <c r="AB357" s="1"/>
  <c r="O357"/>
  <c r="U357" s="1"/>
  <c r="AA357" s="1"/>
  <c r="N357"/>
  <c r="T357" s="1"/>
  <c r="Z357" s="1"/>
  <c r="P346"/>
  <c r="V346" s="1"/>
  <c r="AB346" s="1"/>
  <c r="O346"/>
  <c r="U346" s="1"/>
  <c r="AA346" s="1"/>
  <c r="N346"/>
  <c r="T346" s="1"/>
  <c r="Z346" s="1"/>
  <c r="P344"/>
  <c r="V344" s="1"/>
  <c r="AB344" s="1"/>
  <c r="O344"/>
  <c r="U344" s="1"/>
  <c r="AA344" s="1"/>
  <c r="N344"/>
  <c r="T344" s="1"/>
  <c r="Z344" s="1"/>
  <c r="P341"/>
  <c r="V341" s="1"/>
  <c r="AB341" s="1"/>
  <c r="O341"/>
  <c r="U341" s="1"/>
  <c r="AA341" s="1"/>
  <c r="N341"/>
  <c r="T341" s="1"/>
  <c r="Z341" s="1"/>
  <c r="P339"/>
  <c r="V339" s="1"/>
  <c r="AB339" s="1"/>
  <c r="O339"/>
  <c r="U339" s="1"/>
  <c r="AA339" s="1"/>
  <c r="N339"/>
  <c r="T339" s="1"/>
  <c r="Z339" s="1"/>
  <c r="P334"/>
  <c r="V334" s="1"/>
  <c r="AB334" s="1"/>
  <c r="O334"/>
  <c r="U334" s="1"/>
  <c r="AA334" s="1"/>
  <c r="N334"/>
  <c r="T334" s="1"/>
  <c r="Z334" s="1"/>
  <c r="P331"/>
  <c r="V331" s="1"/>
  <c r="AB331" s="1"/>
  <c r="O331"/>
  <c r="U331" s="1"/>
  <c r="AA331" s="1"/>
  <c r="N331"/>
  <c r="T331" s="1"/>
  <c r="Z331" s="1"/>
  <c r="P328"/>
  <c r="V328" s="1"/>
  <c r="AB328" s="1"/>
  <c r="O328"/>
  <c r="U328" s="1"/>
  <c r="AA328" s="1"/>
  <c r="N328"/>
  <c r="T328" s="1"/>
  <c r="Z328" s="1"/>
  <c r="P322"/>
  <c r="V322" s="1"/>
  <c r="AB322" s="1"/>
  <c r="O322"/>
  <c r="U322" s="1"/>
  <c r="AA322" s="1"/>
  <c r="N322"/>
  <c r="T322" s="1"/>
  <c r="Z322" s="1"/>
  <c r="P305"/>
  <c r="V305" s="1"/>
  <c r="AB305" s="1"/>
  <c r="O305"/>
  <c r="U305" s="1"/>
  <c r="AA305" s="1"/>
  <c r="N305"/>
  <c r="T305" s="1"/>
  <c r="Z305" s="1"/>
  <c r="P303"/>
  <c r="V303" s="1"/>
  <c r="AB303" s="1"/>
  <c r="O303"/>
  <c r="U303" s="1"/>
  <c r="AA303" s="1"/>
  <c r="N303"/>
  <c r="T303" s="1"/>
  <c r="Z303" s="1"/>
  <c r="P301"/>
  <c r="V301" s="1"/>
  <c r="AB301" s="1"/>
  <c r="O301"/>
  <c r="U301" s="1"/>
  <c r="AA301" s="1"/>
  <c r="N301"/>
  <c r="T301" s="1"/>
  <c r="Z301" s="1"/>
  <c r="P298"/>
  <c r="V298" s="1"/>
  <c r="AB298" s="1"/>
  <c r="O298"/>
  <c r="U298" s="1"/>
  <c r="AA298" s="1"/>
  <c r="N298"/>
  <c r="T298" s="1"/>
  <c r="Z298" s="1"/>
  <c r="P297"/>
  <c r="V297" s="1"/>
  <c r="AB297" s="1"/>
  <c r="O297"/>
  <c r="U297" s="1"/>
  <c r="AA297" s="1"/>
  <c r="N297"/>
  <c r="T297" s="1"/>
  <c r="Z297" s="1"/>
  <c r="P311"/>
  <c r="V311" s="1"/>
  <c r="AB311" s="1"/>
  <c r="O311"/>
  <c r="U311" s="1"/>
  <c r="AA311" s="1"/>
  <c r="N311"/>
  <c r="T311" s="1"/>
  <c r="Z311" s="1"/>
  <c r="P290"/>
  <c r="V290" s="1"/>
  <c r="AB290" s="1"/>
  <c r="O290"/>
  <c r="U290" s="1"/>
  <c r="AA290" s="1"/>
  <c r="N290"/>
  <c r="T290" s="1"/>
  <c r="Z290" s="1"/>
  <c r="P285"/>
  <c r="V285" s="1"/>
  <c r="AB285" s="1"/>
  <c r="O285"/>
  <c r="U285" s="1"/>
  <c r="AA285" s="1"/>
  <c r="N285"/>
  <c r="T285" s="1"/>
  <c r="Z285" s="1"/>
  <c r="P280"/>
  <c r="V280" s="1"/>
  <c r="AB280" s="1"/>
  <c r="O280"/>
  <c r="U280" s="1"/>
  <c r="AA280" s="1"/>
  <c r="N280"/>
  <c r="T280" s="1"/>
  <c r="Z280" s="1"/>
  <c r="P277"/>
  <c r="V277" s="1"/>
  <c r="AB277" s="1"/>
  <c r="O277"/>
  <c r="U277" s="1"/>
  <c r="AA277" s="1"/>
  <c r="N277"/>
  <c r="T277" s="1"/>
  <c r="Z277" s="1"/>
  <c r="P271"/>
  <c r="V271" s="1"/>
  <c r="AB271" s="1"/>
  <c r="O271"/>
  <c r="U271" s="1"/>
  <c r="AA271" s="1"/>
  <c r="N271"/>
  <c r="T271" s="1"/>
  <c r="Z271" s="1"/>
  <c r="P268"/>
  <c r="V268" s="1"/>
  <c r="AB268" s="1"/>
  <c r="O268"/>
  <c r="U268" s="1"/>
  <c r="AA268" s="1"/>
  <c r="N268"/>
  <c r="T268" s="1"/>
  <c r="Z268" s="1"/>
  <c r="P265"/>
  <c r="V265" s="1"/>
  <c r="AB265" s="1"/>
  <c r="O265"/>
  <c r="U265" s="1"/>
  <c r="AA265" s="1"/>
  <c r="N265"/>
  <c r="T265" s="1"/>
  <c r="Z265" s="1"/>
  <c r="P262"/>
  <c r="V262" s="1"/>
  <c r="AB262" s="1"/>
  <c r="O262"/>
  <c r="U262" s="1"/>
  <c r="AA262" s="1"/>
  <c r="N262"/>
  <c r="T262" s="1"/>
  <c r="Z262" s="1"/>
  <c r="P257"/>
  <c r="V257" s="1"/>
  <c r="AB257" s="1"/>
  <c r="O257"/>
  <c r="U257" s="1"/>
  <c r="AA257" s="1"/>
  <c r="N257"/>
  <c r="T257" s="1"/>
  <c r="Z257" s="1"/>
  <c r="P250"/>
  <c r="V250" s="1"/>
  <c r="AB250" s="1"/>
  <c r="O250"/>
  <c r="U250" s="1"/>
  <c r="AA250" s="1"/>
  <c r="N250"/>
  <c r="T250" s="1"/>
  <c r="Z250" s="1"/>
  <c r="P241"/>
  <c r="V241" s="1"/>
  <c r="AB241" s="1"/>
  <c r="O241"/>
  <c r="U241" s="1"/>
  <c r="AA241" s="1"/>
  <c r="N241"/>
  <c r="T241" s="1"/>
  <c r="Z241" s="1"/>
  <c r="P238"/>
  <c r="V238" s="1"/>
  <c r="AB238" s="1"/>
  <c r="O238"/>
  <c r="U238" s="1"/>
  <c r="AA238" s="1"/>
  <c r="N238"/>
  <c r="T238" s="1"/>
  <c r="Z238" s="1"/>
  <c r="P234"/>
  <c r="V234" s="1"/>
  <c r="AB234" s="1"/>
  <c r="P216"/>
  <c r="V216" s="1"/>
  <c r="AB216" s="1"/>
  <c r="O216"/>
  <c r="U216" s="1"/>
  <c r="AA216" s="1"/>
  <c r="N216"/>
  <c r="T216" s="1"/>
  <c r="Z216" s="1"/>
  <c r="P231"/>
  <c r="V231" s="1"/>
  <c r="AB231" s="1"/>
  <c r="O231"/>
  <c r="U231" s="1"/>
  <c r="AA231" s="1"/>
  <c r="N231"/>
  <c r="T231" s="1"/>
  <c r="Z231" s="1"/>
  <c r="P210"/>
  <c r="V210" s="1"/>
  <c r="AB210" s="1"/>
  <c r="O210"/>
  <c r="U210" s="1"/>
  <c r="AA210" s="1"/>
  <c r="N210"/>
  <c r="T210" s="1"/>
  <c r="Z210" s="1"/>
  <c r="P207"/>
  <c r="V207" s="1"/>
  <c r="AB207" s="1"/>
  <c r="O207"/>
  <c r="U207" s="1"/>
  <c r="AA207" s="1"/>
  <c r="N207"/>
  <c r="T207" s="1"/>
  <c r="Z207" s="1"/>
  <c r="P191"/>
  <c r="V191" s="1"/>
  <c r="AB191" s="1"/>
  <c r="O191"/>
  <c r="U191" s="1"/>
  <c r="AA191" s="1"/>
  <c r="N191"/>
  <c r="T191" s="1"/>
  <c r="Z191" s="1"/>
  <c r="P188"/>
  <c r="V188" s="1"/>
  <c r="AB188" s="1"/>
  <c r="O188"/>
  <c r="U188" s="1"/>
  <c r="AA188" s="1"/>
  <c r="N188"/>
  <c r="T188" s="1"/>
  <c r="Z188" s="1"/>
  <c r="P174"/>
  <c r="V174" s="1"/>
  <c r="AB174" s="1"/>
  <c r="O174"/>
  <c r="U174" s="1"/>
  <c r="AA174" s="1"/>
  <c r="N174"/>
  <c r="T174" s="1"/>
  <c r="Z174" s="1"/>
  <c r="P168"/>
  <c r="V168" s="1"/>
  <c r="AB168" s="1"/>
  <c r="O168"/>
  <c r="U168" s="1"/>
  <c r="AA168" s="1"/>
  <c r="N168"/>
  <c r="T168" s="1"/>
  <c r="Z168" s="1"/>
  <c r="P165"/>
  <c r="V165" s="1"/>
  <c r="AB165" s="1"/>
  <c r="O165"/>
  <c r="U165" s="1"/>
  <c r="AA165" s="1"/>
  <c r="P151"/>
  <c r="V151" s="1"/>
  <c r="AB151" s="1"/>
  <c r="O151"/>
  <c r="U151" s="1"/>
  <c r="AA151" s="1"/>
  <c r="N151"/>
  <c r="T151" s="1"/>
  <c r="Z151" s="1"/>
  <c r="P148"/>
  <c r="V148" s="1"/>
  <c r="AB148" s="1"/>
  <c r="O148"/>
  <c r="U148" s="1"/>
  <c r="AA148" s="1"/>
  <c r="N148"/>
  <c r="T148" s="1"/>
  <c r="Z148" s="1"/>
  <c r="P145"/>
  <c r="V145" s="1"/>
  <c r="AB145" s="1"/>
  <c r="O145"/>
  <c r="U145" s="1"/>
  <c r="AA145" s="1"/>
  <c r="N145"/>
  <c r="T145" s="1"/>
  <c r="Z145" s="1"/>
  <c r="P142"/>
  <c r="V142" s="1"/>
  <c r="AB142" s="1"/>
  <c r="O142"/>
  <c r="U142" s="1"/>
  <c r="AA142" s="1"/>
  <c r="N142"/>
  <c r="T142" s="1"/>
  <c r="Z142" s="1"/>
  <c r="P139"/>
  <c r="V139" s="1"/>
  <c r="AB139" s="1"/>
  <c r="O139"/>
  <c r="U139" s="1"/>
  <c r="AA139" s="1"/>
  <c r="N139"/>
  <c r="T139" s="1"/>
  <c r="Z139" s="1"/>
  <c r="P136"/>
  <c r="V136" s="1"/>
  <c r="AB136" s="1"/>
  <c r="O136"/>
  <c r="U136" s="1"/>
  <c r="AA136" s="1"/>
  <c r="N136"/>
  <c r="T136" s="1"/>
  <c r="Z136" s="1"/>
  <c r="P129"/>
  <c r="V129" s="1"/>
  <c r="AB129" s="1"/>
  <c r="O129"/>
  <c r="U129" s="1"/>
  <c r="AA129" s="1"/>
  <c r="N129"/>
  <c r="T129" s="1"/>
  <c r="Z129" s="1"/>
  <c r="P127"/>
  <c r="V127" s="1"/>
  <c r="AB127" s="1"/>
  <c r="O127"/>
  <c r="U127" s="1"/>
  <c r="AA127" s="1"/>
  <c r="N127"/>
  <c r="T127" s="1"/>
  <c r="Z127" s="1"/>
  <c r="P126"/>
  <c r="V126" s="1"/>
  <c r="AB126" s="1"/>
  <c r="O126"/>
  <c r="U126" s="1"/>
  <c r="AA126" s="1"/>
  <c r="N126"/>
  <c r="T126" s="1"/>
  <c r="Z126" s="1"/>
  <c r="P124"/>
  <c r="V124" s="1"/>
  <c r="AB124" s="1"/>
  <c r="O124"/>
  <c r="U124" s="1"/>
  <c r="AA124" s="1"/>
  <c r="N124"/>
  <c r="T124" s="1"/>
  <c r="Z124" s="1"/>
  <c r="P113"/>
  <c r="V113" s="1"/>
  <c r="AB113" s="1"/>
  <c r="O113"/>
  <c r="U113" s="1"/>
  <c r="AA113" s="1"/>
  <c r="N113"/>
  <c r="T113" s="1"/>
  <c r="Z113" s="1"/>
  <c r="P111"/>
  <c r="V111" s="1"/>
  <c r="AB111" s="1"/>
  <c r="O111"/>
  <c r="U111" s="1"/>
  <c r="AA111" s="1"/>
  <c r="N111"/>
  <c r="T111" s="1"/>
  <c r="Z111" s="1"/>
  <c r="P110"/>
  <c r="V110" s="1"/>
  <c r="AB110" s="1"/>
  <c r="O110"/>
  <c r="U110" s="1"/>
  <c r="AA110" s="1"/>
  <c r="N110"/>
  <c r="T110" s="1"/>
  <c r="Z110" s="1"/>
  <c r="P108"/>
  <c r="V108" s="1"/>
  <c r="AB108" s="1"/>
  <c r="O108"/>
  <c r="U108" s="1"/>
  <c r="AA108" s="1"/>
  <c r="N108"/>
  <c r="T108" s="1"/>
  <c r="Z108" s="1"/>
  <c r="P104"/>
  <c r="V104" s="1"/>
  <c r="AB104" s="1"/>
  <c r="O104"/>
  <c r="U104" s="1"/>
  <c r="AA104" s="1"/>
  <c r="N104"/>
  <c r="T104" s="1"/>
  <c r="Z104" s="1"/>
  <c r="P101"/>
  <c r="V101" s="1"/>
  <c r="AB101" s="1"/>
  <c r="O101"/>
  <c r="U101" s="1"/>
  <c r="AA101" s="1"/>
  <c r="N101"/>
  <c r="T101" s="1"/>
  <c r="Z101" s="1"/>
  <c r="P98"/>
  <c r="V98" s="1"/>
  <c r="AB98" s="1"/>
  <c r="O98"/>
  <c r="U98" s="1"/>
  <c r="AA98" s="1"/>
  <c r="N98"/>
  <c r="T98" s="1"/>
  <c r="Z98" s="1"/>
  <c r="P86"/>
  <c r="V86" s="1"/>
  <c r="AB86" s="1"/>
  <c r="O86"/>
  <c r="U86" s="1"/>
  <c r="AA86" s="1"/>
  <c r="N86"/>
  <c r="T86" s="1"/>
  <c r="Z86" s="1"/>
  <c r="P84"/>
  <c r="V84" s="1"/>
  <c r="AB84" s="1"/>
  <c r="O84"/>
  <c r="U84" s="1"/>
  <c r="AA84" s="1"/>
  <c r="N84"/>
  <c r="T84" s="1"/>
  <c r="Z84" s="1"/>
  <c r="P83"/>
  <c r="V83" s="1"/>
  <c r="AB83" s="1"/>
  <c r="O83"/>
  <c r="U83" s="1"/>
  <c r="AA83" s="1"/>
  <c r="N83"/>
  <c r="T83" s="1"/>
  <c r="Z83" s="1"/>
  <c r="P82"/>
  <c r="V82" s="1"/>
  <c r="AB82" s="1"/>
  <c r="O82"/>
  <c r="U82" s="1"/>
  <c r="AA82" s="1"/>
  <c r="P69"/>
  <c r="V69" s="1"/>
  <c r="AB69" s="1"/>
  <c r="O69"/>
  <c r="U69" s="1"/>
  <c r="AA69" s="1"/>
  <c r="N69"/>
  <c r="T69" s="1"/>
  <c r="Z69" s="1"/>
  <c r="P66"/>
  <c r="V66" s="1"/>
  <c r="AB66" s="1"/>
  <c r="O66"/>
  <c r="U66" s="1"/>
  <c r="AA66" s="1"/>
  <c r="N66"/>
  <c r="T66" s="1"/>
  <c r="Z66" s="1"/>
  <c r="P63"/>
  <c r="V63" s="1"/>
  <c r="AB63" s="1"/>
  <c r="O63"/>
  <c r="U63" s="1"/>
  <c r="AA63" s="1"/>
  <c r="N63"/>
  <c r="T63" s="1"/>
  <c r="Z63" s="1"/>
  <c r="P57"/>
  <c r="V57" s="1"/>
  <c r="AB57" s="1"/>
  <c r="O57"/>
  <c r="U57" s="1"/>
  <c r="AA57" s="1"/>
  <c r="N57"/>
  <c r="T57" s="1"/>
  <c r="Z57" s="1"/>
  <c r="P51"/>
  <c r="V51" s="1"/>
  <c r="AB51" s="1"/>
  <c r="O51"/>
  <c r="U51" s="1"/>
  <c r="AA51" s="1"/>
  <c r="N51"/>
  <c r="T51" s="1"/>
  <c r="Z51" s="1"/>
  <c r="P48"/>
  <c r="V48" s="1"/>
  <c r="AB48" s="1"/>
  <c r="O48"/>
  <c r="U48" s="1"/>
  <c r="AA48" s="1"/>
  <c r="N48"/>
  <c r="T48" s="1"/>
  <c r="Z48" s="1"/>
  <c r="P41"/>
  <c r="V41" s="1"/>
  <c r="AB41" s="1"/>
  <c r="O41"/>
  <c r="U41" s="1"/>
  <c r="AA41" s="1"/>
  <c r="N41"/>
  <c r="T41" s="1"/>
  <c r="Z41" s="1"/>
  <c r="P38"/>
  <c r="V38" s="1"/>
  <c r="AB38" s="1"/>
  <c r="O38"/>
  <c r="U38" s="1"/>
  <c r="AA38" s="1"/>
  <c r="N38"/>
  <c r="T38" s="1"/>
  <c r="Z38" s="1"/>
  <c r="P35"/>
  <c r="V35" s="1"/>
  <c r="AB35" s="1"/>
  <c r="O35"/>
  <c r="U35" s="1"/>
  <c r="AA35" s="1"/>
  <c r="N35"/>
  <c r="T35" s="1"/>
  <c r="Z35" s="1"/>
  <c r="P32"/>
  <c r="V32" s="1"/>
  <c r="AB32" s="1"/>
  <c r="O32"/>
  <c r="U32" s="1"/>
  <c r="AA32" s="1"/>
  <c r="N32"/>
  <c r="T32" s="1"/>
  <c r="Z32" s="1"/>
  <c r="P23"/>
  <c r="V23" s="1"/>
  <c r="AB23" s="1"/>
  <c r="O23"/>
  <c r="U23" s="1"/>
  <c r="AA23" s="1"/>
  <c r="N23"/>
  <c r="T23" s="1"/>
  <c r="Z23" s="1"/>
  <c r="O704" l="1"/>
  <c r="U704" s="1"/>
  <c r="AA704" s="1"/>
  <c r="L541"/>
  <c r="N533"/>
  <c r="T533" s="1"/>
  <c r="Z533" s="1"/>
  <c r="L630"/>
  <c r="N376"/>
  <c r="T376" s="1"/>
  <c r="Z376" s="1"/>
  <c r="N542"/>
  <c r="T542" s="1"/>
  <c r="Z542" s="1"/>
  <c r="M613"/>
  <c r="T541"/>
  <c r="Z541" s="1"/>
  <c r="K531"/>
  <c r="N654"/>
  <c r="T654" s="1"/>
  <c r="Z654" s="1"/>
  <c r="M463"/>
  <c r="M462" s="1"/>
  <c r="N704"/>
  <c r="T704" s="1"/>
  <c r="Z704" s="1"/>
  <c r="L80"/>
  <c r="P704"/>
  <c r="V704" s="1"/>
  <c r="AB704" s="1"/>
  <c r="M291"/>
  <c r="M630"/>
  <c r="L729"/>
  <c r="M747"/>
  <c r="K630"/>
  <c r="L342"/>
  <c r="K729"/>
  <c r="L747"/>
  <c r="L623"/>
  <c r="M691"/>
  <c r="M729"/>
  <c r="Q531"/>
  <c r="T375"/>
  <c r="Z375" s="1"/>
  <c r="R16"/>
  <c r="Q353"/>
  <c r="R353"/>
  <c r="T532"/>
  <c r="Z532" s="1"/>
  <c r="S16"/>
  <c r="Q16"/>
  <c r="S421"/>
  <c r="Q156"/>
  <c r="R156"/>
  <c r="S353"/>
  <c r="K122"/>
  <c r="K121" s="1"/>
  <c r="K291"/>
  <c r="K342"/>
  <c r="L691"/>
  <c r="L709"/>
  <c r="L742"/>
  <c r="K368"/>
  <c r="K691"/>
  <c r="K747"/>
  <c r="L737"/>
  <c r="K709"/>
  <c r="M709"/>
  <c r="L531"/>
  <c r="O541"/>
  <c r="U541" s="1"/>
  <c r="AA541" s="1"/>
  <c r="P382"/>
  <c r="V382" s="1"/>
  <c r="AB382" s="1"/>
  <c r="O383"/>
  <c r="U383" s="1"/>
  <c r="AA383" s="1"/>
  <c r="I382"/>
  <c r="O382" s="1"/>
  <c r="U382" s="1"/>
  <c r="AA382" s="1"/>
  <c r="H382"/>
  <c r="N383"/>
  <c r="T383" s="1"/>
  <c r="Z383" s="1"/>
  <c r="P383"/>
  <c r="V383" s="1"/>
  <c r="AB383" s="1"/>
  <c r="M201"/>
  <c r="L201"/>
  <c r="K201"/>
  <c r="K80"/>
  <c r="K79" s="1"/>
  <c r="L423"/>
  <c r="L463"/>
  <c r="L462" s="1"/>
  <c r="K463"/>
  <c r="K462" s="1"/>
  <c r="M623"/>
  <c r="K742"/>
  <c r="L337"/>
  <c r="L368"/>
  <c r="K640"/>
  <c r="M386"/>
  <c r="K423"/>
  <c r="K422" s="1"/>
  <c r="K421" s="1"/>
  <c r="L291"/>
  <c r="K361"/>
  <c r="L395"/>
  <c r="K613"/>
  <c r="K395"/>
  <c r="K394" s="1"/>
  <c r="K337"/>
  <c r="M640"/>
  <c r="K42"/>
  <c r="M80"/>
  <c r="M79" s="1"/>
  <c r="L106"/>
  <c r="L105" s="1"/>
  <c r="K623"/>
  <c r="K106"/>
  <c r="K105" s="1"/>
  <c r="M299"/>
  <c r="L361"/>
  <c r="L665"/>
  <c r="K737"/>
  <c r="K157"/>
  <c r="L299"/>
  <c r="K450"/>
  <c r="K449" s="1"/>
  <c r="M157"/>
  <c r="K299"/>
  <c r="M342"/>
  <c r="M395"/>
  <c r="M394" s="1"/>
  <c r="M514"/>
  <c r="L613"/>
  <c r="L640"/>
  <c r="K665"/>
  <c r="M742"/>
  <c r="L157"/>
  <c r="M337"/>
  <c r="M368"/>
  <c r="M737"/>
  <c r="M133"/>
  <c r="K17"/>
  <c r="M42"/>
  <c r="K143"/>
  <c r="M17"/>
  <c r="L42"/>
  <c r="L17"/>
  <c r="M665"/>
  <c r="K514"/>
  <c r="L514"/>
  <c r="L509"/>
  <c r="M509"/>
  <c r="L501"/>
  <c r="M501"/>
  <c r="K475"/>
  <c r="L475"/>
  <c r="M475"/>
  <c r="L471"/>
  <c r="M471"/>
  <c r="L449"/>
  <c r="L444"/>
  <c r="M444"/>
  <c r="L439"/>
  <c r="L434"/>
  <c r="M434"/>
  <c r="L422"/>
  <c r="M423"/>
  <c r="M422" s="1"/>
  <c r="L416"/>
  <c r="M416"/>
  <c r="L394"/>
  <c r="K386"/>
  <c r="L386"/>
  <c r="M361"/>
  <c r="K319"/>
  <c r="L319"/>
  <c r="M319"/>
  <c r="L282"/>
  <c r="K259"/>
  <c r="L259"/>
  <c r="M259"/>
  <c r="K251"/>
  <c r="L251"/>
  <c r="M251"/>
  <c r="K235"/>
  <c r="L235"/>
  <c r="M235"/>
  <c r="L133"/>
  <c r="M122"/>
  <c r="M121" s="1"/>
  <c r="L122"/>
  <c r="L121" s="1"/>
  <c r="M106"/>
  <c r="M105" s="1"/>
  <c r="L79"/>
  <c r="J405"/>
  <c r="P405" s="1"/>
  <c r="V405" s="1"/>
  <c r="AB405" s="1"/>
  <c r="I405"/>
  <c r="O405" s="1"/>
  <c r="U405" s="1"/>
  <c r="AA405" s="1"/>
  <c r="H405"/>
  <c r="N405" s="1"/>
  <c r="T405" s="1"/>
  <c r="Z405" s="1"/>
  <c r="K287" l="1"/>
  <c r="M287"/>
  <c r="K336"/>
  <c r="K354"/>
  <c r="K353" s="1"/>
  <c r="M606"/>
  <c r="K606"/>
  <c r="L336"/>
  <c r="L606"/>
  <c r="L287"/>
  <c r="R15"/>
  <c r="R753" s="1"/>
  <c r="S15"/>
  <c r="Q15"/>
  <c r="M336"/>
  <c r="N382"/>
  <c r="T382" s="1"/>
  <c r="Z382" s="1"/>
  <c r="L354"/>
  <c r="L353" s="1"/>
  <c r="M354"/>
  <c r="M353" s="1"/>
  <c r="K133"/>
  <c r="K16" s="1"/>
  <c r="L421"/>
  <c r="M421"/>
  <c r="K156"/>
  <c r="L156"/>
  <c r="M156"/>
  <c r="M16"/>
  <c r="L16"/>
  <c r="H369"/>
  <c r="N369" s="1"/>
  <c r="T369" s="1"/>
  <c r="Z369" s="1"/>
  <c r="H362"/>
  <c r="N362" s="1"/>
  <c r="T362" s="1"/>
  <c r="Z362" s="1"/>
  <c r="J749"/>
  <c r="I749"/>
  <c r="H749"/>
  <c r="J744"/>
  <c r="I744"/>
  <c r="H744"/>
  <c r="J739"/>
  <c r="I739"/>
  <c r="H739"/>
  <c r="J731"/>
  <c r="P731" s="1"/>
  <c r="V731" s="1"/>
  <c r="AB731" s="1"/>
  <c r="I731"/>
  <c r="O731" s="1"/>
  <c r="U731" s="1"/>
  <c r="AA731" s="1"/>
  <c r="H731"/>
  <c r="N731" s="1"/>
  <c r="T731" s="1"/>
  <c r="Z731" s="1"/>
  <c r="J711"/>
  <c r="P711" s="1"/>
  <c r="V711" s="1"/>
  <c r="AB711" s="1"/>
  <c r="I711"/>
  <c r="O711" s="1"/>
  <c r="U711" s="1"/>
  <c r="AA711" s="1"/>
  <c r="H711"/>
  <c r="N711" s="1"/>
  <c r="T711" s="1"/>
  <c r="Z711" s="1"/>
  <c r="I694"/>
  <c r="O694" s="1"/>
  <c r="U694" s="1"/>
  <c r="AA694" s="1"/>
  <c r="J694"/>
  <c r="P694" s="1"/>
  <c r="V694" s="1"/>
  <c r="AB694" s="1"/>
  <c r="H694"/>
  <c r="N694" s="1"/>
  <c r="T694" s="1"/>
  <c r="Z694" s="1"/>
  <c r="I692"/>
  <c r="O692" s="1"/>
  <c r="U692" s="1"/>
  <c r="AA692" s="1"/>
  <c r="J692"/>
  <c r="P692" s="1"/>
  <c r="V692" s="1"/>
  <c r="AB692" s="1"/>
  <c r="H692"/>
  <c r="N692" s="1"/>
  <c r="T692" s="1"/>
  <c r="Z692" s="1"/>
  <c r="I670"/>
  <c r="O670" s="1"/>
  <c r="U670" s="1"/>
  <c r="AA670" s="1"/>
  <c r="J670"/>
  <c r="P670" s="1"/>
  <c r="V670" s="1"/>
  <c r="AB670" s="1"/>
  <c r="H670"/>
  <c r="N670" s="1"/>
  <c r="T670" s="1"/>
  <c r="Z670" s="1"/>
  <c r="I666"/>
  <c r="O666" s="1"/>
  <c r="U666" s="1"/>
  <c r="AA666" s="1"/>
  <c r="J666"/>
  <c r="P666" s="1"/>
  <c r="V666" s="1"/>
  <c r="AB666" s="1"/>
  <c r="H666"/>
  <c r="N666" s="1"/>
  <c r="T666" s="1"/>
  <c r="Z666" s="1"/>
  <c r="J669"/>
  <c r="P669" s="1"/>
  <c r="V669" s="1"/>
  <c r="AB669" s="1"/>
  <c r="I669"/>
  <c r="O669" s="1"/>
  <c r="U669" s="1"/>
  <c r="AA669" s="1"/>
  <c r="H669"/>
  <c r="N669" s="1"/>
  <c r="T669" s="1"/>
  <c r="Z669" s="1"/>
  <c r="J661"/>
  <c r="P661" s="1"/>
  <c r="V661" s="1"/>
  <c r="AB661" s="1"/>
  <c r="I661"/>
  <c r="O661" s="1"/>
  <c r="U661" s="1"/>
  <c r="AA661" s="1"/>
  <c r="H661"/>
  <c r="N661" s="1"/>
  <c r="T661" s="1"/>
  <c r="Z661" s="1"/>
  <c r="I624"/>
  <c r="O624" s="1"/>
  <c r="U624" s="1"/>
  <c r="AA624" s="1"/>
  <c r="J624"/>
  <c r="P624" s="1"/>
  <c r="V624" s="1"/>
  <c r="AB624" s="1"/>
  <c r="H624"/>
  <c r="N624" s="1"/>
  <c r="T624" s="1"/>
  <c r="Z624" s="1"/>
  <c r="H626"/>
  <c r="N626" s="1"/>
  <c r="T626" s="1"/>
  <c r="Z626" s="1"/>
  <c r="I626"/>
  <c r="O626" s="1"/>
  <c r="U626" s="1"/>
  <c r="AA626" s="1"/>
  <c r="J626"/>
  <c r="I536"/>
  <c r="J536"/>
  <c r="H536"/>
  <c r="I522"/>
  <c r="J522"/>
  <c r="H522"/>
  <c r="I503"/>
  <c r="J503"/>
  <c r="H503"/>
  <c r="I488"/>
  <c r="J488"/>
  <c r="H488"/>
  <c r="I496"/>
  <c r="J496"/>
  <c r="H496"/>
  <c r="J481"/>
  <c r="I481"/>
  <c r="H481"/>
  <c r="I477"/>
  <c r="J477"/>
  <c r="H477"/>
  <c r="I473"/>
  <c r="J473"/>
  <c r="H473"/>
  <c r="I468"/>
  <c r="O468" s="1"/>
  <c r="U468" s="1"/>
  <c r="AA468" s="1"/>
  <c r="J468"/>
  <c r="P468" s="1"/>
  <c r="V468" s="1"/>
  <c r="AB468" s="1"/>
  <c r="H468"/>
  <c r="N468" s="1"/>
  <c r="T468" s="1"/>
  <c r="Z468" s="1"/>
  <c r="I466"/>
  <c r="O466" s="1"/>
  <c r="U466" s="1"/>
  <c r="AA466" s="1"/>
  <c r="J466"/>
  <c r="P466" s="1"/>
  <c r="V466" s="1"/>
  <c r="AB466" s="1"/>
  <c r="H466"/>
  <c r="N466" s="1"/>
  <c r="T466" s="1"/>
  <c r="Z466" s="1"/>
  <c r="J432"/>
  <c r="I432"/>
  <c r="H432"/>
  <c r="J419"/>
  <c r="P419" s="1"/>
  <c r="V419" s="1"/>
  <c r="AB419" s="1"/>
  <c r="I419"/>
  <c r="O419" s="1"/>
  <c r="U419" s="1"/>
  <c r="AA419" s="1"/>
  <c r="H419"/>
  <c r="N419" s="1"/>
  <c r="T419" s="1"/>
  <c r="Z419" s="1"/>
  <c r="I413"/>
  <c r="J413"/>
  <c r="H413"/>
  <c r="S753" l="1"/>
  <c r="Q753"/>
  <c r="J480"/>
  <c r="P481"/>
  <c r="V481" s="1"/>
  <c r="AB481" s="1"/>
  <c r="I521"/>
  <c r="O521" s="1"/>
  <c r="U521" s="1"/>
  <c r="AA521" s="1"/>
  <c r="O522"/>
  <c r="U522" s="1"/>
  <c r="AA522" s="1"/>
  <c r="H748"/>
  <c r="N748" s="1"/>
  <c r="T748" s="1"/>
  <c r="Z748" s="1"/>
  <c r="N749"/>
  <c r="T749" s="1"/>
  <c r="Z749" s="1"/>
  <c r="J431"/>
  <c r="P431" s="1"/>
  <c r="V431" s="1"/>
  <c r="AB431" s="1"/>
  <c r="P432"/>
  <c r="V432" s="1"/>
  <c r="AB432" s="1"/>
  <c r="J472"/>
  <c r="P472" s="1"/>
  <c r="V472" s="1"/>
  <c r="AB472" s="1"/>
  <c r="P473"/>
  <c r="V473" s="1"/>
  <c r="AB473" s="1"/>
  <c r="I476"/>
  <c r="O476" s="1"/>
  <c r="U476" s="1"/>
  <c r="AA476" s="1"/>
  <c r="O477"/>
  <c r="U477" s="1"/>
  <c r="AA477" s="1"/>
  <c r="H495"/>
  <c r="N495" s="1"/>
  <c r="T495" s="1"/>
  <c r="Z495" s="1"/>
  <c r="N496"/>
  <c r="T496" s="1"/>
  <c r="Z496" s="1"/>
  <c r="J487"/>
  <c r="P487" s="1"/>
  <c r="V487" s="1"/>
  <c r="AB487" s="1"/>
  <c r="P488"/>
  <c r="V488" s="1"/>
  <c r="AB488" s="1"/>
  <c r="I502"/>
  <c r="O503"/>
  <c r="U503" s="1"/>
  <c r="AA503" s="1"/>
  <c r="H535"/>
  <c r="N536"/>
  <c r="T536" s="1"/>
  <c r="Z536" s="1"/>
  <c r="H743"/>
  <c r="N743" s="1"/>
  <c r="T743" s="1"/>
  <c r="Z743" s="1"/>
  <c r="N744"/>
  <c r="T744" s="1"/>
  <c r="Z744" s="1"/>
  <c r="I748"/>
  <c r="O748" s="1"/>
  <c r="U748" s="1"/>
  <c r="AA748" s="1"/>
  <c r="O749"/>
  <c r="U749" s="1"/>
  <c r="AA749" s="1"/>
  <c r="I431"/>
  <c r="O431" s="1"/>
  <c r="U431" s="1"/>
  <c r="AA431" s="1"/>
  <c r="O432"/>
  <c r="U432" s="1"/>
  <c r="AA432" s="1"/>
  <c r="H472"/>
  <c r="N472" s="1"/>
  <c r="T472" s="1"/>
  <c r="Z472" s="1"/>
  <c r="N473"/>
  <c r="T473" s="1"/>
  <c r="Z473" s="1"/>
  <c r="H487"/>
  <c r="N487" s="1"/>
  <c r="T487" s="1"/>
  <c r="Z487" s="1"/>
  <c r="N488"/>
  <c r="T488" s="1"/>
  <c r="Z488" s="1"/>
  <c r="J623"/>
  <c r="P623" s="1"/>
  <c r="V623" s="1"/>
  <c r="AB623" s="1"/>
  <c r="P626"/>
  <c r="V626" s="1"/>
  <c r="AB626" s="1"/>
  <c r="J738"/>
  <c r="P738" s="1"/>
  <c r="V738" s="1"/>
  <c r="AB738" s="1"/>
  <c r="P739"/>
  <c r="V739" s="1"/>
  <c r="AB739" s="1"/>
  <c r="J412"/>
  <c r="P412" s="1"/>
  <c r="V412" s="1"/>
  <c r="AB412" s="1"/>
  <c r="P413"/>
  <c r="V413" s="1"/>
  <c r="AB413" s="1"/>
  <c r="H480"/>
  <c r="N481"/>
  <c r="T481" s="1"/>
  <c r="Z481" s="1"/>
  <c r="J495"/>
  <c r="P495" s="1"/>
  <c r="V495" s="1"/>
  <c r="AB495" s="1"/>
  <c r="P496"/>
  <c r="V496" s="1"/>
  <c r="AB496" s="1"/>
  <c r="I487"/>
  <c r="O487" s="1"/>
  <c r="U487" s="1"/>
  <c r="AA487" s="1"/>
  <c r="O488"/>
  <c r="U488" s="1"/>
  <c r="AA488" s="1"/>
  <c r="H521"/>
  <c r="N521" s="1"/>
  <c r="T521" s="1"/>
  <c r="Z521" s="1"/>
  <c r="N522"/>
  <c r="T522" s="1"/>
  <c r="Z522" s="1"/>
  <c r="J535"/>
  <c r="P536"/>
  <c r="V536" s="1"/>
  <c r="AB536" s="1"/>
  <c r="H738"/>
  <c r="N738" s="1"/>
  <c r="T738" s="1"/>
  <c r="Z738" s="1"/>
  <c r="N739"/>
  <c r="T739" s="1"/>
  <c r="Z739" s="1"/>
  <c r="I743"/>
  <c r="O743" s="1"/>
  <c r="U743" s="1"/>
  <c r="AA743" s="1"/>
  <c r="O744"/>
  <c r="U744" s="1"/>
  <c r="AA744" s="1"/>
  <c r="J748"/>
  <c r="P748" s="1"/>
  <c r="V748" s="1"/>
  <c r="AB748" s="1"/>
  <c r="P749"/>
  <c r="V749" s="1"/>
  <c r="AB749" s="1"/>
  <c r="J476"/>
  <c r="P476" s="1"/>
  <c r="V476" s="1"/>
  <c r="AB476" s="1"/>
  <c r="P477"/>
  <c r="V477" s="1"/>
  <c r="AB477" s="1"/>
  <c r="J502"/>
  <c r="P503"/>
  <c r="V503" s="1"/>
  <c r="AB503" s="1"/>
  <c r="H412"/>
  <c r="N412" s="1"/>
  <c r="T412" s="1"/>
  <c r="Z412" s="1"/>
  <c r="N413"/>
  <c r="T413" s="1"/>
  <c r="Z413" s="1"/>
  <c r="I472"/>
  <c r="O472" s="1"/>
  <c r="U472" s="1"/>
  <c r="AA472" s="1"/>
  <c r="O473"/>
  <c r="U473" s="1"/>
  <c r="AA473" s="1"/>
  <c r="I412"/>
  <c r="O412" s="1"/>
  <c r="U412" s="1"/>
  <c r="AA412" s="1"/>
  <c r="O413"/>
  <c r="U413" s="1"/>
  <c r="AA413" s="1"/>
  <c r="H431"/>
  <c r="N431" s="1"/>
  <c r="T431" s="1"/>
  <c r="Z431" s="1"/>
  <c r="N432"/>
  <c r="T432" s="1"/>
  <c r="Z432" s="1"/>
  <c r="H476"/>
  <c r="N476" s="1"/>
  <c r="T476" s="1"/>
  <c r="Z476" s="1"/>
  <c r="N477"/>
  <c r="T477" s="1"/>
  <c r="Z477" s="1"/>
  <c r="I480"/>
  <c r="O481"/>
  <c r="U481" s="1"/>
  <c r="AA481" s="1"/>
  <c r="I495"/>
  <c r="O495" s="1"/>
  <c r="U495" s="1"/>
  <c r="AA495" s="1"/>
  <c r="O496"/>
  <c r="U496" s="1"/>
  <c r="AA496" s="1"/>
  <c r="H502"/>
  <c r="N503"/>
  <c r="T503" s="1"/>
  <c r="Z503" s="1"/>
  <c r="J521"/>
  <c r="P521" s="1"/>
  <c r="V521" s="1"/>
  <c r="AB521" s="1"/>
  <c r="P522"/>
  <c r="V522" s="1"/>
  <c r="AB522" s="1"/>
  <c r="I535"/>
  <c r="O536"/>
  <c r="U536" s="1"/>
  <c r="AA536" s="1"/>
  <c r="I738"/>
  <c r="O738" s="1"/>
  <c r="U738" s="1"/>
  <c r="AA738" s="1"/>
  <c r="O739"/>
  <c r="U739" s="1"/>
  <c r="AA739" s="1"/>
  <c r="J743"/>
  <c r="P743" s="1"/>
  <c r="V743" s="1"/>
  <c r="AB743" s="1"/>
  <c r="P744"/>
  <c r="V744" s="1"/>
  <c r="AB744" s="1"/>
  <c r="K15"/>
  <c r="L15"/>
  <c r="M15"/>
  <c r="I623"/>
  <c r="O623" s="1"/>
  <c r="U623" s="1"/>
  <c r="AA623" s="1"/>
  <c r="H691"/>
  <c r="N691" s="1"/>
  <c r="T691" s="1"/>
  <c r="Z691" s="1"/>
  <c r="J691"/>
  <c r="P691" s="1"/>
  <c r="V691" s="1"/>
  <c r="AB691" s="1"/>
  <c r="I691"/>
  <c r="O691" s="1"/>
  <c r="U691" s="1"/>
  <c r="AA691" s="1"/>
  <c r="I463"/>
  <c r="O463" s="1"/>
  <c r="U463" s="1"/>
  <c r="AA463" s="1"/>
  <c r="H623"/>
  <c r="N623" s="1"/>
  <c r="T623" s="1"/>
  <c r="Z623" s="1"/>
  <c r="H463"/>
  <c r="N463" s="1"/>
  <c r="T463" s="1"/>
  <c r="Z463" s="1"/>
  <c r="J463"/>
  <c r="P463" s="1"/>
  <c r="V463" s="1"/>
  <c r="AB463" s="1"/>
  <c r="I410"/>
  <c r="J410"/>
  <c r="H410"/>
  <c r="I407"/>
  <c r="J407"/>
  <c r="H407"/>
  <c r="I404"/>
  <c r="J404"/>
  <c r="H404"/>
  <c r="I396"/>
  <c r="O396" s="1"/>
  <c r="U396" s="1"/>
  <c r="AA396" s="1"/>
  <c r="J396"/>
  <c r="P396" s="1"/>
  <c r="V396" s="1"/>
  <c r="AB396" s="1"/>
  <c r="H396"/>
  <c r="N396" s="1"/>
  <c r="T396" s="1"/>
  <c r="Z396" s="1"/>
  <c r="I391"/>
  <c r="J391"/>
  <c r="H391"/>
  <c r="I333"/>
  <c r="J333"/>
  <c r="H333"/>
  <c r="I304"/>
  <c r="O304" s="1"/>
  <c r="U304" s="1"/>
  <c r="AA304" s="1"/>
  <c r="J304"/>
  <c r="P304" s="1"/>
  <c r="V304" s="1"/>
  <c r="AB304" s="1"/>
  <c r="H304"/>
  <c r="N304" s="1"/>
  <c r="T304" s="1"/>
  <c r="Z304" s="1"/>
  <c r="I296"/>
  <c r="O296" s="1"/>
  <c r="U296" s="1"/>
  <c r="AA296" s="1"/>
  <c r="J296"/>
  <c r="P296" s="1"/>
  <c r="V296" s="1"/>
  <c r="AB296" s="1"/>
  <c r="H296"/>
  <c r="N296" s="1"/>
  <c r="T296" s="1"/>
  <c r="Z296" s="1"/>
  <c r="J295"/>
  <c r="P295" s="1"/>
  <c r="V295" s="1"/>
  <c r="AB295" s="1"/>
  <c r="I295"/>
  <c r="O295" s="1"/>
  <c r="U295" s="1"/>
  <c r="AA295" s="1"/>
  <c r="H295"/>
  <c r="N295" s="1"/>
  <c r="T295" s="1"/>
  <c r="Z295" s="1"/>
  <c r="J293"/>
  <c r="P293" s="1"/>
  <c r="V293" s="1"/>
  <c r="AB293" s="1"/>
  <c r="I293"/>
  <c r="O293" s="1"/>
  <c r="U293" s="1"/>
  <c r="AA293" s="1"/>
  <c r="H293"/>
  <c r="N293" s="1"/>
  <c r="T293" s="1"/>
  <c r="Z293" s="1"/>
  <c r="J274"/>
  <c r="P274" s="1"/>
  <c r="V274" s="1"/>
  <c r="AB274" s="1"/>
  <c r="I274"/>
  <c r="O274" s="1"/>
  <c r="U274" s="1"/>
  <c r="AA274" s="1"/>
  <c r="H274"/>
  <c r="N274" s="1"/>
  <c r="T274" s="1"/>
  <c r="Z274" s="1"/>
  <c r="J254"/>
  <c r="P254" s="1"/>
  <c r="V254" s="1"/>
  <c r="AB254" s="1"/>
  <c r="I254"/>
  <c r="O254" s="1"/>
  <c r="U254" s="1"/>
  <c r="AA254" s="1"/>
  <c r="H254"/>
  <c r="N254" s="1"/>
  <c r="T254" s="1"/>
  <c r="Z254" s="1"/>
  <c r="J244"/>
  <c r="P244" s="1"/>
  <c r="V244" s="1"/>
  <c r="AB244" s="1"/>
  <c r="I244"/>
  <c r="O244" s="1"/>
  <c r="U244" s="1"/>
  <c r="AA244" s="1"/>
  <c r="H244"/>
  <c r="N244" s="1"/>
  <c r="T244" s="1"/>
  <c r="Z244" s="1"/>
  <c r="I234"/>
  <c r="O234" s="1"/>
  <c r="U234" s="1"/>
  <c r="AA234" s="1"/>
  <c r="H234"/>
  <c r="N234" s="1"/>
  <c r="T234" s="1"/>
  <c r="Z234" s="1"/>
  <c r="J213"/>
  <c r="P213" s="1"/>
  <c r="V213" s="1"/>
  <c r="AB213" s="1"/>
  <c r="I213"/>
  <c r="O213" s="1"/>
  <c r="U213" s="1"/>
  <c r="AA213" s="1"/>
  <c r="H213"/>
  <c r="N213" s="1"/>
  <c r="T213" s="1"/>
  <c r="Z213" s="1"/>
  <c r="I206"/>
  <c r="J206"/>
  <c r="H206"/>
  <c r="I164"/>
  <c r="J164"/>
  <c r="H165"/>
  <c r="O535" l="1"/>
  <c r="U535" s="1"/>
  <c r="AA535" s="1"/>
  <c r="I531"/>
  <c r="P535"/>
  <c r="V535" s="1"/>
  <c r="AB535" s="1"/>
  <c r="J531"/>
  <c r="N535"/>
  <c r="T535" s="1"/>
  <c r="Z535" s="1"/>
  <c r="H531"/>
  <c r="J390"/>
  <c r="P390" s="1"/>
  <c r="V390" s="1"/>
  <c r="AB390" s="1"/>
  <c r="P391"/>
  <c r="V391" s="1"/>
  <c r="AB391" s="1"/>
  <c r="H406"/>
  <c r="N406" s="1"/>
  <c r="T406" s="1"/>
  <c r="Z406" s="1"/>
  <c r="N407"/>
  <c r="T407" s="1"/>
  <c r="Z407" s="1"/>
  <c r="I390"/>
  <c r="O390" s="1"/>
  <c r="U390" s="1"/>
  <c r="AA390" s="1"/>
  <c r="O391"/>
  <c r="U391" s="1"/>
  <c r="AA391" s="1"/>
  <c r="H403"/>
  <c r="N403" s="1"/>
  <c r="T403" s="1"/>
  <c r="Z403" s="1"/>
  <c r="N404"/>
  <c r="T404" s="1"/>
  <c r="Z404" s="1"/>
  <c r="J406"/>
  <c r="P406" s="1"/>
  <c r="V406" s="1"/>
  <c r="AB406" s="1"/>
  <c r="P407"/>
  <c r="V407" s="1"/>
  <c r="AB407" s="1"/>
  <c r="I409"/>
  <c r="O409" s="1"/>
  <c r="U409" s="1"/>
  <c r="AA409" s="1"/>
  <c r="O410"/>
  <c r="U410" s="1"/>
  <c r="AA410" s="1"/>
  <c r="H501"/>
  <c r="N501" s="1"/>
  <c r="T501" s="1"/>
  <c r="Z501" s="1"/>
  <c r="N502"/>
  <c r="T502" s="1"/>
  <c r="Z502" s="1"/>
  <c r="I479"/>
  <c r="O479" s="1"/>
  <c r="U479" s="1"/>
  <c r="AA479" s="1"/>
  <c r="O480"/>
  <c r="U480" s="1"/>
  <c r="AA480" s="1"/>
  <c r="J501"/>
  <c r="P501" s="1"/>
  <c r="V501" s="1"/>
  <c r="AB501" s="1"/>
  <c r="P502"/>
  <c r="V502" s="1"/>
  <c r="AB502" s="1"/>
  <c r="H479"/>
  <c r="N479" s="1"/>
  <c r="T479" s="1"/>
  <c r="Z479" s="1"/>
  <c r="N480"/>
  <c r="T480" s="1"/>
  <c r="Z480" s="1"/>
  <c r="H164"/>
  <c r="N165"/>
  <c r="T165" s="1"/>
  <c r="Z165" s="1"/>
  <c r="J409"/>
  <c r="P409" s="1"/>
  <c r="V409" s="1"/>
  <c r="AB409" s="1"/>
  <c r="P410"/>
  <c r="V410" s="1"/>
  <c r="AB410" s="1"/>
  <c r="I205"/>
  <c r="O205" s="1"/>
  <c r="U205" s="1"/>
  <c r="AA205" s="1"/>
  <c r="O206"/>
  <c r="U206" s="1"/>
  <c r="AA206" s="1"/>
  <c r="I332"/>
  <c r="O332" s="1"/>
  <c r="U332" s="1"/>
  <c r="AA332" s="1"/>
  <c r="O333"/>
  <c r="U333" s="1"/>
  <c r="AA333" s="1"/>
  <c r="J403"/>
  <c r="P403" s="1"/>
  <c r="V403" s="1"/>
  <c r="AB403" s="1"/>
  <c r="P404"/>
  <c r="V404" s="1"/>
  <c r="AB404" s="1"/>
  <c r="I406"/>
  <c r="O406" s="1"/>
  <c r="U406" s="1"/>
  <c r="AA406" s="1"/>
  <c r="O407"/>
  <c r="U407" s="1"/>
  <c r="AA407" s="1"/>
  <c r="I501"/>
  <c r="O501" s="1"/>
  <c r="U501" s="1"/>
  <c r="AA501" s="1"/>
  <c r="O502"/>
  <c r="U502" s="1"/>
  <c r="AA502" s="1"/>
  <c r="J205"/>
  <c r="P205" s="1"/>
  <c r="V205" s="1"/>
  <c r="AB205" s="1"/>
  <c r="P206"/>
  <c r="V206" s="1"/>
  <c r="AB206" s="1"/>
  <c r="H332"/>
  <c r="N332" s="1"/>
  <c r="T332" s="1"/>
  <c r="Z332" s="1"/>
  <c r="N333"/>
  <c r="T333" s="1"/>
  <c r="Z333" s="1"/>
  <c r="J163"/>
  <c r="P163" s="1"/>
  <c r="V163" s="1"/>
  <c r="AB163" s="1"/>
  <c r="P164"/>
  <c r="V164" s="1"/>
  <c r="AB164" s="1"/>
  <c r="J332"/>
  <c r="P332" s="1"/>
  <c r="V332" s="1"/>
  <c r="AB332" s="1"/>
  <c r="P333"/>
  <c r="V333" s="1"/>
  <c r="AB333" s="1"/>
  <c r="I163"/>
  <c r="O163" s="1"/>
  <c r="U163" s="1"/>
  <c r="AA163" s="1"/>
  <c r="O164"/>
  <c r="U164" s="1"/>
  <c r="AA164" s="1"/>
  <c r="H205"/>
  <c r="N205" s="1"/>
  <c r="T205" s="1"/>
  <c r="Z205" s="1"/>
  <c r="N206"/>
  <c r="T206" s="1"/>
  <c r="Z206" s="1"/>
  <c r="H390"/>
  <c r="N390" s="1"/>
  <c r="T390" s="1"/>
  <c r="Z390" s="1"/>
  <c r="N391"/>
  <c r="T391" s="1"/>
  <c r="Z391" s="1"/>
  <c r="I403"/>
  <c r="O403" s="1"/>
  <c r="U403" s="1"/>
  <c r="AA403" s="1"/>
  <c r="O404"/>
  <c r="U404" s="1"/>
  <c r="AA404" s="1"/>
  <c r="H409"/>
  <c r="N409" s="1"/>
  <c r="T409" s="1"/>
  <c r="Z409" s="1"/>
  <c r="N410"/>
  <c r="T410" s="1"/>
  <c r="Z410" s="1"/>
  <c r="J479"/>
  <c r="P479" s="1"/>
  <c r="V479" s="1"/>
  <c r="AB479" s="1"/>
  <c r="P480"/>
  <c r="V480" s="1"/>
  <c r="AB480" s="1"/>
  <c r="M753"/>
  <c r="L753"/>
  <c r="K753"/>
  <c r="J171"/>
  <c r="P171" s="1"/>
  <c r="V171" s="1"/>
  <c r="AB171" s="1"/>
  <c r="I171"/>
  <c r="O171" s="1"/>
  <c r="U171" s="1"/>
  <c r="AA171" s="1"/>
  <c r="H171"/>
  <c r="N171" s="1"/>
  <c r="T171" s="1"/>
  <c r="Z171" s="1"/>
  <c r="J89"/>
  <c r="P89" s="1"/>
  <c r="V89" s="1"/>
  <c r="AB89" s="1"/>
  <c r="I89"/>
  <c r="O89" s="1"/>
  <c r="U89" s="1"/>
  <c r="AA89" s="1"/>
  <c r="H89"/>
  <c r="N89" s="1"/>
  <c r="T89" s="1"/>
  <c r="Z89" s="1"/>
  <c r="H82"/>
  <c r="N82" s="1"/>
  <c r="T82" s="1"/>
  <c r="Z82" s="1"/>
  <c r="J78"/>
  <c r="P78" s="1"/>
  <c r="V78" s="1"/>
  <c r="AB78" s="1"/>
  <c r="I78"/>
  <c r="O78" s="1"/>
  <c r="U78" s="1"/>
  <c r="AA78" s="1"/>
  <c r="H78"/>
  <c r="N78" s="1"/>
  <c r="T78" s="1"/>
  <c r="Z78" s="1"/>
  <c r="J75"/>
  <c r="P75" s="1"/>
  <c r="V75" s="1"/>
  <c r="AB75" s="1"/>
  <c r="I75"/>
  <c r="O75" s="1"/>
  <c r="U75" s="1"/>
  <c r="AA75" s="1"/>
  <c r="H75"/>
  <c r="N75" s="1"/>
  <c r="T75" s="1"/>
  <c r="Z75" s="1"/>
  <c r="J45"/>
  <c r="P45" s="1"/>
  <c r="V45" s="1"/>
  <c r="AB45" s="1"/>
  <c r="I45"/>
  <c r="O45" s="1"/>
  <c r="U45" s="1"/>
  <c r="AA45" s="1"/>
  <c r="H45"/>
  <c r="N45" s="1"/>
  <c r="T45" s="1"/>
  <c r="Z45" s="1"/>
  <c r="J20"/>
  <c r="P20" s="1"/>
  <c r="V20" s="1"/>
  <c r="AB20" s="1"/>
  <c r="I20"/>
  <c r="O20" s="1"/>
  <c r="U20" s="1"/>
  <c r="AA20" s="1"/>
  <c r="H20"/>
  <c r="N20" s="1"/>
  <c r="T20" s="1"/>
  <c r="Z20" s="1"/>
  <c r="H163" l="1"/>
  <c r="N163" s="1"/>
  <c r="T163" s="1"/>
  <c r="Z163" s="1"/>
  <c r="N164"/>
  <c r="T164" s="1"/>
  <c r="Z164" s="1"/>
  <c r="O531"/>
  <c r="U531" s="1"/>
  <c r="AA531" s="1"/>
  <c r="P531"/>
  <c r="V531" s="1"/>
  <c r="AB531" s="1"/>
  <c r="N531"/>
  <c r="T531" s="1"/>
  <c r="Z531" s="1"/>
  <c r="I471"/>
  <c r="O471" s="1"/>
  <c r="U471" s="1"/>
  <c r="AA471" s="1"/>
  <c r="J471"/>
  <c r="P471" s="1"/>
  <c r="V471" s="1"/>
  <c r="AB471" s="1"/>
  <c r="H471"/>
  <c r="N471" s="1"/>
  <c r="T471" s="1"/>
  <c r="Z471" s="1"/>
  <c r="I446"/>
  <c r="J446"/>
  <c r="P446" s="1"/>
  <c r="V446" s="1"/>
  <c r="AB446" s="1"/>
  <c r="H446"/>
  <c r="N446" s="1"/>
  <c r="T446" s="1"/>
  <c r="Z446" s="1"/>
  <c r="I445" l="1"/>
  <c r="O446"/>
  <c r="U446" s="1"/>
  <c r="AA446" s="1"/>
  <c r="J445"/>
  <c r="H445"/>
  <c r="N445" s="1"/>
  <c r="T445" s="1"/>
  <c r="Z445" s="1"/>
  <c r="J444" l="1"/>
  <c r="P444" s="1"/>
  <c r="V444" s="1"/>
  <c r="AB444" s="1"/>
  <c r="P445"/>
  <c r="V445" s="1"/>
  <c r="AB445" s="1"/>
  <c r="I444"/>
  <c r="O444" s="1"/>
  <c r="U444" s="1"/>
  <c r="AA444" s="1"/>
  <c r="O445"/>
  <c r="U445" s="1"/>
  <c r="AA445" s="1"/>
  <c r="H444"/>
  <c r="N444" s="1"/>
  <c r="T444" s="1"/>
  <c r="Z444" s="1"/>
  <c r="I253" l="1"/>
  <c r="H253"/>
  <c r="J256"/>
  <c r="I256"/>
  <c r="H256"/>
  <c r="I255" l="1"/>
  <c r="O255" s="1"/>
  <c r="U255" s="1"/>
  <c r="AA255" s="1"/>
  <c r="O256"/>
  <c r="U256" s="1"/>
  <c r="AA256" s="1"/>
  <c r="J255"/>
  <c r="P256"/>
  <c r="V256" s="1"/>
  <c r="AB256" s="1"/>
  <c r="H252"/>
  <c r="N252" s="1"/>
  <c r="T252" s="1"/>
  <c r="Z252" s="1"/>
  <c r="N253"/>
  <c r="T253" s="1"/>
  <c r="Z253" s="1"/>
  <c r="H255"/>
  <c r="N255" s="1"/>
  <c r="T255" s="1"/>
  <c r="Z255" s="1"/>
  <c r="N256"/>
  <c r="T256" s="1"/>
  <c r="Z256" s="1"/>
  <c r="I252"/>
  <c r="O252" s="1"/>
  <c r="U252" s="1"/>
  <c r="AA252" s="1"/>
  <c r="O253"/>
  <c r="U253" s="1"/>
  <c r="AA253" s="1"/>
  <c r="I401"/>
  <c r="J401"/>
  <c r="H401"/>
  <c r="I398"/>
  <c r="J398"/>
  <c r="H398"/>
  <c r="I251" l="1"/>
  <c r="O251" s="1"/>
  <c r="U251" s="1"/>
  <c r="AA251" s="1"/>
  <c r="H395"/>
  <c r="N395" s="1"/>
  <c r="T395" s="1"/>
  <c r="Z395" s="1"/>
  <c r="N398"/>
  <c r="T398" s="1"/>
  <c r="Z398" s="1"/>
  <c r="I395"/>
  <c r="O395" s="1"/>
  <c r="U395" s="1"/>
  <c r="AA395" s="1"/>
  <c r="O398"/>
  <c r="U398" s="1"/>
  <c r="AA398" s="1"/>
  <c r="H400"/>
  <c r="N400" s="1"/>
  <c r="T400" s="1"/>
  <c r="Z400" s="1"/>
  <c r="N401"/>
  <c r="T401" s="1"/>
  <c r="Z401" s="1"/>
  <c r="H251"/>
  <c r="N251" s="1"/>
  <c r="T251" s="1"/>
  <c r="Z251" s="1"/>
  <c r="J253"/>
  <c r="P255"/>
  <c r="V255" s="1"/>
  <c r="AB255" s="1"/>
  <c r="J400"/>
  <c r="P400" s="1"/>
  <c r="V400" s="1"/>
  <c r="AB400" s="1"/>
  <c r="P401"/>
  <c r="V401" s="1"/>
  <c r="AB401" s="1"/>
  <c r="J395"/>
  <c r="P395" s="1"/>
  <c r="V395" s="1"/>
  <c r="AB395" s="1"/>
  <c r="P398"/>
  <c r="V398" s="1"/>
  <c r="AB398" s="1"/>
  <c r="I400"/>
  <c r="O400" s="1"/>
  <c r="U400" s="1"/>
  <c r="AA400" s="1"/>
  <c r="O401"/>
  <c r="U401" s="1"/>
  <c r="AA401" s="1"/>
  <c r="J418"/>
  <c r="I418"/>
  <c r="H418"/>
  <c r="J750"/>
  <c r="I750"/>
  <c r="J745"/>
  <c r="I745"/>
  <c r="J740"/>
  <c r="I740"/>
  <c r="J735"/>
  <c r="I735"/>
  <c r="J732"/>
  <c r="P732" s="1"/>
  <c r="V732" s="1"/>
  <c r="AB732" s="1"/>
  <c r="I732"/>
  <c r="O732" s="1"/>
  <c r="U732" s="1"/>
  <c r="AA732" s="1"/>
  <c r="J730"/>
  <c r="P730" s="1"/>
  <c r="V730" s="1"/>
  <c r="AB730" s="1"/>
  <c r="I730"/>
  <c r="O730" s="1"/>
  <c r="U730" s="1"/>
  <c r="AA730" s="1"/>
  <c r="J727"/>
  <c r="I727"/>
  <c r="J715"/>
  <c r="I715"/>
  <c r="J712"/>
  <c r="P712" s="1"/>
  <c r="V712" s="1"/>
  <c r="AB712" s="1"/>
  <c r="I712"/>
  <c r="O712" s="1"/>
  <c r="U712" s="1"/>
  <c r="AA712" s="1"/>
  <c r="J710"/>
  <c r="P710" s="1"/>
  <c r="V710" s="1"/>
  <c r="AB710" s="1"/>
  <c r="I710"/>
  <c r="O710" s="1"/>
  <c r="U710" s="1"/>
  <c r="AA710" s="1"/>
  <c r="J700"/>
  <c r="I700"/>
  <c r="J697"/>
  <c r="I697"/>
  <c r="J689"/>
  <c r="I689"/>
  <c r="J684"/>
  <c r="J683" s="1"/>
  <c r="I684"/>
  <c r="I683" s="1"/>
  <c r="J680"/>
  <c r="I680"/>
  <c r="J673"/>
  <c r="I673"/>
  <c r="J668"/>
  <c r="I668"/>
  <c r="J663"/>
  <c r="I663"/>
  <c r="J660"/>
  <c r="I660"/>
  <c r="J657"/>
  <c r="I657"/>
  <c r="J648"/>
  <c r="I648"/>
  <c r="J645"/>
  <c r="P645" s="1"/>
  <c r="V645" s="1"/>
  <c r="AB645" s="1"/>
  <c r="I645"/>
  <c r="O645" s="1"/>
  <c r="U645" s="1"/>
  <c r="AA645" s="1"/>
  <c r="J643"/>
  <c r="P643" s="1"/>
  <c r="V643" s="1"/>
  <c r="AB643" s="1"/>
  <c r="I643"/>
  <c r="O643" s="1"/>
  <c r="U643" s="1"/>
  <c r="AA643" s="1"/>
  <c r="J641"/>
  <c r="P641" s="1"/>
  <c r="V641" s="1"/>
  <c r="AB641" s="1"/>
  <c r="I641"/>
  <c r="O641" s="1"/>
  <c r="U641" s="1"/>
  <c r="AA641" s="1"/>
  <c r="J638"/>
  <c r="I638"/>
  <c r="J633"/>
  <c r="P633" s="1"/>
  <c r="V633" s="1"/>
  <c r="AB633" s="1"/>
  <c r="I633"/>
  <c r="O633" s="1"/>
  <c r="U633" s="1"/>
  <c r="AA633" s="1"/>
  <c r="J631"/>
  <c r="P631" s="1"/>
  <c r="V631" s="1"/>
  <c r="AB631" s="1"/>
  <c r="I631"/>
  <c r="O631" s="1"/>
  <c r="U631" s="1"/>
  <c r="AA631" s="1"/>
  <c r="J618"/>
  <c r="P618" s="1"/>
  <c r="V618" s="1"/>
  <c r="AB618" s="1"/>
  <c r="I618"/>
  <c r="O618" s="1"/>
  <c r="U618" s="1"/>
  <c r="AA618" s="1"/>
  <c r="J616"/>
  <c r="P616" s="1"/>
  <c r="V616" s="1"/>
  <c r="AB616" s="1"/>
  <c r="I616"/>
  <c r="O616" s="1"/>
  <c r="U616" s="1"/>
  <c r="AA616" s="1"/>
  <c r="J614"/>
  <c r="P614" s="1"/>
  <c r="V614" s="1"/>
  <c r="AB614" s="1"/>
  <c r="I614"/>
  <c r="O614" s="1"/>
  <c r="U614" s="1"/>
  <c r="AA614" s="1"/>
  <c r="J611"/>
  <c r="I611"/>
  <c r="J608"/>
  <c r="I608"/>
  <c r="J519"/>
  <c r="I519"/>
  <c r="J516"/>
  <c r="I516"/>
  <c r="J525"/>
  <c r="I525"/>
  <c r="J511"/>
  <c r="I511"/>
  <c r="J493"/>
  <c r="I493"/>
  <c r="J485"/>
  <c r="I485"/>
  <c r="J462"/>
  <c r="P462" s="1"/>
  <c r="V462" s="1"/>
  <c r="AB462" s="1"/>
  <c r="I462"/>
  <c r="O462" s="1"/>
  <c r="U462" s="1"/>
  <c r="AA462" s="1"/>
  <c r="J451"/>
  <c r="I451"/>
  <c r="J441"/>
  <c r="I441"/>
  <c r="J436"/>
  <c r="I436"/>
  <c r="J426"/>
  <c r="P426" s="1"/>
  <c r="V426" s="1"/>
  <c r="AB426" s="1"/>
  <c r="I426"/>
  <c r="O426" s="1"/>
  <c r="U426" s="1"/>
  <c r="AA426" s="1"/>
  <c r="J424"/>
  <c r="P424" s="1"/>
  <c r="V424" s="1"/>
  <c r="AB424" s="1"/>
  <c r="I424"/>
  <c r="O424" s="1"/>
  <c r="U424" s="1"/>
  <c r="AA424" s="1"/>
  <c r="J388"/>
  <c r="I388"/>
  <c r="J373"/>
  <c r="P373" s="1"/>
  <c r="V373" s="1"/>
  <c r="AB373" s="1"/>
  <c r="I373"/>
  <c r="O373" s="1"/>
  <c r="U373" s="1"/>
  <c r="AA373" s="1"/>
  <c r="J371"/>
  <c r="P371" s="1"/>
  <c r="V371" s="1"/>
  <c r="AB371" s="1"/>
  <c r="I371"/>
  <c r="O371" s="1"/>
  <c r="U371" s="1"/>
  <c r="AA371" s="1"/>
  <c r="J366"/>
  <c r="P366" s="1"/>
  <c r="V366" s="1"/>
  <c r="AB366" s="1"/>
  <c r="I366"/>
  <c r="O366" s="1"/>
  <c r="U366" s="1"/>
  <c r="AA366" s="1"/>
  <c r="J364"/>
  <c r="P364" s="1"/>
  <c r="V364" s="1"/>
  <c r="AB364" s="1"/>
  <c r="I364"/>
  <c r="O364" s="1"/>
  <c r="U364" s="1"/>
  <c r="AA364" s="1"/>
  <c r="J356"/>
  <c r="I356"/>
  <c r="J345"/>
  <c r="P345" s="1"/>
  <c r="V345" s="1"/>
  <c r="AB345" s="1"/>
  <c r="I345"/>
  <c r="O345" s="1"/>
  <c r="U345" s="1"/>
  <c r="AA345" s="1"/>
  <c r="J343"/>
  <c r="P343" s="1"/>
  <c r="V343" s="1"/>
  <c r="AB343" s="1"/>
  <c r="I343"/>
  <c r="O343" s="1"/>
  <c r="U343" s="1"/>
  <c r="AA343" s="1"/>
  <c r="J340"/>
  <c r="P340" s="1"/>
  <c r="V340" s="1"/>
  <c r="AB340" s="1"/>
  <c r="I340"/>
  <c r="O340" s="1"/>
  <c r="U340" s="1"/>
  <c r="AA340" s="1"/>
  <c r="J338"/>
  <c r="P338" s="1"/>
  <c r="V338" s="1"/>
  <c r="AB338" s="1"/>
  <c r="I338"/>
  <c r="O338" s="1"/>
  <c r="U338" s="1"/>
  <c r="AA338" s="1"/>
  <c r="J330"/>
  <c r="I330"/>
  <c r="J327"/>
  <c r="I327"/>
  <c r="J321"/>
  <c r="I321"/>
  <c r="J302"/>
  <c r="P302" s="1"/>
  <c r="V302" s="1"/>
  <c r="AB302" s="1"/>
  <c r="I302"/>
  <c r="O302" s="1"/>
  <c r="U302" s="1"/>
  <c r="AA302" s="1"/>
  <c r="J300"/>
  <c r="P300" s="1"/>
  <c r="V300" s="1"/>
  <c r="AB300" s="1"/>
  <c r="I300"/>
  <c r="O300" s="1"/>
  <c r="U300" s="1"/>
  <c r="AA300" s="1"/>
  <c r="J294"/>
  <c r="P294" s="1"/>
  <c r="V294" s="1"/>
  <c r="AB294" s="1"/>
  <c r="I294"/>
  <c r="O294" s="1"/>
  <c r="U294" s="1"/>
  <c r="AA294" s="1"/>
  <c r="J292"/>
  <c r="P292" s="1"/>
  <c r="V292" s="1"/>
  <c r="AB292" s="1"/>
  <c r="I292"/>
  <c r="O292" s="1"/>
  <c r="U292" s="1"/>
  <c r="AA292" s="1"/>
  <c r="J310"/>
  <c r="I310"/>
  <c r="J289"/>
  <c r="I289"/>
  <c r="J284"/>
  <c r="I284"/>
  <c r="J279"/>
  <c r="I279"/>
  <c r="J276"/>
  <c r="I276"/>
  <c r="J273"/>
  <c r="I273"/>
  <c r="J270"/>
  <c r="I270"/>
  <c r="J267"/>
  <c r="I267"/>
  <c r="J264"/>
  <c r="I264"/>
  <c r="J261"/>
  <c r="I261"/>
  <c r="J249"/>
  <c r="I249"/>
  <c r="J243"/>
  <c r="I243"/>
  <c r="J240"/>
  <c r="I240"/>
  <c r="J237"/>
  <c r="I237"/>
  <c r="J233"/>
  <c r="I233"/>
  <c r="J215"/>
  <c r="I215"/>
  <c r="J230"/>
  <c r="I230"/>
  <c r="J212"/>
  <c r="I212"/>
  <c r="J209"/>
  <c r="I209"/>
  <c r="J190"/>
  <c r="I190"/>
  <c r="J187"/>
  <c r="I187"/>
  <c r="J173"/>
  <c r="I173"/>
  <c r="J170"/>
  <c r="I170"/>
  <c r="J167"/>
  <c r="I167"/>
  <c r="J150"/>
  <c r="I150"/>
  <c r="J147"/>
  <c r="I147"/>
  <c r="J144"/>
  <c r="I144"/>
  <c r="J141"/>
  <c r="I141"/>
  <c r="J138"/>
  <c r="I138"/>
  <c r="J135"/>
  <c r="I135"/>
  <c r="J128"/>
  <c r="P128" s="1"/>
  <c r="V128" s="1"/>
  <c r="AB128" s="1"/>
  <c r="I128"/>
  <c r="O128" s="1"/>
  <c r="U128" s="1"/>
  <c r="AA128" s="1"/>
  <c r="J125"/>
  <c r="P125" s="1"/>
  <c r="V125" s="1"/>
  <c r="AB125" s="1"/>
  <c r="I125"/>
  <c r="O125" s="1"/>
  <c r="U125" s="1"/>
  <c r="AA125" s="1"/>
  <c r="J123"/>
  <c r="P123" s="1"/>
  <c r="V123" s="1"/>
  <c r="AB123" s="1"/>
  <c r="I123"/>
  <c r="O123" s="1"/>
  <c r="U123" s="1"/>
  <c r="AA123" s="1"/>
  <c r="J112"/>
  <c r="P112" s="1"/>
  <c r="V112" s="1"/>
  <c r="AB112" s="1"/>
  <c r="I112"/>
  <c r="O112" s="1"/>
  <c r="U112" s="1"/>
  <c r="AA112" s="1"/>
  <c r="J109"/>
  <c r="P109" s="1"/>
  <c r="V109" s="1"/>
  <c r="AB109" s="1"/>
  <c r="I109"/>
  <c r="O109" s="1"/>
  <c r="U109" s="1"/>
  <c r="AA109" s="1"/>
  <c r="J107"/>
  <c r="P107" s="1"/>
  <c r="V107" s="1"/>
  <c r="AB107" s="1"/>
  <c r="I107"/>
  <c r="O107" s="1"/>
  <c r="U107" s="1"/>
  <c r="AA107" s="1"/>
  <c r="J103"/>
  <c r="I103"/>
  <c r="J100"/>
  <c r="I100"/>
  <c r="J97"/>
  <c r="I97"/>
  <c r="J88"/>
  <c r="I88"/>
  <c r="J85"/>
  <c r="P85" s="1"/>
  <c r="V85" s="1"/>
  <c r="AB85" s="1"/>
  <c r="I85"/>
  <c r="O85" s="1"/>
  <c r="U85" s="1"/>
  <c r="AA85" s="1"/>
  <c r="J81"/>
  <c r="P81" s="1"/>
  <c r="V81" s="1"/>
  <c r="AB81" s="1"/>
  <c r="I81"/>
  <c r="O81" s="1"/>
  <c r="U81" s="1"/>
  <c r="AA81" s="1"/>
  <c r="J77"/>
  <c r="I77"/>
  <c r="J74"/>
  <c r="I74"/>
  <c r="J68"/>
  <c r="I68"/>
  <c r="J65"/>
  <c r="I65"/>
  <c r="J62"/>
  <c r="I62"/>
  <c r="J56"/>
  <c r="I56"/>
  <c r="J50"/>
  <c r="I50"/>
  <c r="J47"/>
  <c r="I47"/>
  <c r="J44"/>
  <c r="I44"/>
  <c r="J40"/>
  <c r="I40"/>
  <c r="J37"/>
  <c r="I37"/>
  <c r="J34"/>
  <c r="I34"/>
  <c r="J31"/>
  <c r="I31"/>
  <c r="J22"/>
  <c r="I22"/>
  <c r="J19"/>
  <c r="I19"/>
  <c r="H394" l="1"/>
  <c r="N394" s="1"/>
  <c r="T394" s="1"/>
  <c r="Z394" s="1"/>
  <c r="J394"/>
  <c r="P394" s="1"/>
  <c r="V394" s="1"/>
  <c r="AB394" s="1"/>
  <c r="J242"/>
  <c r="P242" s="1"/>
  <c r="V242" s="1"/>
  <c r="AB242" s="1"/>
  <c r="P243"/>
  <c r="V243" s="1"/>
  <c r="AB243" s="1"/>
  <c r="J450"/>
  <c r="P451"/>
  <c r="V451" s="1"/>
  <c r="AB451" s="1"/>
  <c r="J607"/>
  <c r="P608"/>
  <c r="V608" s="1"/>
  <c r="AB608" s="1"/>
  <c r="J662"/>
  <c r="P662" s="1"/>
  <c r="V662" s="1"/>
  <c r="AB662" s="1"/>
  <c r="P663"/>
  <c r="V663" s="1"/>
  <c r="AB663" s="1"/>
  <c r="P683"/>
  <c r="V683" s="1"/>
  <c r="AB683" s="1"/>
  <c r="P684"/>
  <c r="V684" s="1"/>
  <c r="AB684" s="1"/>
  <c r="J714"/>
  <c r="P714" s="1"/>
  <c r="V714" s="1"/>
  <c r="AB714" s="1"/>
  <c r="P715"/>
  <c r="V715" s="1"/>
  <c r="AB715" s="1"/>
  <c r="J734"/>
  <c r="P734" s="1"/>
  <c r="V734" s="1"/>
  <c r="AB734" s="1"/>
  <c r="P735"/>
  <c r="V735" s="1"/>
  <c r="AB735" s="1"/>
  <c r="I417"/>
  <c r="O418"/>
  <c r="U418" s="1"/>
  <c r="AA418" s="1"/>
  <c r="I208"/>
  <c r="O209"/>
  <c r="U209" s="1"/>
  <c r="AA209" s="1"/>
  <c r="I232"/>
  <c r="O232" s="1"/>
  <c r="U232" s="1"/>
  <c r="AA232" s="1"/>
  <c r="O233"/>
  <c r="U233" s="1"/>
  <c r="AA233" s="1"/>
  <c r="I263"/>
  <c r="O263" s="1"/>
  <c r="U263" s="1"/>
  <c r="AA263" s="1"/>
  <c r="O264"/>
  <c r="U264" s="1"/>
  <c r="AA264" s="1"/>
  <c r="I269"/>
  <c r="O269" s="1"/>
  <c r="U269" s="1"/>
  <c r="AA269" s="1"/>
  <c r="O270"/>
  <c r="U270" s="1"/>
  <c r="AA270" s="1"/>
  <c r="I275"/>
  <c r="O275" s="1"/>
  <c r="U275" s="1"/>
  <c r="AA275" s="1"/>
  <c r="O276"/>
  <c r="U276" s="1"/>
  <c r="AA276" s="1"/>
  <c r="I283"/>
  <c r="O284"/>
  <c r="U284" s="1"/>
  <c r="AA284" s="1"/>
  <c r="I309"/>
  <c r="O309" s="1"/>
  <c r="U309" s="1"/>
  <c r="AA309" s="1"/>
  <c r="O310"/>
  <c r="U310" s="1"/>
  <c r="AA310" s="1"/>
  <c r="I326"/>
  <c r="O326" s="1"/>
  <c r="U326" s="1"/>
  <c r="AA326" s="1"/>
  <c r="O327"/>
  <c r="U327" s="1"/>
  <c r="AA327" s="1"/>
  <c r="I355"/>
  <c r="O355" s="1"/>
  <c r="U355" s="1"/>
  <c r="AA355" s="1"/>
  <c r="O356"/>
  <c r="U356" s="1"/>
  <c r="AA356" s="1"/>
  <c r="I387"/>
  <c r="O388"/>
  <c r="U388" s="1"/>
  <c r="AA388" s="1"/>
  <c r="I440"/>
  <c r="O441"/>
  <c r="U441" s="1"/>
  <c r="AA441" s="1"/>
  <c r="I490"/>
  <c r="O490" s="1"/>
  <c r="U490" s="1"/>
  <c r="AA490" s="1"/>
  <c r="O493"/>
  <c r="U493" s="1"/>
  <c r="AA493" s="1"/>
  <c r="I524"/>
  <c r="O524" s="1"/>
  <c r="U524" s="1"/>
  <c r="AA524" s="1"/>
  <c r="O525"/>
  <c r="U525" s="1"/>
  <c r="AA525" s="1"/>
  <c r="I518"/>
  <c r="O518" s="1"/>
  <c r="U518" s="1"/>
  <c r="AA518" s="1"/>
  <c r="O519"/>
  <c r="U519" s="1"/>
  <c r="AA519" s="1"/>
  <c r="I610"/>
  <c r="O610" s="1"/>
  <c r="U610" s="1"/>
  <c r="AA610" s="1"/>
  <c r="O611"/>
  <c r="U611" s="1"/>
  <c r="AA611" s="1"/>
  <c r="I637"/>
  <c r="O637" s="1"/>
  <c r="U637" s="1"/>
  <c r="AA637" s="1"/>
  <c r="O638"/>
  <c r="U638" s="1"/>
  <c r="AA638" s="1"/>
  <c r="I647"/>
  <c r="O647" s="1"/>
  <c r="U647" s="1"/>
  <c r="AA647" s="1"/>
  <c r="O648"/>
  <c r="U648" s="1"/>
  <c r="AA648" s="1"/>
  <c r="I659"/>
  <c r="O659" s="1"/>
  <c r="U659" s="1"/>
  <c r="AA659" s="1"/>
  <c r="O660"/>
  <c r="U660" s="1"/>
  <c r="AA660" s="1"/>
  <c r="I665"/>
  <c r="O665" s="1"/>
  <c r="U665" s="1"/>
  <c r="AA665" s="1"/>
  <c r="O668"/>
  <c r="U668" s="1"/>
  <c r="AA668" s="1"/>
  <c r="I675"/>
  <c r="O675" s="1"/>
  <c r="U675" s="1"/>
  <c r="AA675" s="1"/>
  <c r="O680"/>
  <c r="U680" s="1"/>
  <c r="AA680" s="1"/>
  <c r="I688"/>
  <c r="O688" s="1"/>
  <c r="U688" s="1"/>
  <c r="AA688" s="1"/>
  <c r="O689"/>
  <c r="U689" s="1"/>
  <c r="AA689" s="1"/>
  <c r="I699"/>
  <c r="O699" s="1"/>
  <c r="U699" s="1"/>
  <c r="AA699" s="1"/>
  <c r="O700"/>
  <c r="U700" s="1"/>
  <c r="AA700" s="1"/>
  <c r="I726"/>
  <c r="O726" s="1"/>
  <c r="U726" s="1"/>
  <c r="AA726" s="1"/>
  <c r="O727"/>
  <c r="U727" s="1"/>
  <c r="AA727" s="1"/>
  <c r="I737"/>
  <c r="O737" s="1"/>
  <c r="U737" s="1"/>
  <c r="AA737" s="1"/>
  <c r="O740"/>
  <c r="U740" s="1"/>
  <c r="AA740" s="1"/>
  <c r="I747"/>
  <c r="O747" s="1"/>
  <c r="U747" s="1"/>
  <c r="AA747" s="1"/>
  <c r="O750"/>
  <c r="U750" s="1"/>
  <c r="AA750" s="1"/>
  <c r="J417"/>
  <c r="P418"/>
  <c r="V418" s="1"/>
  <c r="AB418" s="1"/>
  <c r="J214"/>
  <c r="P214" s="1"/>
  <c r="V214" s="1"/>
  <c r="AB214" s="1"/>
  <c r="P215"/>
  <c r="V215" s="1"/>
  <c r="AB215" s="1"/>
  <c r="J236"/>
  <c r="P236" s="1"/>
  <c r="V236" s="1"/>
  <c r="AB236" s="1"/>
  <c r="P237"/>
  <c r="V237" s="1"/>
  <c r="AB237" s="1"/>
  <c r="J272"/>
  <c r="P272" s="1"/>
  <c r="V272" s="1"/>
  <c r="AB272" s="1"/>
  <c r="P273"/>
  <c r="V273" s="1"/>
  <c r="AB273" s="1"/>
  <c r="J288"/>
  <c r="P289"/>
  <c r="V289" s="1"/>
  <c r="AB289" s="1"/>
  <c r="J320"/>
  <c r="P320" s="1"/>
  <c r="V320" s="1"/>
  <c r="AB320" s="1"/>
  <c r="P321"/>
  <c r="V321" s="1"/>
  <c r="AB321" s="1"/>
  <c r="J329"/>
  <c r="P329" s="1"/>
  <c r="V329" s="1"/>
  <c r="AB329" s="1"/>
  <c r="P330"/>
  <c r="V330" s="1"/>
  <c r="AB330" s="1"/>
  <c r="J435"/>
  <c r="P436"/>
  <c r="V436" s="1"/>
  <c r="AB436" s="1"/>
  <c r="J515"/>
  <c r="P515" s="1"/>
  <c r="V515" s="1"/>
  <c r="AB515" s="1"/>
  <c r="P516"/>
  <c r="V516" s="1"/>
  <c r="AB516" s="1"/>
  <c r="J672"/>
  <c r="P672" s="1"/>
  <c r="V672" s="1"/>
  <c r="AB672" s="1"/>
  <c r="P673"/>
  <c r="V673" s="1"/>
  <c r="AB673" s="1"/>
  <c r="J696"/>
  <c r="P696" s="1"/>
  <c r="V696" s="1"/>
  <c r="AB696" s="1"/>
  <c r="P697"/>
  <c r="V697" s="1"/>
  <c r="AB697" s="1"/>
  <c r="J742"/>
  <c r="P742" s="1"/>
  <c r="V742" s="1"/>
  <c r="AB742" s="1"/>
  <c r="P745"/>
  <c r="V745" s="1"/>
  <c r="AB745" s="1"/>
  <c r="I229"/>
  <c r="O229" s="1"/>
  <c r="U229" s="1"/>
  <c r="AA229" s="1"/>
  <c r="O230"/>
  <c r="U230" s="1"/>
  <c r="AA230" s="1"/>
  <c r="I248"/>
  <c r="O248" s="1"/>
  <c r="U248" s="1"/>
  <c r="AA248" s="1"/>
  <c r="O249"/>
  <c r="U249" s="1"/>
  <c r="AA249" s="1"/>
  <c r="J208"/>
  <c r="P209"/>
  <c r="V209" s="1"/>
  <c r="AB209" s="1"/>
  <c r="J229"/>
  <c r="P229" s="1"/>
  <c r="V229" s="1"/>
  <c r="AB229" s="1"/>
  <c r="P230"/>
  <c r="V230" s="1"/>
  <c r="AB230" s="1"/>
  <c r="J232"/>
  <c r="P232" s="1"/>
  <c r="V232" s="1"/>
  <c r="AB232" s="1"/>
  <c r="P233"/>
  <c r="V233" s="1"/>
  <c r="AB233" s="1"/>
  <c r="J239"/>
  <c r="P239" s="1"/>
  <c r="V239" s="1"/>
  <c r="AB239" s="1"/>
  <c r="P240"/>
  <c r="V240" s="1"/>
  <c r="AB240" s="1"/>
  <c r="J248"/>
  <c r="P248" s="1"/>
  <c r="V248" s="1"/>
  <c r="AB248" s="1"/>
  <c r="P249"/>
  <c r="V249" s="1"/>
  <c r="AB249" s="1"/>
  <c r="J263"/>
  <c r="P263" s="1"/>
  <c r="V263" s="1"/>
  <c r="AB263" s="1"/>
  <c r="P264"/>
  <c r="V264" s="1"/>
  <c r="AB264" s="1"/>
  <c r="J269"/>
  <c r="P269" s="1"/>
  <c r="V269" s="1"/>
  <c r="AB269" s="1"/>
  <c r="P270"/>
  <c r="V270" s="1"/>
  <c r="AB270" s="1"/>
  <c r="J275"/>
  <c r="P275" s="1"/>
  <c r="V275" s="1"/>
  <c r="AB275" s="1"/>
  <c r="P276"/>
  <c r="V276" s="1"/>
  <c r="AB276" s="1"/>
  <c r="J283"/>
  <c r="P284"/>
  <c r="V284" s="1"/>
  <c r="AB284" s="1"/>
  <c r="J309"/>
  <c r="P309" s="1"/>
  <c r="V309" s="1"/>
  <c r="AB309" s="1"/>
  <c r="P310"/>
  <c r="V310" s="1"/>
  <c r="AB310" s="1"/>
  <c r="J326"/>
  <c r="P326" s="1"/>
  <c r="V326" s="1"/>
  <c r="AB326" s="1"/>
  <c r="P327"/>
  <c r="V327" s="1"/>
  <c r="AB327" s="1"/>
  <c r="J355"/>
  <c r="P355" s="1"/>
  <c r="V355" s="1"/>
  <c r="AB355" s="1"/>
  <c r="P356"/>
  <c r="V356" s="1"/>
  <c r="AB356" s="1"/>
  <c r="J387"/>
  <c r="P388"/>
  <c r="V388" s="1"/>
  <c r="AB388" s="1"/>
  <c r="J440"/>
  <c r="P441"/>
  <c r="V441" s="1"/>
  <c r="AB441" s="1"/>
  <c r="J490"/>
  <c r="P490" s="1"/>
  <c r="V490" s="1"/>
  <c r="AB490" s="1"/>
  <c r="P493"/>
  <c r="V493" s="1"/>
  <c r="AB493" s="1"/>
  <c r="J524"/>
  <c r="P524" s="1"/>
  <c r="V524" s="1"/>
  <c r="AB524" s="1"/>
  <c r="P525"/>
  <c r="V525" s="1"/>
  <c r="AB525" s="1"/>
  <c r="J518"/>
  <c r="P518" s="1"/>
  <c r="V518" s="1"/>
  <c r="AB518" s="1"/>
  <c r="P519"/>
  <c r="V519" s="1"/>
  <c r="AB519" s="1"/>
  <c r="J610"/>
  <c r="P610" s="1"/>
  <c r="V610" s="1"/>
  <c r="AB610" s="1"/>
  <c r="P611"/>
  <c r="V611" s="1"/>
  <c r="AB611" s="1"/>
  <c r="J637"/>
  <c r="P637" s="1"/>
  <c r="V637" s="1"/>
  <c r="AB637" s="1"/>
  <c r="P638"/>
  <c r="V638" s="1"/>
  <c r="AB638" s="1"/>
  <c r="J647"/>
  <c r="P647" s="1"/>
  <c r="V647" s="1"/>
  <c r="AB647" s="1"/>
  <c r="P648"/>
  <c r="V648" s="1"/>
  <c r="AB648" s="1"/>
  <c r="J659"/>
  <c r="P659" s="1"/>
  <c r="V659" s="1"/>
  <c r="AB659" s="1"/>
  <c r="P660"/>
  <c r="V660" s="1"/>
  <c r="AB660" s="1"/>
  <c r="J665"/>
  <c r="P665" s="1"/>
  <c r="V665" s="1"/>
  <c r="AB665" s="1"/>
  <c r="P668"/>
  <c r="V668" s="1"/>
  <c r="AB668" s="1"/>
  <c r="J675"/>
  <c r="P675" s="1"/>
  <c r="V675" s="1"/>
  <c r="AB675" s="1"/>
  <c r="P680"/>
  <c r="V680" s="1"/>
  <c r="AB680" s="1"/>
  <c r="J688"/>
  <c r="P688" s="1"/>
  <c r="V688" s="1"/>
  <c r="AB688" s="1"/>
  <c r="P689"/>
  <c r="V689" s="1"/>
  <c r="AB689" s="1"/>
  <c r="J699"/>
  <c r="P699" s="1"/>
  <c r="V699" s="1"/>
  <c r="AB699" s="1"/>
  <c r="P700"/>
  <c r="V700" s="1"/>
  <c r="AB700" s="1"/>
  <c r="J726"/>
  <c r="P726" s="1"/>
  <c r="V726" s="1"/>
  <c r="AB726" s="1"/>
  <c r="P727"/>
  <c r="V727" s="1"/>
  <c r="AB727" s="1"/>
  <c r="J737"/>
  <c r="P737" s="1"/>
  <c r="V737" s="1"/>
  <c r="AB737" s="1"/>
  <c r="P740"/>
  <c r="V740" s="1"/>
  <c r="AB740" s="1"/>
  <c r="J747"/>
  <c r="P747" s="1"/>
  <c r="V747" s="1"/>
  <c r="AB747" s="1"/>
  <c r="P750"/>
  <c r="V750" s="1"/>
  <c r="AB750" s="1"/>
  <c r="I394"/>
  <c r="O394" s="1"/>
  <c r="U394" s="1"/>
  <c r="AA394" s="1"/>
  <c r="J211"/>
  <c r="P211" s="1"/>
  <c r="V211" s="1"/>
  <c r="AB211" s="1"/>
  <c r="P212"/>
  <c r="V212" s="1"/>
  <c r="AB212" s="1"/>
  <c r="J260"/>
  <c r="P260" s="1"/>
  <c r="V260" s="1"/>
  <c r="AB260" s="1"/>
  <c r="P261"/>
  <c r="V261" s="1"/>
  <c r="AB261" s="1"/>
  <c r="J266"/>
  <c r="P266" s="1"/>
  <c r="V266" s="1"/>
  <c r="AB266" s="1"/>
  <c r="P267"/>
  <c r="V267" s="1"/>
  <c r="AB267" s="1"/>
  <c r="J278"/>
  <c r="P278" s="1"/>
  <c r="V278" s="1"/>
  <c r="AB278" s="1"/>
  <c r="P279"/>
  <c r="V279" s="1"/>
  <c r="AB279" s="1"/>
  <c r="J484"/>
  <c r="P484" s="1"/>
  <c r="V484" s="1"/>
  <c r="AB484" s="1"/>
  <c r="P485"/>
  <c r="V485" s="1"/>
  <c r="AB485" s="1"/>
  <c r="J510"/>
  <c r="P511"/>
  <c r="V511" s="1"/>
  <c r="AB511" s="1"/>
  <c r="J656"/>
  <c r="P656" s="1"/>
  <c r="V656" s="1"/>
  <c r="AB656" s="1"/>
  <c r="P657"/>
  <c r="V657" s="1"/>
  <c r="AB657" s="1"/>
  <c r="J252"/>
  <c r="P253"/>
  <c r="V253" s="1"/>
  <c r="AB253" s="1"/>
  <c r="I239"/>
  <c r="O239" s="1"/>
  <c r="U239" s="1"/>
  <c r="AA239" s="1"/>
  <c r="O240"/>
  <c r="U240" s="1"/>
  <c r="AA240" s="1"/>
  <c r="I211"/>
  <c r="O211" s="1"/>
  <c r="U211" s="1"/>
  <c r="AA211" s="1"/>
  <c r="O212"/>
  <c r="U212" s="1"/>
  <c r="AA212" s="1"/>
  <c r="I214"/>
  <c r="O214" s="1"/>
  <c r="U214" s="1"/>
  <c r="AA214" s="1"/>
  <c r="O215"/>
  <c r="U215" s="1"/>
  <c r="AA215" s="1"/>
  <c r="I236"/>
  <c r="O236" s="1"/>
  <c r="U236" s="1"/>
  <c r="AA236" s="1"/>
  <c r="O237"/>
  <c r="U237" s="1"/>
  <c r="AA237" s="1"/>
  <c r="I242"/>
  <c r="O242" s="1"/>
  <c r="U242" s="1"/>
  <c r="AA242" s="1"/>
  <c r="O243"/>
  <c r="U243" s="1"/>
  <c r="AA243" s="1"/>
  <c r="I260"/>
  <c r="O260" s="1"/>
  <c r="U260" s="1"/>
  <c r="AA260" s="1"/>
  <c r="O261"/>
  <c r="U261" s="1"/>
  <c r="AA261" s="1"/>
  <c r="I266"/>
  <c r="O266" s="1"/>
  <c r="U266" s="1"/>
  <c r="AA266" s="1"/>
  <c r="O267"/>
  <c r="U267" s="1"/>
  <c r="AA267" s="1"/>
  <c r="I272"/>
  <c r="O272" s="1"/>
  <c r="U272" s="1"/>
  <c r="AA272" s="1"/>
  <c r="O273"/>
  <c r="U273" s="1"/>
  <c r="AA273" s="1"/>
  <c r="I278"/>
  <c r="O278" s="1"/>
  <c r="U278" s="1"/>
  <c r="AA278" s="1"/>
  <c r="O279"/>
  <c r="U279" s="1"/>
  <c r="AA279" s="1"/>
  <c r="I288"/>
  <c r="O289"/>
  <c r="U289" s="1"/>
  <c r="AA289" s="1"/>
  <c r="I320"/>
  <c r="O320" s="1"/>
  <c r="U320" s="1"/>
  <c r="AA320" s="1"/>
  <c r="O321"/>
  <c r="U321" s="1"/>
  <c r="AA321" s="1"/>
  <c r="I329"/>
  <c r="O329" s="1"/>
  <c r="U329" s="1"/>
  <c r="AA329" s="1"/>
  <c r="O330"/>
  <c r="U330" s="1"/>
  <c r="AA330" s="1"/>
  <c r="I435"/>
  <c r="O436"/>
  <c r="U436" s="1"/>
  <c r="AA436" s="1"/>
  <c r="I450"/>
  <c r="O451"/>
  <c r="U451" s="1"/>
  <c r="AA451" s="1"/>
  <c r="I484"/>
  <c r="O484" s="1"/>
  <c r="U484" s="1"/>
  <c r="AA484" s="1"/>
  <c r="O485"/>
  <c r="U485" s="1"/>
  <c r="AA485" s="1"/>
  <c r="I510"/>
  <c r="O511"/>
  <c r="U511" s="1"/>
  <c r="AA511" s="1"/>
  <c r="I515"/>
  <c r="O515" s="1"/>
  <c r="U515" s="1"/>
  <c r="AA515" s="1"/>
  <c r="O516"/>
  <c r="U516" s="1"/>
  <c r="AA516" s="1"/>
  <c r="I607"/>
  <c r="O608"/>
  <c r="U608" s="1"/>
  <c r="AA608" s="1"/>
  <c r="I656"/>
  <c r="O656" s="1"/>
  <c r="U656" s="1"/>
  <c r="AA656" s="1"/>
  <c r="O657"/>
  <c r="U657" s="1"/>
  <c r="AA657" s="1"/>
  <c r="I662"/>
  <c r="O662" s="1"/>
  <c r="U662" s="1"/>
  <c r="AA662" s="1"/>
  <c r="O663"/>
  <c r="U663" s="1"/>
  <c r="AA663" s="1"/>
  <c r="I672"/>
  <c r="O672" s="1"/>
  <c r="U672" s="1"/>
  <c r="AA672" s="1"/>
  <c r="O673"/>
  <c r="U673" s="1"/>
  <c r="AA673" s="1"/>
  <c r="O683"/>
  <c r="U683" s="1"/>
  <c r="AA683" s="1"/>
  <c r="O684"/>
  <c r="U684" s="1"/>
  <c r="AA684" s="1"/>
  <c r="I696"/>
  <c r="O696" s="1"/>
  <c r="U696" s="1"/>
  <c r="AA696" s="1"/>
  <c r="O697"/>
  <c r="U697" s="1"/>
  <c r="AA697" s="1"/>
  <c r="I714"/>
  <c r="O714" s="1"/>
  <c r="U714" s="1"/>
  <c r="AA714" s="1"/>
  <c r="O715"/>
  <c r="U715" s="1"/>
  <c r="AA715" s="1"/>
  <c r="I734"/>
  <c r="O734" s="1"/>
  <c r="U734" s="1"/>
  <c r="AA734" s="1"/>
  <c r="O735"/>
  <c r="U735" s="1"/>
  <c r="AA735" s="1"/>
  <c r="I742"/>
  <c r="O742" s="1"/>
  <c r="U742" s="1"/>
  <c r="AA742" s="1"/>
  <c r="O745"/>
  <c r="U745" s="1"/>
  <c r="AA745" s="1"/>
  <c r="H417"/>
  <c r="N417" s="1"/>
  <c r="T417" s="1"/>
  <c r="Z417" s="1"/>
  <c r="N418"/>
  <c r="T418" s="1"/>
  <c r="Z418" s="1"/>
  <c r="I61"/>
  <c r="O61" s="1"/>
  <c r="U61" s="1"/>
  <c r="AA61" s="1"/>
  <c r="O62"/>
  <c r="U62" s="1"/>
  <c r="AA62" s="1"/>
  <c r="I67"/>
  <c r="O67" s="1"/>
  <c r="U67" s="1"/>
  <c r="AA67" s="1"/>
  <c r="O68"/>
  <c r="U68" s="1"/>
  <c r="AA68" s="1"/>
  <c r="I76"/>
  <c r="O76" s="1"/>
  <c r="U76" s="1"/>
  <c r="AA76" s="1"/>
  <c r="O77"/>
  <c r="U77" s="1"/>
  <c r="AA77" s="1"/>
  <c r="I96"/>
  <c r="O96" s="1"/>
  <c r="U96" s="1"/>
  <c r="AA96" s="1"/>
  <c r="O97"/>
  <c r="U97" s="1"/>
  <c r="AA97" s="1"/>
  <c r="I102"/>
  <c r="O102" s="1"/>
  <c r="U102" s="1"/>
  <c r="AA102" s="1"/>
  <c r="O103"/>
  <c r="U103" s="1"/>
  <c r="AA103" s="1"/>
  <c r="I137"/>
  <c r="O137" s="1"/>
  <c r="U137" s="1"/>
  <c r="AA137" s="1"/>
  <c r="O138"/>
  <c r="U138" s="1"/>
  <c r="AA138" s="1"/>
  <c r="I143"/>
  <c r="O143" s="1"/>
  <c r="U143" s="1"/>
  <c r="AA143" s="1"/>
  <c r="O144"/>
  <c r="U144" s="1"/>
  <c r="AA144" s="1"/>
  <c r="I149"/>
  <c r="O149" s="1"/>
  <c r="U149" s="1"/>
  <c r="AA149" s="1"/>
  <c r="O150"/>
  <c r="U150" s="1"/>
  <c r="AA150" s="1"/>
  <c r="I169"/>
  <c r="O169" s="1"/>
  <c r="U169" s="1"/>
  <c r="AA169" s="1"/>
  <c r="O170"/>
  <c r="U170" s="1"/>
  <c r="AA170" s="1"/>
  <c r="I186"/>
  <c r="O186" s="1"/>
  <c r="U186" s="1"/>
  <c r="AA186" s="1"/>
  <c r="O187"/>
  <c r="U187" s="1"/>
  <c r="AA187" s="1"/>
  <c r="J61"/>
  <c r="P61" s="1"/>
  <c r="V61" s="1"/>
  <c r="AB61" s="1"/>
  <c r="P62"/>
  <c r="V62" s="1"/>
  <c r="AB62" s="1"/>
  <c r="J67"/>
  <c r="P67" s="1"/>
  <c r="V67" s="1"/>
  <c r="AB67" s="1"/>
  <c r="P68"/>
  <c r="V68" s="1"/>
  <c r="AB68" s="1"/>
  <c r="J76"/>
  <c r="P76" s="1"/>
  <c r="V76" s="1"/>
  <c r="AB76" s="1"/>
  <c r="P77"/>
  <c r="V77" s="1"/>
  <c r="AB77" s="1"/>
  <c r="J96"/>
  <c r="P96" s="1"/>
  <c r="V96" s="1"/>
  <c r="AB96" s="1"/>
  <c r="P97"/>
  <c r="V97" s="1"/>
  <c r="AB97" s="1"/>
  <c r="J102"/>
  <c r="P102" s="1"/>
  <c r="V102" s="1"/>
  <c r="AB102" s="1"/>
  <c r="P103"/>
  <c r="V103" s="1"/>
  <c r="AB103" s="1"/>
  <c r="J137"/>
  <c r="P137" s="1"/>
  <c r="V137" s="1"/>
  <c r="AB137" s="1"/>
  <c r="P138"/>
  <c r="V138" s="1"/>
  <c r="AB138" s="1"/>
  <c r="J143"/>
  <c r="P143" s="1"/>
  <c r="V143" s="1"/>
  <c r="AB143" s="1"/>
  <c r="P144"/>
  <c r="V144" s="1"/>
  <c r="AB144" s="1"/>
  <c r="J149"/>
  <c r="P149" s="1"/>
  <c r="V149" s="1"/>
  <c r="AB149" s="1"/>
  <c r="P150"/>
  <c r="V150" s="1"/>
  <c r="AB150" s="1"/>
  <c r="J169"/>
  <c r="P169" s="1"/>
  <c r="V169" s="1"/>
  <c r="AB169" s="1"/>
  <c r="P170"/>
  <c r="V170" s="1"/>
  <c r="AB170" s="1"/>
  <c r="J186"/>
  <c r="P186" s="1"/>
  <c r="V186" s="1"/>
  <c r="AB186" s="1"/>
  <c r="P187"/>
  <c r="V187" s="1"/>
  <c r="AB187" s="1"/>
  <c r="I64"/>
  <c r="O64" s="1"/>
  <c r="U64" s="1"/>
  <c r="AA64" s="1"/>
  <c r="O65"/>
  <c r="U65" s="1"/>
  <c r="AA65" s="1"/>
  <c r="I73"/>
  <c r="O73" s="1"/>
  <c r="U73" s="1"/>
  <c r="AA73" s="1"/>
  <c r="O74"/>
  <c r="U74" s="1"/>
  <c r="AA74" s="1"/>
  <c r="I87"/>
  <c r="O87" s="1"/>
  <c r="U87" s="1"/>
  <c r="AA87" s="1"/>
  <c r="O88"/>
  <c r="U88" s="1"/>
  <c r="AA88" s="1"/>
  <c r="I99"/>
  <c r="O99" s="1"/>
  <c r="U99" s="1"/>
  <c r="AA99" s="1"/>
  <c r="O100"/>
  <c r="U100" s="1"/>
  <c r="AA100" s="1"/>
  <c r="I134"/>
  <c r="O134" s="1"/>
  <c r="U134" s="1"/>
  <c r="AA134" s="1"/>
  <c r="O135"/>
  <c r="U135" s="1"/>
  <c r="AA135" s="1"/>
  <c r="I140"/>
  <c r="O140" s="1"/>
  <c r="U140" s="1"/>
  <c r="AA140" s="1"/>
  <c r="O141"/>
  <c r="U141" s="1"/>
  <c r="AA141" s="1"/>
  <c r="I146"/>
  <c r="O146" s="1"/>
  <c r="U146" s="1"/>
  <c r="AA146" s="1"/>
  <c r="O147"/>
  <c r="U147" s="1"/>
  <c r="AA147" s="1"/>
  <c r="I166"/>
  <c r="O167"/>
  <c r="U167" s="1"/>
  <c r="AA167" s="1"/>
  <c r="I172"/>
  <c r="O172" s="1"/>
  <c r="U172" s="1"/>
  <c r="AA172" s="1"/>
  <c r="O173"/>
  <c r="U173" s="1"/>
  <c r="AA173" s="1"/>
  <c r="I189"/>
  <c r="O189" s="1"/>
  <c r="U189" s="1"/>
  <c r="AA189" s="1"/>
  <c r="O190"/>
  <c r="U190" s="1"/>
  <c r="AA190" s="1"/>
  <c r="J64"/>
  <c r="P64" s="1"/>
  <c r="V64" s="1"/>
  <c r="AB64" s="1"/>
  <c r="P65"/>
  <c r="V65" s="1"/>
  <c r="AB65" s="1"/>
  <c r="J73"/>
  <c r="P73" s="1"/>
  <c r="V73" s="1"/>
  <c r="AB73" s="1"/>
  <c r="P74"/>
  <c r="V74" s="1"/>
  <c r="AB74" s="1"/>
  <c r="J87"/>
  <c r="P87" s="1"/>
  <c r="V87" s="1"/>
  <c r="AB87" s="1"/>
  <c r="P88"/>
  <c r="V88" s="1"/>
  <c r="AB88" s="1"/>
  <c r="J99"/>
  <c r="P99" s="1"/>
  <c r="V99" s="1"/>
  <c r="AB99" s="1"/>
  <c r="P100"/>
  <c r="V100" s="1"/>
  <c r="AB100" s="1"/>
  <c r="J134"/>
  <c r="P134" s="1"/>
  <c r="V134" s="1"/>
  <c r="AB134" s="1"/>
  <c r="P135"/>
  <c r="V135" s="1"/>
  <c r="AB135" s="1"/>
  <c r="J140"/>
  <c r="P140" s="1"/>
  <c r="V140" s="1"/>
  <c r="AB140" s="1"/>
  <c r="P141"/>
  <c r="V141" s="1"/>
  <c r="AB141" s="1"/>
  <c r="J146"/>
  <c r="P146" s="1"/>
  <c r="V146" s="1"/>
  <c r="AB146" s="1"/>
  <c r="P147"/>
  <c r="V147" s="1"/>
  <c r="AB147" s="1"/>
  <c r="J166"/>
  <c r="P167"/>
  <c r="V167" s="1"/>
  <c r="AB167" s="1"/>
  <c r="J172"/>
  <c r="P172" s="1"/>
  <c r="V172" s="1"/>
  <c r="AB172" s="1"/>
  <c r="P173"/>
  <c r="V173" s="1"/>
  <c r="AB173" s="1"/>
  <c r="J189"/>
  <c r="P189" s="1"/>
  <c r="V189" s="1"/>
  <c r="AB189" s="1"/>
  <c r="P190"/>
  <c r="V190" s="1"/>
  <c r="AB190" s="1"/>
  <c r="I30"/>
  <c r="O30" s="1"/>
  <c r="U30" s="1"/>
  <c r="AA30" s="1"/>
  <c r="O31"/>
  <c r="U31" s="1"/>
  <c r="AA31" s="1"/>
  <c r="I36"/>
  <c r="O36" s="1"/>
  <c r="U36" s="1"/>
  <c r="AA36" s="1"/>
  <c r="O37"/>
  <c r="U37" s="1"/>
  <c r="AA37" s="1"/>
  <c r="I43"/>
  <c r="O44"/>
  <c r="U44" s="1"/>
  <c r="AA44" s="1"/>
  <c r="I49"/>
  <c r="O49" s="1"/>
  <c r="U49" s="1"/>
  <c r="AA49" s="1"/>
  <c r="O50"/>
  <c r="U50" s="1"/>
  <c r="AA50" s="1"/>
  <c r="J30"/>
  <c r="P30" s="1"/>
  <c r="V30" s="1"/>
  <c r="AB30" s="1"/>
  <c r="P31"/>
  <c r="V31" s="1"/>
  <c r="AB31" s="1"/>
  <c r="J36"/>
  <c r="P36" s="1"/>
  <c r="V36" s="1"/>
  <c r="AB36" s="1"/>
  <c r="P37"/>
  <c r="V37" s="1"/>
  <c r="AB37" s="1"/>
  <c r="J43"/>
  <c r="P44"/>
  <c r="V44" s="1"/>
  <c r="AB44" s="1"/>
  <c r="J49"/>
  <c r="P49" s="1"/>
  <c r="V49" s="1"/>
  <c r="AB49" s="1"/>
  <c r="P50"/>
  <c r="V50" s="1"/>
  <c r="AB50" s="1"/>
  <c r="I33"/>
  <c r="O33" s="1"/>
  <c r="U33" s="1"/>
  <c r="AA33" s="1"/>
  <c r="O34"/>
  <c r="U34" s="1"/>
  <c r="AA34" s="1"/>
  <c r="I39"/>
  <c r="O39" s="1"/>
  <c r="U39" s="1"/>
  <c r="AA39" s="1"/>
  <c r="O40"/>
  <c r="U40" s="1"/>
  <c r="AA40" s="1"/>
  <c r="I46"/>
  <c r="O46" s="1"/>
  <c r="U46" s="1"/>
  <c r="AA46" s="1"/>
  <c r="O47"/>
  <c r="U47" s="1"/>
  <c r="AA47" s="1"/>
  <c r="I55"/>
  <c r="O55" s="1"/>
  <c r="U55" s="1"/>
  <c r="AA55" s="1"/>
  <c r="O56"/>
  <c r="U56" s="1"/>
  <c r="AA56" s="1"/>
  <c r="J33"/>
  <c r="P33" s="1"/>
  <c r="V33" s="1"/>
  <c r="AB33" s="1"/>
  <c r="P34"/>
  <c r="V34" s="1"/>
  <c r="AB34" s="1"/>
  <c r="J39"/>
  <c r="P39" s="1"/>
  <c r="V39" s="1"/>
  <c r="AB39" s="1"/>
  <c r="P40"/>
  <c r="V40" s="1"/>
  <c r="AB40" s="1"/>
  <c r="J46"/>
  <c r="P46" s="1"/>
  <c r="V46" s="1"/>
  <c r="AB46" s="1"/>
  <c r="P47"/>
  <c r="V47" s="1"/>
  <c r="AB47" s="1"/>
  <c r="J55"/>
  <c r="P55" s="1"/>
  <c r="V55" s="1"/>
  <c r="AB55" s="1"/>
  <c r="P56"/>
  <c r="V56" s="1"/>
  <c r="AB56" s="1"/>
  <c r="J18"/>
  <c r="P19"/>
  <c r="V19" s="1"/>
  <c r="AB19" s="1"/>
  <c r="I18"/>
  <c r="O19"/>
  <c r="U19" s="1"/>
  <c r="AA19" s="1"/>
  <c r="I21"/>
  <c r="O21" s="1"/>
  <c r="U21" s="1"/>
  <c r="AA21" s="1"/>
  <c r="O22"/>
  <c r="U22" s="1"/>
  <c r="AA22" s="1"/>
  <c r="J21"/>
  <c r="P21" s="1"/>
  <c r="V21" s="1"/>
  <c r="AB21" s="1"/>
  <c r="P22"/>
  <c r="V22" s="1"/>
  <c r="AB22" s="1"/>
  <c r="I361"/>
  <c r="O361" s="1"/>
  <c r="U361" s="1"/>
  <c r="AA361" s="1"/>
  <c r="J361"/>
  <c r="P361" s="1"/>
  <c r="V361" s="1"/>
  <c r="AB361" s="1"/>
  <c r="J291"/>
  <c r="P291" s="1"/>
  <c r="V291" s="1"/>
  <c r="AB291" s="1"/>
  <c r="J299"/>
  <c r="P299" s="1"/>
  <c r="V299" s="1"/>
  <c r="AB299" s="1"/>
  <c r="I291"/>
  <c r="O291" s="1"/>
  <c r="U291" s="1"/>
  <c r="AA291" s="1"/>
  <c r="I299"/>
  <c r="O299" s="1"/>
  <c r="U299" s="1"/>
  <c r="AA299" s="1"/>
  <c r="I729"/>
  <c r="O729" s="1"/>
  <c r="U729" s="1"/>
  <c r="AA729" s="1"/>
  <c r="I80"/>
  <c r="I106"/>
  <c r="J423"/>
  <c r="I337"/>
  <c r="O337" s="1"/>
  <c r="U337" s="1"/>
  <c r="AA337" s="1"/>
  <c r="J80"/>
  <c r="J337"/>
  <c r="P337" s="1"/>
  <c r="V337" s="1"/>
  <c r="AB337" s="1"/>
  <c r="J630"/>
  <c r="P630" s="1"/>
  <c r="V630" s="1"/>
  <c r="AB630" s="1"/>
  <c r="I709"/>
  <c r="O709" s="1"/>
  <c r="U709" s="1"/>
  <c r="AA709" s="1"/>
  <c r="J729"/>
  <c r="P729" s="1"/>
  <c r="V729" s="1"/>
  <c r="AB729" s="1"/>
  <c r="I423"/>
  <c r="I630"/>
  <c r="O630" s="1"/>
  <c r="U630" s="1"/>
  <c r="AA630" s="1"/>
  <c r="J640"/>
  <c r="P640" s="1"/>
  <c r="V640" s="1"/>
  <c r="AB640" s="1"/>
  <c r="I613"/>
  <c r="J709"/>
  <c r="P709" s="1"/>
  <c r="V709" s="1"/>
  <c r="AB709" s="1"/>
  <c r="J106"/>
  <c r="J122"/>
  <c r="J613"/>
  <c r="I122"/>
  <c r="I342"/>
  <c r="O342" s="1"/>
  <c r="U342" s="1"/>
  <c r="AA342" s="1"/>
  <c r="I368"/>
  <c r="O368" s="1"/>
  <c r="U368" s="1"/>
  <c r="AA368" s="1"/>
  <c r="J342"/>
  <c r="P342" s="1"/>
  <c r="V342" s="1"/>
  <c r="AB342" s="1"/>
  <c r="J368"/>
  <c r="P368" s="1"/>
  <c r="V368" s="1"/>
  <c r="AB368" s="1"/>
  <c r="I640"/>
  <c r="O640" s="1"/>
  <c r="U640" s="1"/>
  <c r="AA640" s="1"/>
  <c r="H745"/>
  <c r="H663"/>
  <c r="H660"/>
  <c r="H657"/>
  <c r="H525"/>
  <c r="H485"/>
  <c r="H373"/>
  <c r="N373" s="1"/>
  <c r="T373" s="1"/>
  <c r="Z373" s="1"/>
  <c r="H366"/>
  <c r="N366" s="1"/>
  <c r="T366" s="1"/>
  <c r="Z366" s="1"/>
  <c r="H310"/>
  <c r="H289"/>
  <c r="H270"/>
  <c r="H233"/>
  <c r="J606" l="1"/>
  <c r="P606" s="1"/>
  <c r="V606" s="1"/>
  <c r="AB606" s="1"/>
  <c r="I606"/>
  <c r="O606" s="1"/>
  <c r="U606" s="1"/>
  <c r="AA606" s="1"/>
  <c r="O607"/>
  <c r="U607" s="1"/>
  <c r="AA607" s="1"/>
  <c r="P607"/>
  <c r="V607" s="1"/>
  <c r="AB607" s="1"/>
  <c r="J514"/>
  <c r="P514" s="1"/>
  <c r="V514" s="1"/>
  <c r="AB514" s="1"/>
  <c r="J319"/>
  <c r="P319" s="1"/>
  <c r="V319" s="1"/>
  <c r="AB319" s="1"/>
  <c r="I514"/>
  <c r="O514" s="1"/>
  <c r="U514" s="1"/>
  <c r="AA514" s="1"/>
  <c r="P288"/>
  <c r="V288" s="1"/>
  <c r="AB288" s="1"/>
  <c r="J287"/>
  <c r="P287" s="1"/>
  <c r="V287" s="1"/>
  <c r="AB287" s="1"/>
  <c r="O288"/>
  <c r="U288" s="1"/>
  <c r="AA288" s="1"/>
  <c r="I287"/>
  <c r="O287" s="1"/>
  <c r="U287" s="1"/>
  <c r="AA287" s="1"/>
  <c r="I133"/>
  <c r="O133" s="1"/>
  <c r="U133" s="1"/>
  <c r="AA133" s="1"/>
  <c r="O208"/>
  <c r="U208" s="1"/>
  <c r="AA208" s="1"/>
  <c r="I201"/>
  <c r="O201" s="1"/>
  <c r="U201" s="1"/>
  <c r="AA201" s="1"/>
  <c r="P208"/>
  <c r="V208" s="1"/>
  <c r="AB208" s="1"/>
  <c r="J201"/>
  <c r="P201" s="1"/>
  <c r="V201" s="1"/>
  <c r="AB201" s="1"/>
  <c r="J235"/>
  <c r="P235" s="1"/>
  <c r="V235" s="1"/>
  <c r="AB235" s="1"/>
  <c r="J475"/>
  <c r="P475" s="1"/>
  <c r="V475" s="1"/>
  <c r="AB475" s="1"/>
  <c r="H524"/>
  <c r="N524" s="1"/>
  <c r="T524" s="1"/>
  <c r="Z524" s="1"/>
  <c r="N525"/>
  <c r="T525" s="1"/>
  <c r="Z525" s="1"/>
  <c r="J509"/>
  <c r="P509" s="1"/>
  <c r="V509" s="1"/>
  <c r="AB509" s="1"/>
  <c r="P510"/>
  <c r="V510" s="1"/>
  <c r="AB510" s="1"/>
  <c r="J386"/>
  <c r="P386" s="1"/>
  <c r="V386" s="1"/>
  <c r="AB386" s="1"/>
  <c r="P387"/>
  <c r="V387" s="1"/>
  <c r="AB387" s="1"/>
  <c r="J282"/>
  <c r="P282" s="1"/>
  <c r="V282" s="1"/>
  <c r="AB282" s="1"/>
  <c r="P283"/>
  <c r="V283" s="1"/>
  <c r="AB283" s="1"/>
  <c r="J434"/>
  <c r="P434" s="1"/>
  <c r="V434" s="1"/>
  <c r="AB434" s="1"/>
  <c r="P435"/>
  <c r="V435" s="1"/>
  <c r="AB435" s="1"/>
  <c r="I439"/>
  <c r="O439" s="1"/>
  <c r="U439" s="1"/>
  <c r="AA439" s="1"/>
  <c r="O440"/>
  <c r="U440" s="1"/>
  <c r="AA440" s="1"/>
  <c r="H309"/>
  <c r="N309" s="1"/>
  <c r="T309" s="1"/>
  <c r="Z309" s="1"/>
  <c r="N310"/>
  <c r="T310" s="1"/>
  <c r="Z310" s="1"/>
  <c r="H742"/>
  <c r="N742" s="1"/>
  <c r="T742" s="1"/>
  <c r="Z742" s="1"/>
  <c r="N745"/>
  <c r="T745" s="1"/>
  <c r="Z745" s="1"/>
  <c r="J121"/>
  <c r="P121" s="1"/>
  <c r="V121" s="1"/>
  <c r="AB121" s="1"/>
  <c r="P122"/>
  <c r="V122" s="1"/>
  <c r="AB122" s="1"/>
  <c r="P166"/>
  <c r="V166" s="1"/>
  <c r="AB166" s="1"/>
  <c r="J157"/>
  <c r="P157" s="1"/>
  <c r="V157" s="1"/>
  <c r="AB157" s="1"/>
  <c r="O166"/>
  <c r="U166" s="1"/>
  <c r="AA166" s="1"/>
  <c r="I157"/>
  <c r="O157" s="1"/>
  <c r="U157" s="1"/>
  <c r="AA157" s="1"/>
  <c r="H656"/>
  <c r="N656" s="1"/>
  <c r="T656" s="1"/>
  <c r="Z656" s="1"/>
  <c r="N657"/>
  <c r="T657" s="1"/>
  <c r="Z657" s="1"/>
  <c r="J105"/>
  <c r="P105" s="1"/>
  <c r="V105" s="1"/>
  <c r="AB105" s="1"/>
  <c r="P106"/>
  <c r="V106" s="1"/>
  <c r="AB106" s="1"/>
  <c r="J422"/>
  <c r="P422" s="1"/>
  <c r="V422" s="1"/>
  <c r="AB422" s="1"/>
  <c r="P423"/>
  <c r="V423" s="1"/>
  <c r="AB423" s="1"/>
  <c r="J133"/>
  <c r="P133" s="1"/>
  <c r="V133" s="1"/>
  <c r="AB133" s="1"/>
  <c r="I121"/>
  <c r="O121" s="1"/>
  <c r="U121" s="1"/>
  <c r="AA121" s="1"/>
  <c r="O122"/>
  <c r="U122" s="1"/>
  <c r="AA122" s="1"/>
  <c r="I509"/>
  <c r="O509" s="1"/>
  <c r="U509" s="1"/>
  <c r="AA509" s="1"/>
  <c r="O510"/>
  <c r="U510" s="1"/>
  <c r="AA510" s="1"/>
  <c r="I449"/>
  <c r="O449" s="1"/>
  <c r="U449" s="1"/>
  <c r="AA449" s="1"/>
  <c r="O450"/>
  <c r="U450" s="1"/>
  <c r="AA450" s="1"/>
  <c r="I434"/>
  <c r="O434" s="1"/>
  <c r="U434" s="1"/>
  <c r="AA434" s="1"/>
  <c r="O435"/>
  <c r="U435" s="1"/>
  <c r="AA435" s="1"/>
  <c r="J251"/>
  <c r="P251" s="1"/>
  <c r="V251" s="1"/>
  <c r="AB251" s="1"/>
  <c r="P252"/>
  <c r="V252" s="1"/>
  <c r="AB252" s="1"/>
  <c r="I235"/>
  <c r="O235" s="1"/>
  <c r="U235" s="1"/>
  <c r="AA235" s="1"/>
  <c r="J259"/>
  <c r="P259" s="1"/>
  <c r="V259" s="1"/>
  <c r="AB259" s="1"/>
  <c r="H269"/>
  <c r="N269" s="1"/>
  <c r="T269" s="1"/>
  <c r="Z269" s="1"/>
  <c r="N270"/>
  <c r="T270" s="1"/>
  <c r="Z270" s="1"/>
  <c r="H659"/>
  <c r="N659" s="1"/>
  <c r="T659" s="1"/>
  <c r="Z659" s="1"/>
  <c r="N660"/>
  <c r="T660" s="1"/>
  <c r="Z660" s="1"/>
  <c r="I422"/>
  <c r="O422" s="1"/>
  <c r="U422" s="1"/>
  <c r="AA422" s="1"/>
  <c r="O423"/>
  <c r="U423" s="1"/>
  <c r="AA423" s="1"/>
  <c r="I105"/>
  <c r="O105" s="1"/>
  <c r="U105" s="1"/>
  <c r="AA105" s="1"/>
  <c r="O106"/>
  <c r="U106" s="1"/>
  <c r="AA106" s="1"/>
  <c r="H232"/>
  <c r="N232" s="1"/>
  <c r="T232" s="1"/>
  <c r="Z232" s="1"/>
  <c r="N233"/>
  <c r="T233" s="1"/>
  <c r="Z233" s="1"/>
  <c r="H288"/>
  <c r="N288" s="1"/>
  <c r="T288" s="1"/>
  <c r="Z288" s="1"/>
  <c r="N289"/>
  <c r="T289" s="1"/>
  <c r="Z289" s="1"/>
  <c r="H484"/>
  <c r="N484" s="1"/>
  <c r="T484" s="1"/>
  <c r="Z484" s="1"/>
  <c r="N485"/>
  <c r="T485" s="1"/>
  <c r="Z485" s="1"/>
  <c r="H662"/>
  <c r="N662" s="1"/>
  <c r="T662" s="1"/>
  <c r="Z662" s="1"/>
  <c r="N663"/>
  <c r="T663" s="1"/>
  <c r="Z663" s="1"/>
  <c r="P613"/>
  <c r="V613" s="1"/>
  <c r="AB613" s="1"/>
  <c r="O613"/>
  <c r="U613" s="1"/>
  <c r="AA613" s="1"/>
  <c r="J79"/>
  <c r="P79" s="1"/>
  <c r="V79" s="1"/>
  <c r="AB79" s="1"/>
  <c r="P80"/>
  <c r="V80" s="1"/>
  <c r="AB80" s="1"/>
  <c r="I79"/>
  <c r="O79" s="1"/>
  <c r="U79" s="1"/>
  <c r="AA79" s="1"/>
  <c r="O80"/>
  <c r="U80" s="1"/>
  <c r="AA80" s="1"/>
  <c r="I259"/>
  <c r="O259" s="1"/>
  <c r="U259" s="1"/>
  <c r="AA259" s="1"/>
  <c r="I319"/>
  <c r="O319" s="1"/>
  <c r="U319" s="1"/>
  <c r="AA319" s="1"/>
  <c r="I475"/>
  <c r="O475" s="1"/>
  <c r="U475" s="1"/>
  <c r="AA475" s="1"/>
  <c r="J439"/>
  <c r="P439" s="1"/>
  <c r="V439" s="1"/>
  <c r="AB439" s="1"/>
  <c r="P440"/>
  <c r="V440" s="1"/>
  <c r="AB440" s="1"/>
  <c r="J416"/>
  <c r="P416" s="1"/>
  <c r="V416" s="1"/>
  <c r="AB416" s="1"/>
  <c r="P417"/>
  <c r="V417" s="1"/>
  <c r="AB417" s="1"/>
  <c r="I386"/>
  <c r="O386" s="1"/>
  <c r="U386" s="1"/>
  <c r="AA386" s="1"/>
  <c r="O387"/>
  <c r="U387" s="1"/>
  <c r="AA387" s="1"/>
  <c r="I282"/>
  <c r="O282" s="1"/>
  <c r="U282" s="1"/>
  <c r="AA282" s="1"/>
  <c r="O283"/>
  <c r="U283" s="1"/>
  <c r="AA283" s="1"/>
  <c r="I416"/>
  <c r="O416" s="1"/>
  <c r="U416" s="1"/>
  <c r="AA416" s="1"/>
  <c r="O417"/>
  <c r="U417" s="1"/>
  <c r="AA417" s="1"/>
  <c r="J449"/>
  <c r="P449" s="1"/>
  <c r="V449" s="1"/>
  <c r="AB449" s="1"/>
  <c r="P450"/>
  <c r="V450" s="1"/>
  <c r="AB450" s="1"/>
  <c r="P43"/>
  <c r="V43" s="1"/>
  <c r="AB43" s="1"/>
  <c r="J42"/>
  <c r="P42" s="1"/>
  <c r="V42" s="1"/>
  <c r="AB42" s="1"/>
  <c r="O43"/>
  <c r="U43" s="1"/>
  <c r="AA43" s="1"/>
  <c r="I42"/>
  <c r="O42" s="1"/>
  <c r="U42" s="1"/>
  <c r="AA42" s="1"/>
  <c r="P18"/>
  <c r="V18" s="1"/>
  <c r="AB18" s="1"/>
  <c r="J17"/>
  <c r="P17" s="1"/>
  <c r="V17" s="1"/>
  <c r="AB17" s="1"/>
  <c r="O18"/>
  <c r="U18" s="1"/>
  <c r="AA18" s="1"/>
  <c r="I17"/>
  <c r="O17" s="1"/>
  <c r="U17" s="1"/>
  <c r="AA17" s="1"/>
  <c r="I354"/>
  <c r="I336"/>
  <c r="O336" s="1"/>
  <c r="U336" s="1"/>
  <c r="AA336" s="1"/>
  <c r="J336"/>
  <c r="P336" s="1"/>
  <c r="V336" s="1"/>
  <c r="AB336" s="1"/>
  <c r="J354"/>
  <c r="I353" l="1"/>
  <c r="O353" s="1"/>
  <c r="U353" s="1"/>
  <c r="AA353" s="1"/>
  <c r="J353"/>
  <c r="P353" s="1"/>
  <c r="V353" s="1"/>
  <c r="AB353" s="1"/>
  <c r="J421"/>
  <c r="P421" s="1"/>
  <c r="V421" s="1"/>
  <c r="AB421" s="1"/>
  <c r="I156"/>
  <c r="O156" s="1"/>
  <c r="U156" s="1"/>
  <c r="AA156" s="1"/>
  <c r="I421"/>
  <c r="O421" s="1"/>
  <c r="U421" s="1"/>
  <c r="AA421" s="1"/>
  <c r="J156"/>
  <c r="P156" s="1"/>
  <c r="V156" s="1"/>
  <c r="AB156" s="1"/>
  <c r="P354"/>
  <c r="V354" s="1"/>
  <c r="AB354" s="1"/>
  <c r="O354"/>
  <c r="U354" s="1"/>
  <c r="AA354" s="1"/>
  <c r="I16"/>
  <c r="O16" s="1"/>
  <c r="U16" s="1"/>
  <c r="AA16" s="1"/>
  <c r="J16"/>
  <c r="P16" s="1"/>
  <c r="V16" s="1"/>
  <c r="AB16" s="1"/>
  <c r="H371"/>
  <c r="H364"/>
  <c r="I15" l="1"/>
  <c r="I753" s="1"/>
  <c r="O753" s="1"/>
  <c r="U753" s="1"/>
  <c r="AA753" s="1"/>
  <c r="J15"/>
  <c r="P15" s="1"/>
  <c r="V15" s="1"/>
  <c r="AB15" s="1"/>
  <c r="H361"/>
  <c r="N361" s="1"/>
  <c r="T361" s="1"/>
  <c r="Z361" s="1"/>
  <c r="N364"/>
  <c r="T364" s="1"/>
  <c r="Z364" s="1"/>
  <c r="H368"/>
  <c r="N368" s="1"/>
  <c r="T368" s="1"/>
  <c r="Z368" s="1"/>
  <c r="N371"/>
  <c r="T371" s="1"/>
  <c r="Z371" s="1"/>
  <c r="H68"/>
  <c r="H40"/>
  <c r="N40" s="1"/>
  <c r="T40" s="1"/>
  <c r="Z40" s="1"/>
  <c r="J753" l="1"/>
  <c r="P753" s="1"/>
  <c r="V753" s="1"/>
  <c r="AB753" s="1"/>
  <c r="O15"/>
  <c r="U15" s="1"/>
  <c r="AA15" s="1"/>
  <c r="H67"/>
  <c r="N67" s="1"/>
  <c r="T67" s="1"/>
  <c r="Z67" s="1"/>
  <c r="N68"/>
  <c r="T68" s="1"/>
  <c r="Z68" s="1"/>
  <c r="H39"/>
  <c r="N39" s="1"/>
  <c r="T39" s="1"/>
  <c r="Z39" s="1"/>
  <c r="H103" l="1"/>
  <c r="H100"/>
  <c r="H85"/>
  <c r="N85" s="1"/>
  <c r="T85" s="1"/>
  <c r="Z85" s="1"/>
  <c r="H81"/>
  <c r="N81" s="1"/>
  <c r="T81" s="1"/>
  <c r="Z81" s="1"/>
  <c r="H65"/>
  <c r="H34"/>
  <c r="H727"/>
  <c r="N727" s="1"/>
  <c r="T727" s="1"/>
  <c r="Z727" s="1"/>
  <c r="H327"/>
  <c r="N327" s="1"/>
  <c r="T327" s="1"/>
  <c r="Z327" s="1"/>
  <c r="H33" l="1"/>
  <c r="N33" s="1"/>
  <c r="T33" s="1"/>
  <c r="Z33" s="1"/>
  <c r="N34"/>
  <c r="T34" s="1"/>
  <c r="Z34" s="1"/>
  <c r="H99"/>
  <c r="N99" s="1"/>
  <c r="T99" s="1"/>
  <c r="Z99" s="1"/>
  <c r="N100"/>
  <c r="T100" s="1"/>
  <c r="Z100" s="1"/>
  <c r="H64"/>
  <c r="N64" s="1"/>
  <c r="T64" s="1"/>
  <c r="Z64" s="1"/>
  <c r="N65"/>
  <c r="T65" s="1"/>
  <c r="Z65" s="1"/>
  <c r="H102"/>
  <c r="N102" s="1"/>
  <c r="T102" s="1"/>
  <c r="Z102" s="1"/>
  <c r="N103"/>
  <c r="T103" s="1"/>
  <c r="Z103" s="1"/>
  <c r="H80"/>
  <c r="N80" s="1"/>
  <c r="T80" s="1"/>
  <c r="Z80" s="1"/>
  <c r="H726"/>
  <c r="N726" s="1"/>
  <c r="T726" s="1"/>
  <c r="Z726" s="1"/>
  <c r="H326"/>
  <c r="N326" s="1"/>
  <c r="T326" s="1"/>
  <c r="Z326" s="1"/>
  <c r="H645"/>
  <c r="N645" s="1"/>
  <c r="T645" s="1"/>
  <c r="Z645" s="1"/>
  <c r="H125" l="1"/>
  <c r="N125" s="1"/>
  <c r="T125" s="1"/>
  <c r="Z125" s="1"/>
  <c r="H77"/>
  <c r="H56"/>
  <c r="H321"/>
  <c r="H320" l="1"/>
  <c r="N320" s="1"/>
  <c r="T320" s="1"/>
  <c r="Z320" s="1"/>
  <c r="N321"/>
  <c r="T321" s="1"/>
  <c r="Z321" s="1"/>
  <c r="H55"/>
  <c r="N55" s="1"/>
  <c r="T55" s="1"/>
  <c r="Z55" s="1"/>
  <c r="N56"/>
  <c r="T56" s="1"/>
  <c r="Z56" s="1"/>
  <c r="H76"/>
  <c r="N76" s="1"/>
  <c r="T76" s="1"/>
  <c r="Z76" s="1"/>
  <c r="N77"/>
  <c r="T77" s="1"/>
  <c r="Z77" s="1"/>
  <c r="H732"/>
  <c r="N732" s="1"/>
  <c r="T732" s="1"/>
  <c r="Z732" s="1"/>
  <c r="H638"/>
  <c r="N638" s="1"/>
  <c r="T638" s="1"/>
  <c r="Z638" s="1"/>
  <c r="H618"/>
  <c r="N618" s="1"/>
  <c r="T618" s="1"/>
  <c r="Z618" s="1"/>
  <c r="H516"/>
  <c r="N516" s="1"/>
  <c r="T516" s="1"/>
  <c r="Z516" s="1"/>
  <c r="H515" l="1"/>
  <c r="N515" s="1"/>
  <c r="T515" s="1"/>
  <c r="Z515" s="1"/>
  <c r="H637"/>
  <c r="N637" s="1"/>
  <c r="T637" s="1"/>
  <c r="Z637" s="1"/>
  <c r="H493"/>
  <c r="N493" s="1"/>
  <c r="T493" s="1"/>
  <c r="Z493" s="1"/>
  <c r="H267"/>
  <c r="N267" s="1"/>
  <c r="T267" s="1"/>
  <c r="Z267" s="1"/>
  <c r="H279"/>
  <c r="N279" s="1"/>
  <c r="T279" s="1"/>
  <c r="Z279" s="1"/>
  <c r="H276"/>
  <c r="N276" s="1"/>
  <c r="T276" s="1"/>
  <c r="Z276" s="1"/>
  <c r="H273"/>
  <c r="N273" s="1"/>
  <c r="T273" s="1"/>
  <c r="Z273" s="1"/>
  <c r="H261"/>
  <c r="N261" s="1"/>
  <c r="T261" s="1"/>
  <c r="Z261" s="1"/>
  <c r="H264"/>
  <c r="N264" s="1"/>
  <c r="T264" s="1"/>
  <c r="Z264" s="1"/>
  <c r="H275" l="1"/>
  <c r="N275" s="1"/>
  <c r="T275" s="1"/>
  <c r="Z275" s="1"/>
  <c r="H266"/>
  <c r="N266" s="1"/>
  <c r="T266" s="1"/>
  <c r="Z266" s="1"/>
  <c r="H490"/>
  <c r="H263"/>
  <c r="N263" s="1"/>
  <c r="T263" s="1"/>
  <c r="Z263" s="1"/>
  <c r="H272"/>
  <c r="N272" s="1"/>
  <c r="T272" s="1"/>
  <c r="Z272" s="1"/>
  <c r="H260"/>
  <c r="N260" s="1"/>
  <c r="T260" s="1"/>
  <c r="Z260" s="1"/>
  <c r="H278"/>
  <c r="N278" s="1"/>
  <c r="T278" s="1"/>
  <c r="Z278" s="1"/>
  <c r="H475" l="1"/>
  <c r="N475" s="1"/>
  <c r="T475" s="1"/>
  <c r="Z475" s="1"/>
  <c r="N490"/>
  <c r="T490" s="1"/>
  <c r="Z490" s="1"/>
  <c r="H259"/>
  <c r="N259" s="1"/>
  <c r="T259" s="1"/>
  <c r="Z259" s="1"/>
  <c r="H109"/>
  <c r="N109" s="1"/>
  <c r="T109" s="1"/>
  <c r="Z109" s="1"/>
  <c r="H750" l="1"/>
  <c r="H747" l="1"/>
  <c r="N747" s="1"/>
  <c r="T747" s="1"/>
  <c r="Z747" s="1"/>
  <c r="N750"/>
  <c r="T750" s="1"/>
  <c r="Z750" s="1"/>
  <c r="H345"/>
  <c r="N345" s="1"/>
  <c r="T345" s="1"/>
  <c r="Z345" s="1"/>
  <c r="H340"/>
  <c r="N340" s="1"/>
  <c r="T340" s="1"/>
  <c r="Z340" s="1"/>
  <c r="H519"/>
  <c r="N519" s="1"/>
  <c r="T519" s="1"/>
  <c r="Z519" s="1"/>
  <c r="H147"/>
  <c r="N147" s="1"/>
  <c r="T147" s="1"/>
  <c r="Z147" s="1"/>
  <c r="H47"/>
  <c r="N47" s="1"/>
  <c r="T47" s="1"/>
  <c r="Z47" s="1"/>
  <c r="H22"/>
  <c r="N22" s="1"/>
  <c r="T22" s="1"/>
  <c r="Z22" s="1"/>
  <c r="H46" l="1"/>
  <c r="N46" s="1"/>
  <c r="T46" s="1"/>
  <c r="Z46" s="1"/>
  <c r="H146"/>
  <c r="N146" s="1"/>
  <c r="T146" s="1"/>
  <c r="Z146" s="1"/>
  <c r="H21"/>
  <c r="N21" s="1"/>
  <c r="T21" s="1"/>
  <c r="Z21" s="1"/>
  <c r="H518"/>
  <c r="H680"/>
  <c r="H514" l="1"/>
  <c r="N514" s="1"/>
  <c r="T514" s="1"/>
  <c r="Z514" s="1"/>
  <c r="N518"/>
  <c r="T518" s="1"/>
  <c r="Z518" s="1"/>
  <c r="H675"/>
  <c r="N675" s="1"/>
  <c r="T675" s="1"/>
  <c r="Z675" s="1"/>
  <c r="N680"/>
  <c r="T680" s="1"/>
  <c r="Z680" s="1"/>
  <c r="H209"/>
  <c r="N209" s="1"/>
  <c r="T209" s="1"/>
  <c r="Z209" s="1"/>
  <c r="H208" l="1"/>
  <c r="H436"/>
  <c r="N436" s="1"/>
  <c r="T436" s="1"/>
  <c r="Z436" s="1"/>
  <c r="H426"/>
  <c r="N426" s="1"/>
  <c r="T426" s="1"/>
  <c r="Z426" s="1"/>
  <c r="H424"/>
  <c r="N424" s="1"/>
  <c r="T424" s="1"/>
  <c r="Z424" s="1"/>
  <c r="N208" l="1"/>
  <c r="T208" s="1"/>
  <c r="Z208" s="1"/>
  <c r="H423"/>
  <c r="H435"/>
  <c r="N435" s="1"/>
  <c r="T435" s="1"/>
  <c r="Z435" s="1"/>
  <c r="H422" l="1"/>
  <c r="N422" s="1"/>
  <c r="T422" s="1"/>
  <c r="Z422" s="1"/>
  <c r="N423"/>
  <c r="T423" s="1"/>
  <c r="Z423" s="1"/>
  <c r="H434"/>
  <c r="N434" s="1"/>
  <c r="T434" s="1"/>
  <c r="Z434" s="1"/>
  <c r="H712"/>
  <c r="N712" s="1"/>
  <c r="T712" s="1"/>
  <c r="Z712" s="1"/>
  <c r="H715"/>
  <c r="N715" s="1"/>
  <c r="T715" s="1"/>
  <c r="Z715" s="1"/>
  <c r="H421" l="1"/>
  <c r="N421" s="1"/>
  <c r="T421" s="1"/>
  <c r="Z421" s="1"/>
  <c r="H714"/>
  <c r="N714" s="1"/>
  <c r="T714" s="1"/>
  <c r="Z714" s="1"/>
  <c r="H300" l="1"/>
  <c r="N300" s="1"/>
  <c r="T300" s="1"/>
  <c r="Z300" s="1"/>
  <c r="H302"/>
  <c r="N302" s="1"/>
  <c r="T302" s="1"/>
  <c r="Z302" s="1"/>
  <c r="H294"/>
  <c r="N294" s="1"/>
  <c r="T294" s="1"/>
  <c r="Z294" s="1"/>
  <c r="H292"/>
  <c r="N292" s="1"/>
  <c r="T292" s="1"/>
  <c r="Z292" s="1"/>
  <c r="H608"/>
  <c r="N608" s="1"/>
  <c r="T608" s="1"/>
  <c r="Z608" s="1"/>
  <c r="H388"/>
  <c r="N388" s="1"/>
  <c r="T388" s="1"/>
  <c r="Z388" s="1"/>
  <c r="H356"/>
  <c r="N356" s="1"/>
  <c r="T356" s="1"/>
  <c r="Z356" s="1"/>
  <c r="H237"/>
  <c r="N237" s="1"/>
  <c r="T237" s="1"/>
  <c r="Z237" s="1"/>
  <c r="H240"/>
  <c r="N240" s="1"/>
  <c r="T240" s="1"/>
  <c r="Z240" s="1"/>
  <c r="H230"/>
  <c r="N230" s="1"/>
  <c r="T230" s="1"/>
  <c r="Z230" s="1"/>
  <c r="H215"/>
  <c r="N215" s="1"/>
  <c r="T215" s="1"/>
  <c r="Z215" s="1"/>
  <c r="H187"/>
  <c r="N187" s="1"/>
  <c r="T187" s="1"/>
  <c r="Z187" s="1"/>
  <c r="H141"/>
  <c r="N141" s="1"/>
  <c r="T141" s="1"/>
  <c r="Z141" s="1"/>
  <c r="H74"/>
  <c r="N74" s="1"/>
  <c r="T74" s="1"/>
  <c r="Z74" s="1"/>
  <c r="H697"/>
  <c r="N697" s="1"/>
  <c r="T697" s="1"/>
  <c r="Z697" s="1"/>
  <c r="H614"/>
  <c r="N614" s="1"/>
  <c r="T614" s="1"/>
  <c r="Z614" s="1"/>
  <c r="H249"/>
  <c r="N249" s="1"/>
  <c r="T249" s="1"/>
  <c r="Z249" s="1"/>
  <c r="H135"/>
  <c r="N135" s="1"/>
  <c r="T135" s="1"/>
  <c r="Z135" s="1"/>
  <c r="H97"/>
  <c r="N97" s="1"/>
  <c r="T97" s="1"/>
  <c r="Z97" s="1"/>
  <c r="H62"/>
  <c r="N62" s="1"/>
  <c r="T62" s="1"/>
  <c r="Z62" s="1"/>
  <c r="H31"/>
  <c r="N31" s="1"/>
  <c r="T31" s="1"/>
  <c r="Z31" s="1"/>
  <c r="H144"/>
  <c r="N144" s="1"/>
  <c r="T144" s="1"/>
  <c r="Z144" s="1"/>
  <c r="H19"/>
  <c r="N19" s="1"/>
  <c r="T19" s="1"/>
  <c r="Z19" s="1"/>
  <c r="H37"/>
  <c r="N37" s="1"/>
  <c r="T37" s="1"/>
  <c r="Z37" s="1"/>
  <c r="H44"/>
  <c r="N44" s="1"/>
  <c r="T44" s="1"/>
  <c r="Z44" s="1"/>
  <c r="H50"/>
  <c r="N50" s="1"/>
  <c r="T50" s="1"/>
  <c r="Z50" s="1"/>
  <c r="H88"/>
  <c r="N88" s="1"/>
  <c r="T88" s="1"/>
  <c r="Z88" s="1"/>
  <c r="H107"/>
  <c r="N107" s="1"/>
  <c r="T107" s="1"/>
  <c r="Z107" s="1"/>
  <c r="H112"/>
  <c r="N112" s="1"/>
  <c r="T112" s="1"/>
  <c r="Z112" s="1"/>
  <c r="H123"/>
  <c r="N123" s="1"/>
  <c r="T123" s="1"/>
  <c r="Z123" s="1"/>
  <c r="H128"/>
  <c r="N128" s="1"/>
  <c r="T128" s="1"/>
  <c r="Z128" s="1"/>
  <c r="H138"/>
  <c r="N138" s="1"/>
  <c r="T138" s="1"/>
  <c r="Z138" s="1"/>
  <c r="H150"/>
  <c r="N150" s="1"/>
  <c r="T150" s="1"/>
  <c r="Z150" s="1"/>
  <c r="H167"/>
  <c r="N167" s="1"/>
  <c r="T167" s="1"/>
  <c r="Z167" s="1"/>
  <c r="H170"/>
  <c r="N170" s="1"/>
  <c r="T170" s="1"/>
  <c r="Z170" s="1"/>
  <c r="H173"/>
  <c r="N173" s="1"/>
  <c r="T173" s="1"/>
  <c r="Z173" s="1"/>
  <c r="H190"/>
  <c r="N190" s="1"/>
  <c r="T190" s="1"/>
  <c r="Z190" s="1"/>
  <c r="H212"/>
  <c r="N212" s="1"/>
  <c r="T212" s="1"/>
  <c r="Z212" s="1"/>
  <c r="H243"/>
  <c r="N243" s="1"/>
  <c r="T243" s="1"/>
  <c r="Z243" s="1"/>
  <c r="H284"/>
  <c r="N284" s="1"/>
  <c r="T284" s="1"/>
  <c r="Z284" s="1"/>
  <c r="H330"/>
  <c r="N330" s="1"/>
  <c r="T330" s="1"/>
  <c r="Z330" s="1"/>
  <c r="H338"/>
  <c r="N338" s="1"/>
  <c r="T338" s="1"/>
  <c r="Z338" s="1"/>
  <c r="H343"/>
  <c r="N343" s="1"/>
  <c r="T343" s="1"/>
  <c r="Z343" s="1"/>
  <c r="H441"/>
  <c r="N441" s="1"/>
  <c r="T441" s="1"/>
  <c r="Z441" s="1"/>
  <c r="H451"/>
  <c r="N451" s="1"/>
  <c r="T451" s="1"/>
  <c r="Z451" s="1"/>
  <c r="H511"/>
  <c r="N511" s="1"/>
  <c r="T511" s="1"/>
  <c r="Z511" s="1"/>
  <c r="H616"/>
  <c r="N616" s="1"/>
  <c r="T616" s="1"/>
  <c r="Z616" s="1"/>
  <c r="H631"/>
  <c r="N631" s="1"/>
  <c r="T631" s="1"/>
  <c r="Z631" s="1"/>
  <c r="H633"/>
  <c r="N633" s="1"/>
  <c r="T633" s="1"/>
  <c r="Z633" s="1"/>
  <c r="H641"/>
  <c r="N641" s="1"/>
  <c r="T641" s="1"/>
  <c r="Z641" s="1"/>
  <c r="H643"/>
  <c r="N643" s="1"/>
  <c r="T643" s="1"/>
  <c r="Z643" s="1"/>
  <c r="H648"/>
  <c r="N648" s="1"/>
  <c r="T648" s="1"/>
  <c r="Z648" s="1"/>
  <c r="H668"/>
  <c r="H673"/>
  <c r="N673" s="1"/>
  <c r="T673" s="1"/>
  <c r="Z673" s="1"/>
  <c r="H684"/>
  <c r="H689"/>
  <c r="H730"/>
  <c r="N730" s="1"/>
  <c r="T730" s="1"/>
  <c r="Z730" s="1"/>
  <c r="H700"/>
  <c r="H710"/>
  <c r="N710" s="1"/>
  <c r="T710" s="1"/>
  <c r="Z710" s="1"/>
  <c r="H740"/>
  <c r="H735"/>
  <c r="H611"/>
  <c r="N684" l="1"/>
  <c r="T684" s="1"/>
  <c r="Z684" s="1"/>
  <c r="H683"/>
  <c r="N683" s="1"/>
  <c r="T683" s="1"/>
  <c r="Z683" s="1"/>
  <c r="H688"/>
  <c r="N688" s="1"/>
  <c r="T688" s="1"/>
  <c r="Z688" s="1"/>
  <c r="N689"/>
  <c r="T689" s="1"/>
  <c r="Z689" s="1"/>
  <c r="H610"/>
  <c r="N610" s="1"/>
  <c r="T610" s="1"/>
  <c r="Z610" s="1"/>
  <c r="N611"/>
  <c r="T611" s="1"/>
  <c r="Z611" s="1"/>
  <c r="H699"/>
  <c r="N699" s="1"/>
  <c r="T699" s="1"/>
  <c r="Z699" s="1"/>
  <c r="N700"/>
  <c r="T700" s="1"/>
  <c r="Z700" s="1"/>
  <c r="H737"/>
  <c r="N737" s="1"/>
  <c r="T737" s="1"/>
  <c r="Z737" s="1"/>
  <c r="N740"/>
  <c r="T740" s="1"/>
  <c r="Z740" s="1"/>
  <c r="H734"/>
  <c r="N734" s="1"/>
  <c r="T734" s="1"/>
  <c r="Z734" s="1"/>
  <c r="N735"/>
  <c r="T735" s="1"/>
  <c r="Z735" s="1"/>
  <c r="H665"/>
  <c r="N665" s="1"/>
  <c r="T665" s="1"/>
  <c r="Z665" s="1"/>
  <c r="N668"/>
  <c r="T668" s="1"/>
  <c r="Z668" s="1"/>
  <c r="H291"/>
  <c r="H299"/>
  <c r="N299" s="1"/>
  <c r="T299" s="1"/>
  <c r="Z299" s="1"/>
  <c r="H630"/>
  <c r="N630" s="1"/>
  <c r="T630" s="1"/>
  <c r="Z630" s="1"/>
  <c r="H640"/>
  <c r="N640" s="1"/>
  <c r="T640" s="1"/>
  <c r="Z640" s="1"/>
  <c r="H337"/>
  <c r="N337" s="1"/>
  <c r="T337" s="1"/>
  <c r="Z337" s="1"/>
  <c r="H169"/>
  <c r="N169" s="1"/>
  <c r="T169" s="1"/>
  <c r="Z169" s="1"/>
  <c r="H729"/>
  <c r="N729" s="1"/>
  <c r="T729" s="1"/>
  <c r="Z729" s="1"/>
  <c r="H43"/>
  <c r="H342"/>
  <c r="N342" s="1"/>
  <c r="T342" s="1"/>
  <c r="Z342" s="1"/>
  <c r="H106"/>
  <c r="H122"/>
  <c r="H140"/>
  <c r="N140" s="1"/>
  <c r="T140" s="1"/>
  <c r="Z140" s="1"/>
  <c r="H672"/>
  <c r="N672" s="1"/>
  <c r="T672" s="1"/>
  <c r="Z672" s="1"/>
  <c r="H440"/>
  <c r="N440" s="1"/>
  <c r="T440" s="1"/>
  <c r="Z440" s="1"/>
  <c r="H329"/>
  <c r="H149"/>
  <c r="N149" s="1"/>
  <c r="T149" s="1"/>
  <c r="Z149" s="1"/>
  <c r="H143"/>
  <c r="N143" s="1"/>
  <c r="T143" s="1"/>
  <c r="Z143" s="1"/>
  <c r="H96"/>
  <c r="N96" s="1"/>
  <c r="T96" s="1"/>
  <c r="Z96" s="1"/>
  <c r="H229"/>
  <c r="N229" s="1"/>
  <c r="T229" s="1"/>
  <c r="Z229" s="1"/>
  <c r="H355"/>
  <c r="H387"/>
  <c r="H709"/>
  <c r="N709" s="1"/>
  <c r="T709" s="1"/>
  <c r="Z709" s="1"/>
  <c r="H189"/>
  <c r="N189" s="1"/>
  <c r="T189" s="1"/>
  <c r="Z189" s="1"/>
  <c r="H166"/>
  <c r="H18"/>
  <c r="H214"/>
  <c r="N214" s="1"/>
  <c r="T214" s="1"/>
  <c r="Z214" s="1"/>
  <c r="H450"/>
  <c r="N450" s="1"/>
  <c r="T450" s="1"/>
  <c r="Z450" s="1"/>
  <c r="H283"/>
  <c r="H211"/>
  <c r="H87"/>
  <c r="N87" s="1"/>
  <c r="T87" s="1"/>
  <c r="Z87" s="1"/>
  <c r="H49"/>
  <c r="N49" s="1"/>
  <c r="T49" s="1"/>
  <c r="Z49" s="1"/>
  <c r="H30"/>
  <c r="N30" s="1"/>
  <c r="T30" s="1"/>
  <c r="Z30" s="1"/>
  <c r="H134"/>
  <c r="N134" s="1"/>
  <c r="T134" s="1"/>
  <c r="Z134" s="1"/>
  <c r="H696"/>
  <c r="N696" s="1"/>
  <c r="T696" s="1"/>
  <c r="Z696" s="1"/>
  <c r="H73"/>
  <c r="N73" s="1"/>
  <c r="T73" s="1"/>
  <c r="Z73" s="1"/>
  <c r="H186"/>
  <c r="N186" s="1"/>
  <c r="T186" s="1"/>
  <c r="Z186" s="1"/>
  <c r="H36"/>
  <c r="N36" s="1"/>
  <c r="T36" s="1"/>
  <c r="Z36" s="1"/>
  <c r="H137"/>
  <c r="N137" s="1"/>
  <c r="T137" s="1"/>
  <c r="Z137" s="1"/>
  <c r="H613"/>
  <c r="N613" s="1"/>
  <c r="T613" s="1"/>
  <c r="Z613" s="1"/>
  <c r="H239"/>
  <c r="N239" s="1"/>
  <c r="T239" s="1"/>
  <c r="Z239" s="1"/>
  <c r="H61"/>
  <c r="N61" s="1"/>
  <c r="T61" s="1"/>
  <c r="Z61" s="1"/>
  <c r="H510"/>
  <c r="H242"/>
  <c r="N242" s="1"/>
  <c r="T242" s="1"/>
  <c r="Z242" s="1"/>
  <c r="H236"/>
  <c r="N236" s="1"/>
  <c r="T236" s="1"/>
  <c r="Z236" s="1"/>
  <c r="H248"/>
  <c r="N248" s="1"/>
  <c r="T248" s="1"/>
  <c r="Z248" s="1"/>
  <c r="H172"/>
  <c r="N172" s="1"/>
  <c r="T172" s="1"/>
  <c r="Z172" s="1"/>
  <c r="H647"/>
  <c r="N647" s="1"/>
  <c r="T647" s="1"/>
  <c r="Z647" s="1"/>
  <c r="H607"/>
  <c r="H606" l="1"/>
  <c r="N606" s="1"/>
  <c r="T606" s="1"/>
  <c r="Z606" s="1"/>
  <c r="N291"/>
  <c r="T291" s="1"/>
  <c r="Z291" s="1"/>
  <c r="H287"/>
  <c r="N287" s="1"/>
  <c r="T287" s="1"/>
  <c r="Z287" s="1"/>
  <c r="N211"/>
  <c r="T211" s="1"/>
  <c r="Z211" s="1"/>
  <c r="H201"/>
  <c r="N201" s="1"/>
  <c r="T201" s="1"/>
  <c r="Z201" s="1"/>
  <c r="H282"/>
  <c r="N282" s="1"/>
  <c r="T282" s="1"/>
  <c r="Z282" s="1"/>
  <c r="N283"/>
  <c r="T283" s="1"/>
  <c r="Z283" s="1"/>
  <c r="H157"/>
  <c r="N157" s="1"/>
  <c r="T157" s="1"/>
  <c r="Z157" s="1"/>
  <c r="N166"/>
  <c r="T166" s="1"/>
  <c r="Z166" s="1"/>
  <c r="H354"/>
  <c r="N355"/>
  <c r="T355" s="1"/>
  <c r="Z355" s="1"/>
  <c r="H42"/>
  <c r="N42" s="1"/>
  <c r="T42" s="1"/>
  <c r="Z42" s="1"/>
  <c r="N43"/>
  <c r="T43" s="1"/>
  <c r="Z43" s="1"/>
  <c r="H319"/>
  <c r="N319" s="1"/>
  <c r="T319" s="1"/>
  <c r="Z319" s="1"/>
  <c r="N329"/>
  <c r="T329" s="1"/>
  <c r="Z329" s="1"/>
  <c r="H121"/>
  <c r="N121" s="1"/>
  <c r="T121" s="1"/>
  <c r="Z121" s="1"/>
  <c r="N122"/>
  <c r="T122" s="1"/>
  <c r="Z122" s="1"/>
  <c r="H105"/>
  <c r="N105" s="1"/>
  <c r="T105" s="1"/>
  <c r="Z105" s="1"/>
  <c r="N106"/>
  <c r="T106" s="1"/>
  <c r="Z106" s="1"/>
  <c r="H509"/>
  <c r="N509" s="1"/>
  <c r="T509" s="1"/>
  <c r="Z509" s="1"/>
  <c r="N510"/>
  <c r="T510" s="1"/>
  <c r="Z510" s="1"/>
  <c r="N607"/>
  <c r="T607" s="1"/>
  <c r="Z607" s="1"/>
  <c r="H17"/>
  <c r="N17" s="1"/>
  <c r="T17" s="1"/>
  <c r="Z17" s="1"/>
  <c r="N18"/>
  <c r="T18" s="1"/>
  <c r="Z18" s="1"/>
  <c r="H386"/>
  <c r="N387"/>
  <c r="T387" s="1"/>
  <c r="Z387" s="1"/>
  <c r="H79"/>
  <c r="N79" s="1"/>
  <c r="T79" s="1"/>
  <c r="Z79" s="1"/>
  <c r="H235"/>
  <c r="N235" s="1"/>
  <c r="T235" s="1"/>
  <c r="Z235" s="1"/>
  <c r="H133"/>
  <c r="N133" s="1"/>
  <c r="T133" s="1"/>
  <c r="Z133" s="1"/>
  <c r="H336"/>
  <c r="N336" s="1"/>
  <c r="T336" s="1"/>
  <c r="Z336" s="1"/>
  <c r="H439"/>
  <c r="N439" s="1"/>
  <c r="T439" s="1"/>
  <c r="Z439" s="1"/>
  <c r="H416"/>
  <c r="N416" s="1"/>
  <c r="T416" s="1"/>
  <c r="Z416" s="1"/>
  <c r="H449"/>
  <c r="N449" s="1"/>
  <c r="T449" s="1"/>
  <c r="Z449" s="1"/>
  <c r="H462"/>
  <c r="N462" s="1"/>
  <c r="T462" s="1"/>
  <c r="Z462" s="1"/>
  <c r="N386" l="1"/>
  <c r="T386" s="1"/>
  <c r="Z386" s="1"/>
  <c r="H353"/>
  <c r="N353" s="1"/>
  <c r="T353" s="1"/>
  <c r="Z353" s="1"/>
  <c r="N354"/>
  <c r="T354" s="1"/>
  <c r="Z354" s="1"/>
  <c r="H156"/>
  <c r="N156" s="1"/>
  <c r="T156" s="1"/>
  <c r="Z156" s="1"/>
  <c r="H16"/>
  <c r="H15" l="1"/>
  <c r="N15" s="1"/>
  <c r="T15" s="1"/>
  <c r="Z15" s="1"/>
  <c r="N16"/>
  <c r="T16" s="1"/>
  <c r="Z16" s="1"/>
  <c r="H753" l="1"/>
  <c r="N753" s="1"/>
  <c r="T753" s="1"/>
  <c r="Z753" s="1"/>
</calcChain>
</file>

<file path=xl/sharedStrings.xml><?xml version="1.0" encoding="utf-8"?>
<sst xmlns="http://schemas.openxmlformats.org/spreadsheetml/2006/main" count="4132" uniqueCount="452">
  <si>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</si>
  <si>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</si>
  <si>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</si>
  <si>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</si>
  <si>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</si>
  <si>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</si>
  <si>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</si>
  <si>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</si>
  <si>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</si>
  <si>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</si>
  <si>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</si>
  <si>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</si>
  <si>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</si>
  <si>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</si>
  <si>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</si>
  <si>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</si>
  <si>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</si>
  <si>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</si>
  <si>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</si>
  <si>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</si>
  <si>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</si>
  <si>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</si>
  <si>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</si>
  <si>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</si>
  <si>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</si>
  <si>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</si>
  <si>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</si>
  <si>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</si>
  <si>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</si>
  <si>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</si>
  <si>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</si>
  <si>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</si>
  <si>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</si>
  <si>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</si>
  <si>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</si>
  <si>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</si>
  <si>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</si>
  <si>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</si>
  <si>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</si>
  <si>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</si>
  <si>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</si>
  <si>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</si>
  <si>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</si>
  <si>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</si>
  <si>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</si>
  <si>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</si>
  <si>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</si>
  <si>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</si>
  <si>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</si>
  <si>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</si>
  <si>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</si>
  <si>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</si>
  <si>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</si>
  <si>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</si>
  <si>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</si>
  <si>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</si>
  <si>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</si>
  <si>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</si>
  <si>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</si>
  <si>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</si>
  <si>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</si>
  <si>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</si>
  <si>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</si>
  <si>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</si>
  <si>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</si>
  <si>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</si>
  <si>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</si>
  <si>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</si>
  <si>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</si>
  <si>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</si>
  <si>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</si>
  <si>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</si>
  <si>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</si>
  <si>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</si>
  <si>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</si>
  <si>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</si>
  <si>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</si>
  <si>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</si>
  <si>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</si>
  <si>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</si>
  <si>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</si>
  <si>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</si>
  <si>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</si>
  <si>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</si>
  <si>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</si>
  <si>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</si>
  <si>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</si>
  <si>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</si>
  <si>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</si>
  <si>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</si>
  <si>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</si>
  <si>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</si>
  <si>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</si>
  <si>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</si>
  <si>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</si>
  <si>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</si>
  <si>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</si>
  <si>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</si>
  <si>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</si>
  <si>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</si>
  <si>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</si>
  <si>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</si>
  <si>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</si>
  <si>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</si>
  <si>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</si>
  <si>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</si>
  <si>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</si>
  <si>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</si>
  <si>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</si>
  <si>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</si>
  <si>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</si>
  <si>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</si>
  <si>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</si>
  <si>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</si>
  <si>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</si>
  <si>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</si>
  <si>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</si>
  <si>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</si>
  <si>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</si>
  <si>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</si>
  <si>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</si>
  <si>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</si>
  <si>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</si>
  <si>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</si>
  <si>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</si>
  <si>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</si>
  <si>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</si>
  <si>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</si>
  <si>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</si>
  <si>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</si>
  <si>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</si>
  <si>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</si>
  <si>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</si>
  <si>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</si>
  <si>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</si>
  <si>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</si>
  <si>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</si>
  <si>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</si>
  <si>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</si>
  <si>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</si>
  <si>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</si>
  <si>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</si>
  <si>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</si>
  <si>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</si>
  <si>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</si>
  <si>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</si>
  <si>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</si>
  <si>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</si>
  <si>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</si>
  <si>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</si>
  <si>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</si>
  <si>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</si>
  <si>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</si>
  <si>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</si>
  <si>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</si>
  <si>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</si>
  <si>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</si>
  <si>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</si>
  <si>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</si>
  <si>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</si>
  <si>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</si>
  <si>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</si>
  <si>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</si>
  <si>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</si>
  <si>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</si>
  <si>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</si>
  <si>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</si>
  <si>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</si>
  <si>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</si>
  <si>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</si>
  <si>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</si>
  <si>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</si>
  <si>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</si>
  <si>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</si>
  <si>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</si>
  <si>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</si>
  <si>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</si>
  <si>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</si>
  <si>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</si>
  <si>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</si>
  <si>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</si>
  <si>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</si>
  <si>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</si>
  <si>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</si>
  <si>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</si>
  <si>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</si>
  <si>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</si>
  <si>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</si>
  <si>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</si>
  <si>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</si>
  <si>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</si>
  <si>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</si>
  <si>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</si>
  <si>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</si>
  <si>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</si>
  <si>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</si>
  <si>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</si>
  <si>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</si>
  <si>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</si>
  <si>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</si>
  <si>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</si>
  <si>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</si>
  <si>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</si>
  <si>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</si>
  <si>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</si>
  <si>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</si>
  <si>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</si>
  <si>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</si>
  <si>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</si>
  <si>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</si>
  <si>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</si>
  <si>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</si>
  <si>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</si>
  <si>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</si>
  <si>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</si>
  <si>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</si>
  <si>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</si>
  <si>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</si>
  <si>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</si>
  <si>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</si>
  <si>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</si>
  <si>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</si>
  <si>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</si>
  <si>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</si>
  <si>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</si>
  <si>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</si>
  <si>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</si>
  <si>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</si>
  <si>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</si>
  <si>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</si>
  <si>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</si>
  <si>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</si>
  <si>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</si>
  <si>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</si>
  <si>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</si>
  <si>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</si>
  <si>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</si>
  <si>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</si>
  <si>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</si>
  <si>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</si>
  <si>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</si>
  <si>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</si>
  <si>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</si>
  <si>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</si>
  <si>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</si>
  <si>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</si>
  <si>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</si>
  <si>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</si>
  <si>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</si>
  <si>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</si>
  <si>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</si>
  <si>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</si>
  <si>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</si>
  <si>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</si>
  <si>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</si>
  <si>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</si>
  <si>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</si>
  <si>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</si>
  <si>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</si>
  <si>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</si>
  <si>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</si>
  <si>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</si>
  <si>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</si>
  <si>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</si>
  <si>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</si>
  <si>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</si>
  <si>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</si>
  <si>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</si>
  <si>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</si>
  <si>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</si>
  <si>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</si>
  <si>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</si>
  <si>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</si>
  <si>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</si>
  <si>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</si>
  <si>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</si>
  <si>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</si>
  <si>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</si>
  <si>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</si>
  <si>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</si>
  <si>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</si>
  <si>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</si>
  <si>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</si>
  <si>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</si>
  <si>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</si>
  <si>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</si>
  <si>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</si>
  <si>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</si>
  <si>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</si>
  <si>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</si>
  <si>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</si>
  <si>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</si>
  <si>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</si>
  <si>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</si>
  <si>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</si>
  <si>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</si>
  <si>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</si>
  <si>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</si>
  <si>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</si>
  <si>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</si>
  <si>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</si>
  <si>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</si>
  <si>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</si>
  <si>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</si>
  <si>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</si>
  <si>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</si>
  <si>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</si>
  <si>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</si>
  <si>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</si>
  <si>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</si>
  <si>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</si>
  <si>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</si>
  <si>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</si>
  <si>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</si>
  <si>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</si>
  <si>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</si>
  <si>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</si>
  <si>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</si>
  <si>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</si>
  <si>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</si>
  <si>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</si>
  <si>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</si>
  <si>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</si>
  <si>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</si>
  <si>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</si>
  <si>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</si>
  <si>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</si>
  <si>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</si>
  <si>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</si>
  <si>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</si>
  <si>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</si>
  <si>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</si>
  <si>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</si>
  <si>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</si>
  <si>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</si>
  <si>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</si>
  <si>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</si>
  <si>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</si>
  <si>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</si>
  <si>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</si>
  <si>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</si>
  <si>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</si>
  <si>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</si>
  <si>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</si>
  <si>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</si>
  <si>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</si>
  <si>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</si>
  <si>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</si>
  <si>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</si>
  <si>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</si>
  <si>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</si>
  <si>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                               на 2023 год и на плановый период 2024 и 2025 годов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</si>
  <si>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</si>
  <si>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</si>
  <si>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</si>
  <si>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</si>
  <si>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</si>
  <si>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</si>
  <si>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</si>
  <si>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</si>
  <si>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</si>
  <si>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</si>
  <si>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</si>
  <si>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</si>
  <si>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</si>
  <si>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</si>
  <si>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</si>
  <si>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</si>
  <si>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</si>
  <si>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</si>
  <si>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</si>
  <si>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</si>
  <si>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</si>
  <si>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</si>
  <si>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</si>
  <si>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</si>
  <si>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</si>
  <si>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</si>
  <si>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</si>
  <si>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</si>
  <si>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</si>
  <si>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</si>
  <si>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</si>
  <si>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</si>
  <si>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</si>
  <si>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</si>
  <si>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</si>
  <si>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</si>
  <si>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</si>
  <si>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</si>
  <si>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</si>
  <si>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</si>
  <si>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</si>
  <si>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</si>
  <si>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</si>
  <si>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</si>
  <si>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</si>
  <si>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</si>
  <si>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</si>
  <si>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</si>
  <si>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</si>
  <si>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</si>
  <si>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</si>
  <si>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</si>
  <si>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</si>
  <si>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</si>
  <si>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</si>
  <si>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</si>
  <si>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</si>
  <si>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</si>
  <si>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</si>
  <si>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</si>
  <si>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</si>
  <si>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</si>
  <si>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</si>
  <si>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</si>
  <si>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</si>
  <si>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</si>
  <si>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</si>
  <si>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Муниципальная программа «Развитие жилищно-коммунального хозяйства в Мезенском муниципальном округе Архангельской области на 2023-2025 годы»</t>
  </si>
  <si>
    <t>24</t>
  </si>
  <si>
    <t>24830</t>
  </si>
  <si>
    <t>24835</t>
  </si>
  <si>
    <t>S4830</t>
  </si>
  <si>
    <t>S4835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</si>
  <si>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</si>
  <si>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</si>
  <si>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</si>
  <si>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</si>
  <si>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</si>
  <si>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</si>
  <si>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</si>
  <si>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</si>
  <si>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</si>
  <si>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</si>
  <si>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</si>
  <si>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</si>
  <si>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</si>
  <si>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</si>
  <si>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</si>
  <si>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</si>
  <si>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</si>
  <si>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</si>
  <si>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</si>
  <si>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</si>
  <si>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</si>
  <si>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</si>
  <si>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</si>
  <si>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</si>
  <si>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</si>
  <si>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</si>
  <si>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от 08 июня 2023 года №  137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</si>
</sst>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4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54"/>
  <sheetViews>
    <sheetView tabSelected="1" zoomScaleNormal="100" workbookViewId="0">
      <pane xSplit="10" ySplit="14" topLeftCell="Y105" activePane="bottomRight" state="frozen"/>
      <selection pane="topRight" activeCell="K1" sqref="K1"/>
      <selection pane="bottomLeft" activeCell="A15" sqref="A15"/>
      <selection pane="bottomRight" activeCell="AB3" sqref="AB3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customWidth="1"/>
    <col min="27" max="28" width="20" style="2" customWidth="1"/>
    <col min="29" max="29" width="1.42578125" style="2" customWidth="1"/>
    <col min="30" max="16384" width="9.140625" style="2"/>
  </cols>
  <sheetData>
    <row r="1" spans="1:28">
      <c r="V1" s="204"/>
      <c r="AB1" s="204" t="s">
        <v>375</v>
      </c>
    </row>
    <row r="2" spans="1:28">
      <c r="V2" s="113"/>
      <c r="AB2" s="113" t="s">
        <v>151</v>
      </c>
    </row>
    <row r="3" spans="1:28">
      <c r="V3" s="113"/>
      <c r="AB3" s="113" t="s">
        <v>352</v>
      </c>
    </row>
    <row r="4" spans="1:28">
      <c r="V4" s="204"/>
      <c r="AB4" s="204" t="s">
        <v>451</v>
      </c>
    </row>
    <row r="6" spans="1:28">
      <c r="J6" s="112"/>
      <c r="V6" s="112"/>
      <c r="AB6" s="112" t="s">
        <v>355</v>
      </c>
    </row>
    <row r="7" spans="1:28">
      <c r="J7" s="113"/>
      <c r="V7" s="113"/>
      <c r="AB7" s="113" t="s">
        <v>151</v>
      </c>
    </row>
    <row r="8" spans="1:28">
      <c r="J8" s="113"/>
      <c r="V8" s="113"/>
      <c r="AB8" s="113" t="s">
        <v>352</v>
      </c>
    </row>
    <row r="9" spans="1:28">
      <c r="J9" s="112"/>
      <c r="V9" s="112"/>
      <c r="AB9" s="112" t="s">
        <v>353</v>
      </c>
    </row>
    <row r="10" spans="1:28" ht="53.25" customHeight="1">
      <c r="A10" s="253" t="s">
        <v>351</v>
      </c>
      <c r="B10" s="253"/>
      <c r="C10" s="253"/>
      <c r="D10" s="253"/>
      <c r="E10" s="253"/>
      <c r="F10" s="253"/>
      <c r="G10" s="253"/>
      <c r="H10" s="253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</row>
    <row r="11" spans="1:28">
      <c r="B11" s="255"/>
      <c r="C11" s="255"/>
      <c r="D11" s="255"/>
      <c r="E11" s="255"/>
      <c r="F11" s="255"/>
      <c r="G11" s="255"/>
      <c r="J11" s="53"/>
      <c r="K11" s="256" t="s">
        <v>404</v>
      </c>
      <c r="L11" s="256"/>
      <c r="M11" s="256"/>
      <c r="N11" s="256"/>
      <c r="O11" s="256"/>
      <c r="P11" s="256"/>
      <c r="Q11" s="256" t="s">
        <v>405</v>
      </c>
      <c r="R11" s="256"/>
      <c r="S11" s="256"/>
      <c r="T11" s="256"/>
      <c r="U11" s="256"/>
      <c r="V11" s="256"/>
    </row>
    <row r="12" spans="1:28" ht="32.25" customHeight="1">
      <c r="A12" s="242" t="s">
        <v>0</v>
      </c>
      <c r="B12" s="244" t="s">
        <v>1</v>
      </c>
      <c r="C12" s="246" t="s">
        <v>2</v>
      </c>
      <c r="D12" s="247"/>
      <c r="E12" s="247"/>
      <c r="F12" s="248"/>
      <c r="G12" s="252" t="s">
        <v>99</v>
      </c>
      <c r="H12" s="234" t="s">
        <v>348</v>
      </c>
      <c r="I12" s="235"/>
      <c r="J12" s="235"/>
      <c r="K12" s="229" t="s">
        <v>354</v>
      </c>
      <c r="L12" s="230"/>
      <c r="M12" s="231"/>
      <c r="N12" s="230" t="s">
        <v>348</v>
      </c>
      <c r="O12" s="232"/>
      <c r="P12" s="233"/>
      <c r="Q12" s="229" t="s">
        <v>354</v>
      </c>
      <c r="R12" s="230"/>
      <c r="S12" s="231"/>
      <c r="T12" s="230" t="s">
        <v>348</v>
      </c>
      <c r="U12" s="232"/>
      <c r="V12" s="233"/>
      <c r="W12" s="229" t="s">
        <v>354</v>
      </c>
      <c r="X12" s="230"/>
      <c r="Y12" s="231"/>
      <c r="Z12" s="230" t="s">
        <v>348</v>
      </c>
      <c r="AA12" s="232"/>
      <c r="AB12" s="233"/>
    </row>
    <row r="13" spans="1:28" s="3" customFormat="1" ht="15.75">
      <c r="A13" s="243"/>
      <c r="B13" s="245"/>
      <c r="C13" s="249"/>
      <c r="D13" s="250"/>
      <c r="E13" s="250"/>
      <c r="F13" s="251"/>
      <c r="G13" s="249"/>
      <c r="H13" s="134" t="s">
        <v>224</v>
      </c>
      <c r="I13" s="134" t="s">
        <v>225</v>
      </c>
      <c r="J13" s="134" t="s">
        <v>226</v>
      </c>
      <c r="K13" s="134" t="s">
        <v>224</v>
      </c>
      <c r="L13" s="134" t="s">
        <v>225</v>
      </c>
      <c r="M13" s="134" t="s">
        <v>226</v>
      </c>
      <c r="N13" s="134" t="s">
        <v>224</v>
      </c>
      <c r="O13" s="134" t="s">
        <v>225</v>
      </c>
      <c r="P13" s="134" t="s">
        <v>226</v>
      </c>
      <c r="Q13" s="134" t="s">
        <v>224</v>
      </c>
      <c r="R13" s="134" t="s">
        <v>225</v>
      </c>
      <c r="S13" s="134" t="s">
        <v>226</v>
      </c>
      <c r="T13" s="134" t="s">
        <v>224</v>
      </c>
      <c r="U13" s="134" t="s">
        <v>225</v>
      </c>
      <c r="V13" s="134" t="s">
        <v>226</v>
      </c>
      <c r="W13" s="134" t="s">
        <v>224</v>
      </c>
      <c r="X13" s="134" t="s">
        <v>225</v>
      </c>
      <c r="Y13" s="134" t="s">
        <v>226</v>
      </c>
      <c r="Z13" s="134" t="s">
        <v>224</v>
      </c>
      <c r="AA13" s="134" t="s">
        <v>225</v>
      </c>
      <c r="AB13" s="134" t="s">
        <v>226</v>
      </c>
    </row>
    <row r="14" spans="1:28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</row>
    <row r="15" spans="1:28" ht="18">
      <c r="A15" s="48" t="s">
        <v>73</v>
      </c>
      <c r="B15" s="51" t="s">
        <v>74</v>
      </c>
      <c r="C15" s="49"/>
      <c r="D15" s="49"/>
      <c r="E15" s="49"/>
      <c r="F15" s="49"/>
      <c r="G15" s="50"/>
      <c r="H15" s="69">
        <f t="shared" ref="H15:M15" si="0">H16+H156+H259+H282+H287+H319+H336+H353+H416+H421+H439+H449+H462+H475+H509+H514+H394+H444+H471+H531+H501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Q16+Q156+Q259+Q282+Q287+Q319+Q336+Q353+Q416+Q421+Q439+Q449+Q462+Q475+Q509+Q514+Q394+Q444+Q471+Q531+Q501</f>
        <v>60994335.479999997</v>
      </c>
      <c r="R15" s="69">
        <f>R16+R156+R259+R282+R287+R319+R336+R353+R416+R421+R439+R449+R462+R475+R509+R514+R394+R444+R471+R531+R501</f>
        <v>293866.65999999997</v>
      </c>
      <c r="S15" s="69">
        <f>S16+S156+S259+S282+S287+S319+S336+S353+S416+S421+S439+S449+S462+S475+S509+S514+S394+S444+S471+S531+S501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W16+W156+W259+W282+W287+W319+W336+W353+W416+W421+W439+W449+W462+W475+W509+W514+W394+W444+W471+W531+W501+W545+W553</f>
        <v>77017101.079999998</v>
      </c>
      <c r="X15" s="69">
        <f>X16+X156+X259+X282+X287+X319+X336+X353+X416+X421+X439+X449+X462+X475+X509+X514+X394+X444+X471+X531+X501+X545+X553</f>
        <v>0</v>
      </c>
      <c r="Y15" s="69">
        <f>Y16+Y156+Y259+Y282+Y287+Y319+Y336+Y353+Y416+Y421+Y439+Y449+Y462+Y475+Y509+Y514+Y394+Y444+Y471+Y531+Y501+Y545+Y553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</row>
    <row r="16" spans="1:28" ht="30">
      <c r="A16" s="26" t="s">
        <v>3</v>
      </c>
      <c r="B16" s="33" t="s">
        <v>227</v>
      </c>
      <c r="C16" s="7" t="s">
        <v>13</v>
      </c>
      <c r="D16" s="7" t="s">
        <v>21</v>
      </c>
      <c r="E16" s="7" t="s">
        <v>100</v>
      </c>
      <c r="F16" s="7" t="s">
        <v>101</v>
      </c>
      <c r="G16" s="16"/>
      <c r="H16" s="65">
        <f t="shared" ref="H16:M16" si="1">H17+H42+H79+H105+H121+H133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00" si="2">H16+K16</f>
        <v>433431850.57000005</v>
      </c>
      <c r="O16" s="65">
        <f t="shared" ref="O16:O100" si="3">I16+L16</f>
        <v>426004970.15000004</v>
      </c>
      <c r="P16" s="65">
        <f t="shared" ref="P16:P100" si="4">J16+M16</f>
        <v>433451247.39999998</v>
      </c>
      <c r="Q16" s="65">
        <f>Q17+Q42+Q79+Q105+Q121+Q133</f>
        <v>4756209.7</v>
      </c>
      <c r="R16" s="65">
        <f>R17+R42+R79+R105+R121+R133</f>
        <v>293866.65999999997</v>
      </c>
      <c r="S16" s="65">
        <f>S17+S42+S79+S105+S121+S133</f>
        <v>278194.39</v>
      </c>
      <c r="T16" s="65">
        <f t="shared" ref="T16:T100" si="5">N16+Q16</f>
        <v>438188060.27000004</v>
      </c>
      <c r="U16" s="65">
        <f t="shared" ref="U16:U100" si="6">O16+R16</f>
        <v>426298836.81000006</v>
      </c>
      <c r="V16" s="65">
        <f t="shared" ref="V16:V100" si="7">P16+S16</f>
        <v>433729441.78999996</v>
      </c>
      <c r="W16" s="65">
        <f>W17+W42+W79+W105+W121+W133</f>
        <v>943384.61</v>
      </c>
      <c r="X16" s="65">
        <f>X17+X42+X79+X105+X121+X133</f>
        <v>0</v>
      </c>
      <c r="Y16" s="65">
        <f>Y17+Y42+Y79+Y105+Y121+Y133</f>
        <v>-3805094.26</v>
      </c>
      <c r="Z16" s="65">
        <f t="shared" ref="Z16:Z100" si="8">T16+W16</f>
        <v>439131444.88000005</v>
      </c>
      <c r="AA16" s="65">
        <f t="shared" ref="AA16:AA100" si="9">U16+X16</f>
        <v>426298836.81000006</v>
      </c>
      <c r="AB16" s="65">
        <f t="shared" ref="AB16:AB100" si="10">V16+Y16</f>
        <v>429924347.52999997</v>
      </c>
    </row>
    <row r="17" spans="1:28" ht="25.5">
      <c r="A17" s="27" t="s">
        <v>23</v>
      </c>
      <c r="B17" s="28" t="s">
        <v>86</v>
      </c>
      <c r="C17" s="6" t="s">
        <v>13</v>
      </c>
      <c r="D17" s="6" t="s">
        <v>3</v>
      </c>
      <c r="E17" s="6" t="s">
        <v>100</v>
      </c>
      <c r="F17" s="6" t="s">
        <v>101</v>
      </c>
      <c r="G17" s="17"/>
      <c r="H17" s="64">
        <f>H18+H30+H36+H21+H33+H39+H24</f>
        <v>94691775</v>
      </c>
      <c r="I17" s="64">
        <f t="shared" ref="I17:M17" si="11">I18+I30+I36+I21+I33+I39+I24</f>
        <v>93077967.620000005</v>
      </c>
      <c r="J17" s="64">
        <f t="shared" si="11"/>
        <v>93075869.200000003</v>
      </c>
      <c r="K17" s="64">
        <f t="shared" si="11"/>
        <v>-450000</v>
      </c>
      <c r="L17" s="64">
        <f t="shared" si="11"/>
        <v>-424386.66</v>
      </c>
      <c r="M17" s="64">
        <f t="shared" si="11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12">R18+R30+R36+R21+R33+R39+R24+R27</f>
        <v>0</v>
      </c>
      <c r="S17" s="64">
        <f t="shared" si="12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13">X18+X30+X36+X21+X33+X39+X24+X27</f>
        <v>0</v>
      </c>
      <c r="Y17" s="64">
        <f t="shared" si="13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</row>
    <row r="18" spans="1:28" ht="25.5">
      <c r="A18" s="241"/>
      <c r="B18" s="62" t="s">
        <v>87</v>
      </c>
      <c r="C18" s="5" t="s">
        <v>13</v>
      </c>
      <c r="D18" s="5" t="s">
        <v>3</v>
      </c>
      <c r="E18" s="5" t="s">
        <v>100</v>
      </c>
      <c r="F18" s="5" t="s">
        <v>102</v>
      </c>
      <c r="G18" s="17"/>
      <c r="H18" s="63">
        <f>H19</f>
        <v>38975181</v>
      </c>
      <c r="I18" s="63">
        <f t="shared" ref="I18:M19" si="14">I19</f>
        <v>39555634.619999997</v>
      </c>
      <c r="J18" s="63">
        <f t="shared" si="14"/>
        <v>37409246.200000003</v>
      </c>
      <c r="K18" s="63">
        <f t="shared" si="14"/>
        <v>0</v>
      </c>
      <c r="L18" s="63">
        <f t="shared" si="14"/>
        <v>0</v>
      </c>
      <c r="M18" s="63">
        <f t="shared" si="14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15">Q19</f>
        <v>0</v>
      </c>
      <c r="R18" s="63">
        <f t="shared" si="15"/>
        <v>0</v>
      </c>
      <c r="S18" s="63">
        <f t="shared" si="15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16">W19</f>
        <v>0</v>
      </c>
      <c r="X18" s="63">
        <f t="shared" si="16"/>
        <v>0</v>
      </c>
      <c r="Y18" s="63">
        <f t="shared" si="16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</row>
    <row r="19" spans="1:28" ht="25.5">
      <c r="A19" s="240"/>
      <c r="B19" s="30" t="s">
        <v>41</v>
      </c>
      <c r="C19" s="5" t="s">
        <v>13</v>
      </c>
      <c r="D19" s="5" t="s">
        <v>3</v>
      </c>
      <c r="E19" s="5" t="s">
        <v>100</v>
      </c>
      <c r="F19" s="5" t="s">
        <v>102</v>
      </c>
      <c r="G19" s="17" t="s">
        <v>39</v>
      </c>
      <c r="H19" s="63">
        <f>H20</f>
        <v>38975181</v>
      </c>
      <c r="I19" s="63">
        <f t="shared" si="14"/>
        <v>39555634.619999997</v>
      </c>
      <c r="J19" s="63">
        <f t="shared" si="14"/>
        <v>37409246.200000003</v>
      </c>
      <c r="K19" s="63">
        <f t="shared" si="14"/>
        <v>0</v>
      </c>
      <c r="L19" s="63">
        <f t="shared" si="14"/>
        <v>0</v>
      </c>
      <c r="M19" s="63">
        <f t="shared" si="14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15"/>
        <v>0</v>
      </c>
      <c r="R19" s="63">
        <f t="shared" si="15"/>
        <v>0</v>
      </c>
      <c r="S19" s="63">
        <f t="shared" si="15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16"/>
        <v>0</v>
      </c>
      <c r="X19" s="63">
        <f t="shared" si="16"/>
        <v>0</v>
      </c>
      <c r="Y19" s="63">
        <f t="shared" si="16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</row>
    <row r="20" spans="1:28">
      <c r="A20" s="240"/>
      <c r="B20" s="29" t="s">
        <v>42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</row>
    <row r="21" spans="1:28" ht="25.5">
      <c r="A21" s="241"/>
      <c r="B21" s="62" t="s">
        <v>258</v>
      </c>
      <c r="C21" s="5" t="s">
        <v>13</v>
      </c>
      <c r="D21" s="5" t="s">
        <v>3</v>
      </c>
      <c r="E21" s="5" t="s">
        <v>100</v>
      </c>
      <c r="F21" s="60" t="s">
        <v>176</v>
      </c>
      <c r="G21" s="61"/>
      <c r="H21" s="67">
        <f>H22</f>
        <v>500000</v>
      </c>
      <c r="I21" s="67">
        <f t="shared" ref="I21:M22" si="17">I22</f>
        <v>500000</v>
      </c>
      <c r="J21" s="67">
        <f t="shared" si="17"/>
        <v>300000</v>
      </c>
      <c r="K21" s="67">
        <f t="shared" si="17"/>
        <v>0</v>
      </c>
      <c r="L21" s="67">
        <f t="shared" si="17"/>
        <v>0</v>
      </c>
      <c r="M21" s="67">
        <f t="shared" si="17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18">Q22</f>
        <v>0</v>
      </c>
      <c r="R21" s="67">
        <f t="shared" si="18"/>
        <v>0</v>
      </c>
      <c r="S21" s="67">
        <f t="shared" si="18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19">W22</f>
        <v>0</v>
      </c>
      <c r="X21" s="67">
        <f t="shared" si="19"/>
        <v>0</v>
      </c>
      <c r="Y21" s="67">
        <f t="shared" si="19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</row>
    <row r="22" spans="1:28" ht="25.5">
      <c r="A22" s="240"/>
      <c r="B22" s="30" t="s">
        <v>41</v>
      </c>
      <c r="C22" s="5" t="s">
        <v>13</v>
      </c>
      <c r="D22" s="5" t="s">
        <v>3</v>
      </c>
      <c r="E22" s="5" t="s">
        <v>100</v>
      </c>
      <c r="F22" s="60" t="s">
        <v>176</v>
      </c>
      <c r="G22" s="61" t="s">
        <v>39</v>
      </c>
      <c r="H22" s="67">
        <f>H23</f>
        <v>500000</v>
      </c>
      <c r="I22" s="67">
        <f t="shared" si="17"/>
        <v>500000</v>
      </c>
      <c r="J22" s="67">
        <f t="shared" si="17"/>
        <v>300000</v>
      </c>
      <c r="K22" s="67">
        <f t="shared" si="17"/>
        <v>0</v>
      </c>
      <c r="L22" s="67">
        <f t="shared" si="17"/>
        <v>0</v>
      </c>
      <c r="M22" s="67">
        <f t="shared" si="17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18"/>
        <v>0</v>
      </c>
      <c r="R22" s="67">
        <f t="shared" si="18"/>
        <v>0</v>
      </c>
      <c r="S22" s="67">
        <f t="shared" si="18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19"/>
        <v>0</v>
      </c>
      <c r="X22" s="67">
        <f t="shared" si="19"/>
        <v>0</v>
      </c>
      <c r="Y22" s="67">
        <f t="shared" si="19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</row>
    <row r="23" spans="1:28">
      <c r="A23" s="240"/>
      <c r="B23" s="29" t="s">
        <v>42</v>
      </c>
      <c r="C23" s="5" t="s">
        <v>13</v>
      </c>
      <c r="D23" s="5" t="s">
        <v>3</v>
      </c>
      <c r="E23" s="5" t="s">
        <v>100</v>
      </c>
      <c r="F23" s="60" t="s">
        <v>176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</row>
    <row r="24" spans="1:28" ht="204">
      <c r="A24" s="241"/>
      <c r="B24" s="62" t="s">
        <v>358</v>
      </c>
      <c r="C24" s="5" t="s">
        <v>13</v>
      </c>
      <c r="D24" s="5" t="s">
        <v>3</v>
      </c>
      <c r="E24" s="5" t="s">
        <v>100</v>
      </c>
      <c r="F24" s="60" t="s">
        <v>357</v>
      </c>
      <c r="G24" s="61"/>
      <c r="H24" s="67">
        <f>H25</f>
        <v>0</v>
      </c>
      <c r="I24" s="67">
        <f t="shared" ref="I24:M25" si="20">I25</f>
        <v>0</v>
      </c>
      <c r="J24" s="67">
        <f t="shared" si="20"/>
        <v>0</v>
      </c>
      <c r="K24" s="67">
        <f t="shared" si="20"/>
        <v>50000</v>
      </c>
      <c r="L24" s="67">
        <f t="shared" si="20"/>
        <v>0</v>
      </c>
      <c r="M24" s="67">
        <f t="shared" si="20"/>
        <v>0</v>
      </c>
      <c r="N24" s="67">
        <f t="shared" ref="N24:N26" si="21">H24+K24</f>
        <v>50000</v>
      </c>
      <c r="O24" s="67">
        <f t="shared" ref="O24:O26" si="22">I24+L24</f>
        <v>0</v>
      </c>
      <c r="P24" s="67">
        <f t="shared" ref="P24:P26" si="23">J24+M24</f>
        <v>0</v>
      </c>
      <c r="Q24" s="67">
        <f t="shared" ref="Q24:S25" si="24">Q25</f>
        <v>4723</v>
      </c>
      <c r="R24" s="67">
        <f t="shared" si="24"/>
        <v>0</v>
      </c>
      <c r="S24" s="67">
        <f t="shared" si="24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25">W25</f>
        <v>0</v>
      </c>
      <c r="X24" s="67">
        <f t="shared" si="25"/>
        <v>0</v>
      </c>
      <c r="Y24" s="67">
        <f t="shared" si="25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</row>
    <row r="25" spans="1:28" ht="25.5">
      <c r="A25" s="241"/>
      <c r="B25" s="30" t="s">
        <v>41</v>
      </c>
      <c r="C25" s="5" t="s">
        <v>13</v>
      </c>
      <c r="D25" s="5" t="s">
        <v>3</v>
      </c>
      <c r="E25" s="5" t="s">
        <v>100</v>
      </c>
      <c r="F25" s="60" t="s">
        <v>357</v>
      </c>
      <c r="G25" s="61" t="s">
        <v>39</v>
      </c>
      <c r="H25" s="67">
        <f>H26</f>
        <v>0</v>
      </c>
      <c r="I25" s="67">
        <f t="shared" si="20"/>
        <v>0</v>
      </c>
      <c r="J25" s="67">
        <f t="shared" si="20"/>
        <v>0</v>
      </c>
      <c r="K25" s="67">
        <f t="shared" si="20"/>
        <v>50000</v>
      </c>
      <c r="L25" s="67">
        <f t="shared" si="20"/>
        <v>0</v>
      </c>
      <c r="M25" s="67">
        <f t="shared" si="20"/>
        <v>0</v>
      </c>
      <c r="N25" s="67">
        <f t="shared" si="21"/>
        <v>50000</v>
      </c>
      <c r="O25" s="67">
        <f t="shared" si="22"/>
        <v>0</v>
      </c>
      <c r="P25" s="67">
        <f t="shared" si="23"/>
        <v>0</v>
      </c>
      <c r="Q25" s="67">
        <f t="shared" si="24"/>
        <v>4723</v>
      </c>
      <c r="R25" s="67">
        <f t="shared" si="24"/>
        <v>0</v>
      </c>
      <c r="S25" s="67">
        <f t="shared" si="24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25"/>
        <v>0</v>
      </c>
      <c r="X25" s="67">
        <f t="shared" si="25"/>
        <v>0</v>
      </c>
      <c r="Y25" s="67">
        <f t="shared" si="25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</row>
    <row r="26" spans="1:28">
      <c r="A26" s="241"/>
      <c r="B26" s="29" t="s">
        <v>42</v>
      </c>
      <c r="C26" s="5" t="s">
        <v>13</v>
      </c>
      <c r="D26" s="5" t="s">
        <v>3</v>
      </c>
      <c r="E26" s="5" t="s">
        <v>100</v>
      </c>
      <c r="F26" s="60" t="s">
        <v>357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21"/>
        <v>50000</v>
      </c>
      <c r="O26" s="67">
        <f t="shared" si="22"/>
        <v>0</v>
      </c>
      <c r="P26" s="67">
        <f t="shared" si="23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</row>
    <row r="27" spans="1:28">
      <c r="A27" s="241"/>
      <c r="B27" s="62" t="s">
        <v>377</v>
      </c>
      <c r="C27" s="44" t="s">
        <v>13</v>
      </c>
      <c r="D27" s="44" t="s">
        <v>3</v>
      </c>
      <c r="E27" s="44" t="s">
        <v>100</v>
      </c>
      <c r="F27" s="79" t="s">
        <v>376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26">R28</f>
        <v>0</v>
      </c>
      <c r="S27" s="67">
        <f t="shared" si="26"/>
        <v>0</v>
      </c>
      <c r="T27" s="67">
        <f t="shared" ref="T27:T29" si="27">N27+Q27</f>
        <v>500000</v>
      </c>
      <c r="U27" s="67">
        <f t="shared" ref="U27:U29" si="28">O27+R27</f>
        <v>0</v>
      </c>
      <c r="V27" s="67">
        <f t="shared" ref="V27:V29" si="29">P27+S27</f>
        <v>0</v>
      </c>
      <c r="W27" s="67">
        <f>W28</f>
        <v>0</v>
      </c>
      <c r="X27" s="67">
        <f t="shared" ref="X27:Y28" si="30">X28</f>
        <v>0</v>
      </c>
      <c r="Y27" s="67">
        <f t="shared" si="30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</row>
    <row r="28" spans="1:28" ht="25.5">
      <c r="A28" s="241"/>
      <c r="B28" s="30" t="s">
        <v>41</v>
      </c>
      <c r="C28" s="44" t="s">
        <v>13</v>
      </c>
      <c r="D28" s="44" t="s">
        <v>3</v>
      </c>
      <c r="E28" s="44" t="s">
        <v>100</v>
      </c>
      <c r="F28" s="79" t="s">
        <v>376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26"/>
        <v>0</v>
      </c>
      <c r="S28" s="67">
        <f t="shared" si="26"/>
        <v>0</v>
      </c>
      <c r="T28" s="67">
        <f t="shared" si="27"/>
        <v>500000</v>
      </c>
      <c r="U28" s="67">
        <f t="shared" si="28"/>
        <v>0</v>
      </c>
      <c r="V28" s="67">
        <f t="shared" si="29"/>
        <v>0</v>
      </c>
      <c r="W28" s="67">
        <f>W29</f>
        <v>0</v>
      </c>
      <c r="X28" s="67">
        <f t="shared" si="30"/>
        <v>0</v>
      </c>
      <c r="Y28" s="67">
        <f t="shared" si="30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</row>
    <row r="29" spans="1:28">
      <c r="A29" s="241"/>
      <c r="B29" s="29" t="s">
        <v>42</v>
      </c>
      <c r="C29" s="44" t="s">
        <v>13</v>
      </c>
      <c r="D29" s="44" t="s">
        <v>3</v>
      </c>
      <c r="E29" s="44" t="s">
        <v>100</v>
      </c>
      <c r="F29" s="79" t="s">
        <v>376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27"/>
        <v>500000</v>
      </c>
      <c r="U29" s="67">
        <f t="shared" si="28"/>
        <v>0</v>
      </c>
      <c r="V29" s="67">
        <f t="shared" si="29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</row>
    <row r="30" spans="1:28" ht="51">
      <c r="A30" s="241"/>
      <c r="B30" s="119" t="s">
        <v>259</v>
      </c>
      <c r="C30" s="5" t="s">
        <v>13</v>
      </c>
      <c r="D30" s="5" t="s">
        <v>3</v>
      </c>
      <c r="E30" s="5" t="s">
        <v>100</v>
      </c>
      <c r="F30" s="60" t="s">
        <v>152</v>
      </c>
      <c r="G30" s="17"/>
      <c r="H30" s="63">
        <f>H31</f>
        <v>2037668</v>
      </c>
      <c r="I30" s="63">
        <f t="shared" ref="I30:M31" si="31">I31</f>
        <v>2119174</v>
      </c>
      <c r="J30" s="63">
        <f t="shared" si="31"/>
        <v>2401680</v>
      </c>
      <c r="K30" s="63">
        <f t="shared" si="31"/>
        <v>-500000</v>
      </c>
      <c r="L30" s="63">
        <f t="shared" si="31"/>
        <v>-424386.66</v>
      </c>
      <c r="M30" s="63">
        <f t="shared" si="31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32">Q31</f>
        <v>0</v>
      </c>
      <c r="R30" s="63">
        <f t="shared" si="32"/>
        <v>0</v>
      </c>
      <c r="S30" s="63">
        <f t="shared" si="32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33">W31</f>
        <v>0</v>
      </c>
      <c r="X30" s="63">
        <f t="shared" si="33"/>
        <v>0</v>
      </c>
      <c r="Y30" s="63">
        <f t="shared" si="33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</row>
    <row r="31" spans="1:28" ht="25.5">
      <c r="A31" s="240"/>
      <c r="B31" s="30" t="s">
        <v>41</v>
      </c>
      <c r="C31" s="5" t="s">
        <v>13</v>
      </c>
      <c r="D31" s="5" t="s">
        <v>3</v>
      </c>
      <c r="E31" s="5" t="s">
        <v>100</v>
      </c>
      <c r="F31" s="60" t="s">
        <v>152</v>
      </c>
      <c r="G31" s="61" t="s">
        <v>39</v>
      </c>
      <c r="H31" s="63">
        <f>H32</f>
        <v>2037668</v>
      </c>
      <c r="I31" s="63">
        <f t="shared" si="31"/>
        <v>2119174</v>
      </c>
      <c r="J31" s="63">
        <f t="shared" si="31"/>
        <v>2401680</v>
      </c>
      <c r="K31" s="63">
        <f t="shared" si="31"/>
        <v>-500000</v>
      </c>
      <c r="L31" s="63">
        <f t="shared" si="31"/>
        <v>-424386.66</v>
      </c>
      <c r="M31" s="63">
        <f t="shared" si="31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32"/>
        <v>0</v>
      </c>
      <c r="R31" s="63">
        <f t="shared" si="32"/>
        <v>0</v>
      </c>
      <c r="S31" s="63">
        <f t="shared" si="32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33"/>
        <v>0</v>
      </c>
      <c r="X31" s="63">
        <f t="shared" si="33"/>
        <v>0</v>
      </c>
      <c r="Y31" s="63">
        <f t="shared" si="33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</row>
    <row r="32" spans="1:28">
      <c r="A32" s="240"/>
      <c r="B32" s="29" t="s">
        <v>42</v>
      </c>
      <c r="C32" s="5" t="s">
        <v>13</v>
      </c>
      <c r="D32" s="5" t="s">
        <v>3</v>
      </c>
      <c r="E32" s="5" t="s">
        <v>100</v>
      </c>
      <c r="F32" s="60" t="s">
        <v>152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</row>
    <row r="33" spans="1:28" ht="25.5">
      <c r="A33" s="241"/>
      <c r="B33" s="30" t="s">
        <v>344</v>
      </c>
      <c r="C33" s="44" t="s">
        <v>13</v>
      </c>
      <c r="D33" s="44" t="s">
        <v>3</v>
      </c>
      <c r="E33" s="44" t="s">
        <v>100</v>
      </c>
      <c r="F33" s="79" t="s">
        <v>189</v>
      </c>
      <c r="G33" s="43"/>
      <c r="H33" s="67">
        <f>H34</f>
        <v>51157386</v>
      </c>
      <c r="I33" s="67">
        <f t="shared" ref="I33:M34" si="34">I34</f>
        <v>48856189</v>
      </c>
      <c r="J33" s="67">
        <f t="shared" si="34"/>
        <v>50601583</v>
      </c>
      <c r="K33" s="67">
        <f t="shared" si="34"/>
        <v>0</v>
      </c>
      <c r="L33" s="67">
        <f t="shared" si="34"/>
        <v>0</v>
      </c>
      <c r="M33" s="67">
        <f t="shared" si="34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35">Q34</f>
        <v>0</v>
      </c>
      <c r="R33" s="67">
        <f t="shared" si="35"/>
        <v>0</v>
      </c>
      <c r="S33" s="67">
        <f t="shared" si="35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36">W34</f>
        <v>0</v>
      </c>
      <c r="X33" s="67">
        <f t="shared" si="36"/>
        <v>0</v>
      </c>
      <c r="Y33" s="67">
        <f t="shared" si="36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</row>
    <row r="34" spans="1:28" ht="25.5">
      <c r="A34" s="241"/>
      <c r="B34" s="30" t="s">
        <v>41</v>
      </c>
      <c r="C34" s="44" t="s">
        <v>13</v>
      </c>
      <c r="D34" s="44" t="s">
        <v>3</v>
      </c>
      <c r="E34" s="44" t="s">
        <v>100</v>
      </c>
      <c r="F34" s="79" t="s">
        <v>189</v>
      </c>
      <c r="G34" s="43" t="s">
        <v>39</v>
      </c>
      <c r="H34" s="67">
        <f>H35</f>
        <v>51157386</v>
      </c>
      <c r="I34" s="67">
        <f t="shared" si="34"/>
        <v>48856189</v>
      </c>
      <c r="J34" s="67">
        <f t="shared" si="34"/>
        <v>50601583</v>
      </c>
      <c r="K34" s="67">
        <f t="shared" si="34"/>
        <v>0</v>
      </c>
      <c r="L34" s="67">
        <f t="shared" si="34"/>
        <v>0</v>
      </c>
      <c r="M34" s="67">
        <f t="shared" si="34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35"/>
        <v>0</v>
      </c>
      <c r="R34" s="67">
        <f t="shared" si="35"/>
        <v>0</v>
      </c>
      <c r="S34" s="67">
        <f t="shared" si="35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36"/>
        <v>0</v>
      </c>
      <c r="X34" s="67">
        <f t="shared" si="36"/>
        <v>0</v>
      </c>
      <c r="Y34" s="67">
        <f t="shared" si="36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</row>
    <row r="35" spans="1:28">
      <c r="A35" s="241"/>
      <c r="B35" s="119" t="s">
        <v>42</v>
      </c>
      <c r="C35" s="44" t="s">
        <v>13</v>
      </c>
      <c r="D35" s="44" t="s">
        <v>3</v>
      </c>
      <c r="E35" s="44" t="s">
        <v>100</v>
      </c>
      <c r="F35" s="79" t="s">
        <v>189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</row>
    <row r="36" spans="1:28" ht="38.25">
      <c r="A36" s="241"/>
      <c r="B36" s="174" t="s">
        <v>88</v>
      </c>
      <c r="C36" s="5" t="s">
        <v>13</v>
      </c>
      <c r="D36" s="5" t="s">
        <v>3</v>
      </c>
      <c r="E36" s="5" t="s">
        <v>100</v>
      </c>
      <c r="F36" s="5" t="s">
        <v>104</v>
      </c>
      <c r="G36" s="17"/>
      <c r="H36" s="63">
        <f>H37</f>
        <v>2021540</v>
      </c>
      <c r="I36" s="63">
        <f t="shared" ref="I36:M37" si="37">I37</f>
        <v>2046970</v>
      </c>
      <c r="J36" s="63">
        <f t="shared" si="37"/>
        <v>2363360</v>
      </c>
      <c r="K36" s="63">
        <f t="shared" si="37"/>
        <v>0</v>
      </c>
      <c r="L36" s="63">
        <f t="shared" si="37"/>
        <v>0</v>
      </c>
      <c r="M36" s="63">
        <f t="shared" si="3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38">Q37</f>
        <v>0</v>
      </c>
      <c r="R36" s="63">
        <f t="shared" si="38"/>
        <v>0</v>
      </c>
      <c r="S36" s="63">
        <f t="shared" si="3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39">W37</f>
        <v>0</v>
      </c>
      <c r="X36" s="63">
        <f t="shared" si="39"/>
        <v>0</v>
      </c>
      <c r="Y36" s="63">
        <f t="shared" si="3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</row>
    <row r="37" spans="1:28" ht="25.5">
      <c r="A37" s="240"/>
      <c r="B37" s="30" t="s">
        <v>41</v>
      </c>
      <c r="C37" s="5" t="s">
        <v>13</v>
      </c>
      <c r="D37" s="5" t="s">
        <v>3</v>
      </c>
      <c r="E37" s="5" t="s">
        <v>100</v>
      </c>
      <c r="F37" s="5" t="s">
        <v>104</v>
      </c>
      <c r="G37" s="17" t="s">
        <v>39</v>
      </c>
      <c r="H37" s="63">
        <f>H38</f>
        <v>2021540</v>
      </c>
      <c r="I37" s="63">
        <f t="shared" si="37"/>
        <v>2046970</v>
      </c>
      <c r="J37" s="63">
        <f t="shared" si="37"/>
        <v>2363360</v>
      </c>
      <c r="K37" s="63">
        <f t="shared" si="37"/>
        <v>0</v>
      </c>
      <c r="L37" s="63">
        <f t="shared" si="37"/>
        <v>0</v>
      </c>
      <c r="M37" s="63">
        <f t="shared" si="3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38"/>
        <v>0</v>
      </c>
      <c r="R37" s="63">
        <f t="shared" si="38"/>
        <v>0</v>
      </c>
      <c r="S37" s="63">
        <f t="shared" si="3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39"/>
        <v>0</v>
      </c>
      <c r="X37" s="63">
        <f t="shared" si="39"/>
        <v>0</v>
      </c>
      <c r="Y37" s="63">
        <f t="shared" si="3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</row>
    <row r="38" spans="1:28">
      <c r="A38" s="240"/>
      <c r="B38" s="29" t="s">
        <v>42</v>
      </c>
      <c r="C38" s="5" t="s">
        <v>13</v>
      </c>
      <c r="D38" s="5" t="s">
        <v>3</v>
      </c>
      <c r="E38" s="5" t="s">
        <v>100</v>
      </c>
      <c r="F38" s="5" t="s">
        <v>104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</row>
    <row r="39" spans="1:28" ht="25.5">
      <c r="A39" s="27"/>
      <c r="B39" s="62" t="s">
        <v>201</v>
      </c>
      <c r="C39" s="44" t="s">
        <v>13</v>
      </c>
      <c r="D39" s="44" t="s">
        <v>3</v>
      </c>
      <c r="E39" s="44" t="s">
        <v>100</v>
      </c>
      <c r="F39" s="79" t="s">
        <v>200</v>
      </c>
      <c r="G39" s="43"/>
      <c r="H39" s="67">
        <f>H40</f>
        <v>0</v>
      </c>
      <c r="I39" s="67">
        <f t="shared" ref="I39:M40" si="40">I40</f>
        <v>0</v>
      </c>
      <c r="J39" s="67">
        <f t="shared" si="40"/>
        <v>0</v>
      </c>
      <c r="K39" s="67">
        <f t="shared" si="40"/>
        <v>0</v>
      </c>
      <c r="L39" s="67">
        <f t="shared" si="40"/>
        <v>0</v>
      </c>
      <c r="M39" s="67">
        <f t="shared" si="40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41">Q40</f>
        <v>0</v>
      </c>
      <c r="R39" s="67">
        <f t="shared" si="41"/>
        <v>0</v>
      </c>
      <c r="S39" s="67">
        <f t="shared" si="41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42">W40</f>
        <v>0</v>
      </c>
      <c r="X39" s="67">
        <f t="shared" si="42"/>
        <v>0</v>
      </c>
      <c r="Y39" s="67">
        <f t="shared" si="42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</row>
    <row r="40" spans="1:28" ht="25.5">
      <c r="A40" s="27"/>
      <c r="B40" s="30" t="s">
        <v>41</v>
      </c>
      <c r="C40" s="44" t="s">
        <v>13</v>
      </c>
      <c r="D40" s="44" t="s">
        <v>3</v>
      </c>
      <c r="E40" s="44" t="s">
        <v>100</v>
      </c>
      <c r="F40" s="79" t="s">
        <v>200</v>
      </c>
      <c r="G40" s="107" t="s">
        <v>39</v>
      </c>
      <c r="H40" s="67">
        <f>H41</f>
        <v>0</v>
      </c>
      <c r="I40" s="67">
        <f t="shared" si="40"/>
        <v>0</v>
      </c>
      <c r="J40" s="67">
        <f t="shared" si="40"/>
        <v>0</v>
      </c>
      <c r="K40" s="67">
        <f t="shared" si="40"/>
        <v>0</v>
      </c>
      <c r="L40" s="67">
        <f t="shared" si="40"/>
        <v>0</v>
      </c>
      <c r="M40" s="67">
        <f t="shared" si="40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41"/>
        <v>0</v>
      </c>
      <c r="R40" s="67">
        <f t="shared" si="41"/>
        <v>0</v>
      </c>
      <c r="S40" s="67">
        <f t="shared" si="41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42"/>
        <v>0</v>
      </c>
      <c r="X40" s="67">
        <f t="shared" si="42"/>
        <v>0</v>
      </c>
      <c r="Y40" s="67">
        <f t="shared" si="42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</row>
    <row r="41" spans="1:28">
      <c r="A41" s="27"/>
      <c r="B41" s="119" t="s">
        <v>42</v>
      </c>
      <c r="C41" s="44" t="s">
        <v>13</v>
      </c>
      <c r="D41" s="44" t="s">
        <v>3</v>
      </c>
      <c r="E41" s="44" t="s">
        <v>100</v>
      </c>
      <c r="F41" s="79" t="s">
        <v>200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</row>
    <row r="42" spans="1:28">
      <c r="A42" s="27" t="s">
        <v>24</v>
      </c>
      <c r="B42" s="31" t="s">
        <v>90</v>
      </c>
      <c r="C42" s="6" t="s">
        <v>13</v>
      </c>
      <c r="D42" s="6" t="s">
        <v>10</v>
      </c>
      <c r="E42" s="6" t="s">
        <v>100</v>
      </c>
      <c r="F42" s="6" t="s">
        <v>101</v>
      </c>
      <c r="G42" s="17"/>
      <c r="H42" s="64">
        <f>H43+H46+H49+H61+H73+H55+H76+H64+H67+H58</f>
        <v>313785992.98000002</v>
      </c>
      <c r="I42" s="64">
        <f t="shared" ref="I42:M42" si="43">I43+I46+I49+I61+I73+I55+I76+I64+I67+I58</f>
        <v>307801587.66000003</v>
      </c>
      <c r="J42" s="64">
        <f t="shared" si="43"/>
        <v>314433288.52999997</v>
      </c>
      <c r="K42" s="64">
        <f t="shared" si="43"/>
        <v>-1032940.78</v>
      </c>
      <c r="L42" s="64">
        <f t="shared" si="43"/>
        <v>-797028.37</v>
      </c>
      <c r="M42" s="64">
        <f t="shared" si="43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Q43+Q46+Q49+Q61+Q73+Q55+Q76+Q64+Q67+Q58+Q52</f>
        <v>3921486.7</v>
      </c>
      <c r="R42" s="64">
        <f t="shared" ref="R42:S42" si="44">R43+R46+R49+R61+R73+R55+R76+R64+R67+R58+R52</f>
        <v>293866.65999999997</v>
      </c>
      <c r="S42" s="64">
        <f t="shared" si="44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W43+W46+W49+W61+W73+W55+W76+W64+W67+W58+W52+W70</f>
        <v>561840.72</v>
      </c>
      <c r="X42" s="64">
        <f t="shared" ref="X42:Y42" si="45">X43+X46+X49+X61+X73+X55+X76+X64+X67+X58+X52+X70</f>
        <v>0</v>
      </c>
      <c r="Y42" s="64">
        <f t="shared" si="45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</row>
    <row r="43" spans="1:28" ht="25.5">
      <c r="A43" s="225"/>
      <c r="B43" s="88" t="s">
        <v>89</v>
      </c>
      <c r="C43" s="5" t="s">
        <v>13</v>
      </c>
      <c r="D43" s="5" t="s">
        <v>10</v>
      </c>
      <c r="E43" s="5" t="s">
        <v>100</v>
      </c>
      <c r="F43" s="5" t="s">
        <v>105</v>
      </c>
      <c r="G43" s="17"/>
      <c r="H43" s="63">
        <f>H44</f>
        <v>116245370</v>
      </c>
      <c r="I43" s="63">
        <f t="shared" ref="I43:M44" si="46">I44</f>
        <v>118721590.56</v>
      </c>
      <c r="J43" s="63">
        <f t="shared" si="46"/>
        <v>121831156.06</v>
      </c>
      <c r="K43" s="63">
        <f t="shared" si="46"/>
        <v>0</v>
      </c>
      <c r="L43" s="63">
        <f t="shared" si="46"/>
        <v>0</v>
      </c>
      <c r="M43" s="63">
        <f t="shared" si="46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47">Q44</f>
        <v>0</v>
      </c>
      <c r="R43" s="63">
        <f t="shared" si="47"/>
        <v>0</v>
      </c>
      <c r="S43" s="63">
        <f t="shared" si="47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48">W44</f>
        <v>-52159.28</v>
      </c>
      <c r="X43" s="63">
        <f t="shared" si="48"/>
        <v>0</v>
      </c>
      <c r="Y43" s="63">
        <f t="shared" si="48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</row>
    <row r="44" spans="1:28" ht="25.5">
      <c r="A44" s="226"/>
      <c r="B44" s="80" t="s">
        <v>41</v>
      </c>
      <c r="C44" s="5" t="s">
        <v>13</v>
      </c>
      <c r="D44" s="5" t="s">
        <v>10</v>
      </c>
      <c r="E44" s="5" t="s">
        <v>100</v>
      </c>
      <c r="F44" s="5" t="s">
        <v>105</v>
      </c>
      <c r="G44" s="17" t="s">
        <v>39</v>
      </c>
      <c r="H44" s="63">
        <f>H45</f>
        <v>116245370</v>
      </c>
      <c r="I44" s="63">
        <f t="shared" si="46"/>
        <v>118721590.56</v>
      </c>
      <c r="J44" s="63">
        <f t="shared" si="46"/>
        <v>121831156.06</v>
      </c>
      <c r="K44" s="63">
        <f t="shared" si="46"/>
        <v>0</v>
      </c>
      <c r="L44" s="63">
        <f t="shared" si="46"/>
        <v>0</v>
      </c>
      <c r="M44" s="63">
        <f t="shared" si="46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47"/>
        <v>0</v>
      </c>
      <c r="R44" s="63">
        <f t="shared" si="47"/>
        <v>0</v>
      </c>
      <c r="S44" s="63">
        <f t="shared" si="47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48"/>
        <v>-52159.28</v>
      </c>
      <c r="X44" s="63">
        <f t="shared" si="48"/>
        <v>0</v>
      </c>
      <c r="Y44" s="63">
        <f t="shared" si="48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</row>
    <row r="45" spans="1:28">
      <c r="A45" s="226"/>
      <c r="B45" s="91" t="s">
        <v>42</v>
      </c>
      <c r="C45" s="5" t="s">
        <v>13</v>
      </c>
      <c r="D45" s="5" t="s">
        <v>10</v>
      </c>
      <c r="E45" s="5" t="s">
        <v>100</v>
      </c>
      <c r="F45" s="5" t="s">
        <v>105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</row>
    <row r="46" spans="1:28" ht="25.5">
      <c r="A46" s="226"/>
      <c r="B46" s="88" t="s">
        <v>258</v>
      </c>
      <c r="C46" s="5" t="s">
        <v>13</v>
      </c>
      <c r="D46" s="5" t="s">
        <v>10</v>
      </c>
      <c r="E46" s="5" t="s">
        <v>100</v>
      </c>
      <c r="F46" s="60" t="s">
        <v>176</v>
      </c>
      <c r="G46" s="61"/>
      <c r="H46" s="67">
        <f>H47</f>
        <v>5000000</v>
      </c>
      <c r="I46" s="67">
        <f t="shared" ref="I46:M47" si="49">I47</f>
        <v>4000000</v>
      </c>
      <c r="J46" s="67">
        <f t="shared" si="49"/>
        <v>1000000</v>
      </c>
      <c r="K46" s="67">
        <f t="shared" si="49"/>
        <v>0</v>
      </c>
      <c r="L46" s="67">
        <f t="shared" si="49"/>
        <v>0</v>
      </c>
      <c r="M46" s="67">
        <f t="shared" si="49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50">Q47</f>
        <v>-330.6</v>
      </c>
      <c r="R46" s="67">
        <f t="shared" si="50"/>
        <v>0</v>
      </c>
      <c r="S46" s="67">
        <f t="shared" si="50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51">W47</f>
        <v>-386000</v>
      </c>
      <c r="X46" s="67">
        <f t="shared" si="51"/>
        <v>0</v>
      </c>
      <c r="Y46" s="67">
        <f t="shared" si="51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</row>
    <row r="47" spans="1:28" ht="25.5">
      <c r="A47" s="226"/>
      <c r="B47" s="80" t="s">
        <v>41</v>
      </c>
      <c r="C47" s="5" t="s">
        <v>13</v>
      </c>
      <c r="D47" s="5" t="s">
        <v>10</v>
      </c>
      <c r="E47" s="5" t="s">
        <v>100</v>
      </c>
      <c r="F47" s="60" t="s">
        <v>176</v>
      </c>
      <c r="G47" s="61" t="s">
        <v>39</v>
      </c>
      <c r="H47" s="67">
        <f>H48</f>
        <v>5000000</v>
      </c>
      <c r="I47" s="67">
        <f t="shared" si="49"/>
        <v>4000000</v>
      </c>
      <c r="J47" s="67">
        <f t="shared" si="49"/>
        <v>1000000</v>
      </c>
      <c r="K47" s="67">
        <f t="shared" si="49"/>
        <v>0</v>
      </c>
      <c r="L47" s="67">
        <f t="shared" si="49"/>
        <v>0</v>
      </c>
      <c r="M47" s="67">
        <f t="shared" si="49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50"/>
        <v>-330.6</v>
      </c>
      <c r="R47" s="67">
        <f t="shared" si="50"/>
        <v>0</v>
      </c>
      <c r="S47" s="67">
        <f t="shared" si="50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51"/>
        <v>-386000</v>
      </c>
      <c r="X47" s="67">
        <f t="shared" si="51"/>
        <v>0</v>
      </c>
      <c r="Y47" s="67">
        <f t="shared" si="51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</row>
    <row r="48" spans="1:28">
      <c r="A48" s="226"/>
      <c r="B48" s="91" t="s">
        <v>42</v>
      </c>
      <c r="C48" s="5" t="s">
        <v>13</v>
      </c>
      <c r="D48" s="5" t="s">
        <v>10</v>
      </c>
      <c r="E48" s="5" t="s">
        <v>100</v>
      </c>
      <c r="F48" s="60" t="s">
        <v>176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</row>
    <row r="49" spans="1:28" ht="38.25">
      <c r="A49" s="226"/>
      <c r="B49" s="88" t="s">
        <v>260</v>
      </c>
      <c r="C49" s="5" t="s">
        <v>13</v>
      </c>
      <c r="D49" s="5" t="s">
        <v>10</v>
      </c>
      <c r="E49" s="5" t="s">
        <v>100</v>
      </c>
      <c r="F49" s="5" t="s">
        <v>106</v>
      </c>
      <c r="G49" s="17"/>
      <c r="H49" s="63">
        <f>H50</f>
        <v>39035.279999999999</v>
      </c>
      <c r="I49" s="63">
        <f t="shared" ref="I49:M50" si="52">I50</f>
        <v>40596.400000000001</v>
      </c>
      <c r="J49" s="63">
        <f t="shared" si="52"/>
        <v>42220.25</v>
      </c>
      <c r="K49" s="63">
        <f t="shared" si="52"/>
        <v>0</v>
      </c>
      <c r="L49" s="63">
        <f t="shared" si="52"/>
        <v>0</v>
      </c>
      <c r="M49" s="63">
        <f t="shared" si="52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53">Q50</f>
        <v>0</v>
      </c>
      <c r="R49" s="63">
        <f t="shared" si="53"/>
        <v>0</v>
      </c>
      <c r="S49" s="63">
        <f t="shared" si="53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54">W50</f>
        <v>0</v>
      </c>
      <c r="X49" s="63">
        <f t="shared" si="54"/>
        <v>0</v>
      </c>
      <c r="Y49" s="63">
        <f t="shared" si="54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</row>
    <row r="50" spans="1:28" ht="25.5">
      <c r="A50" s="226"/>
      <c r="B50" s="80" t="s">
        <v>41</v>
      </c>
      <c r="C50" s="5" t="s">
        <v>13</v>
      </c>
      <c r="D50" s="5" t="s">
        <v>10</v>
      </c>
      <c r="E50" s="5" t="s">
        <v>100</v>
      </c>
      <c r="F50" s="5" t="s">
        <v>106</v>
      </c>
      <c r="G50" s="17" t="s">
        <v>39</v>
      </c>
      <c r="H50" s="63">
        <f>H51</f>
        <v>39035.279999999999</v>
      </c>
      <c r="I50" s="63">
        <f t="shared" si="52"/>
        <v>40596.400000000001</v>
      </c>
      <c r="J50" s="63">
        <f t="shared" si="52"/>
        <v>42220.25</v>
      </c>
      <c r="K50" s="63">
        <f t="shared" si="52"/>
        <v>0</v>
      </c>
      <c r="L50" s="63">
        <f t="shared" si="52"/>
        <v>0</v>
      </c>
      <c r="M50" s="63">
        <f t="shared" si="52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53"/>
        <v>0</v>
      </c>
      <c r="R50" s="63">
        <f t="shared" si="53"/>
        <v>0</v>
      </c>
      <c r="S50" s="63">
        <f t="shared" si="53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54"/>
        <v>0</v>
      </c>
      <c r="X50" s="63">
        <f t="shared" si="54"/>
        <v>0</v>
      </c>
      <c r="Y50" s="63">
        <f t="shared" si="54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</row>
    <row r="51" spans="1:28">
      <c r="A51" s="226"/>
      <c r="B51" s="91" t="s">
        <v>42</v>
      </c>
      <c r="C51" s="5" t="s">
        <v>13</v>
      </c>
      <c r="D51" s="5" t="s">
        <v>10</v>
      </c>
      <c r="E51" s="5" t="s">
        <v>100</v>
      </c>
      <c r="F51" s="5" t="s">
        <v>106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</row>
    <row r="52" spans="1:28">
      <c r="A52" s="226"/>
      <c r="B52" s="88" t="s">
        <v>188</v>
      </c>
      <c r="C52" s="5" t="s">
        <v>13</v>
      </c>
      <c r="D52" s="5" t="s">
        <v>10</v>
      </c>
      <c r="E52" s="5" t="s">
        <v>100</v>
      </c>
      <c r="F52" s="60" t="s">
        <v>187</v>
      </c>
      <c r="G52" s="206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55">R53</f>
        <v>0</v>
      </c>
      <c r="S52" s="67">
        <f t="shared" si="55"/>
        <v>0</v>
      </c>
      <c r="T52" s="67">
        <f t="shared" ref="T52:T54" si="56">N52+Q52</f>
        <v>2890000</v>
      </c>
      <c r="U52" s="67">
        <f t="shared" ref="U52:U54" si="57">O52+R52</f>
        <v>0</v>
      </c>
      <c r="V52" s="67">
        <f t="shared" ref="V52:V54" si="58">P52+S52</f>
        <v>0</v>
      </c>
      <c r="W52" s="67">
        <f>W53</f>
        <v>0</v>
      </c>
      <c r="X52" s="67">
        <f t="shared" ref="X52:Y53" si="59">X53</f>
        <v>0</v>
      </c>
      <c r="Y52" s="67">
        <f t="shared" si="59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</row>
    <row r="53" spans="1:28" ht="25.5">
      <c r="A53" s="226"/>
      <c r="B53" s="80" t="s">
        <v>41</v>
      </c>
      <c r="C53" s="5" t="s">
        <v>13</v>
      </c>
      <c r="D53" s="5" t="s">
        <v>10</v>
      </c>
      <c r="E53" s="5" t="s">
        <v>100</v>
      </c>
      <c r="F53" s="60" t="s">
        <v>187</v>
      </c>
      <c r="G53" s="207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55"/>
        <v>0</v>
      </c>
      <c r="S53" s="67">
        <f t="shared" si="55"/>
        <v>0</v>
      </c>
      <c r="T53" s="67">
        <f t="shared" si="56"/>
        <v>2890000</v>
      </c>
      <c r="U53" s="67">
        <f t="shared" si="57"/>
        <v>0</v>
      </c>
      <c r="V53" s="67">
        <f t="shared" si="58"/>
        <v>0</v>
      </c>
      <c r="W53" s="67">
        <f>W54</f>
        <v>0</v>
      </c>
      <c r="X53" s="67">
        <f t="shared" si="59"/>
        <v>0</v>
      </c>
      <c r="Y53" s="67">
        <f t="shared" si="59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</row>
    <row r="54" spans="1:28">
      <c r="A54" s="226"/>
      <c r="B54" s="91" t="s">
        <v>42</v>
      </c>
      <c r="C54" s="5" t="s">
        <v>13</v>
      </c>
      <c r="D54" s="5" t="s">
        <v>10</v>
      </c>
      <c r="E54" s="5" t="s">
        <v>100</v>
      </c>
      <c r="F54" s="60" t="s">
        <v>187</v>
      </c>
      <c r="G54" s="207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56"/>
        <v>2890000</v>
      </c>
      <c r="U54" s="67">
        <f t="shared" si="57"/>
        <v>0</v>
      </c>
      <c r="V54" s="67">
        <f t="shared" si="58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</row>
    <row r="55" spans="1:28" ht="25.5">
      <c r="A55" s="226"/>
      <c r="B55" s="108" t="s">
        <v>185</v>
      </c>
      <c r="C55" s="40" t="s">
        <v>13</v>
      </c>
      <c r="D55" s="40" t="s">
        <v>10</v>
      </c>
      <c r="E55" s="40" t="s">
        <v>100</v>
      </c>
      <c r="F55" s="40" t="s">
        <v>184</v>
      </c>
      <c r="G55" s="41"/>
      <c r="H55" s="67">
        <f>H56</f>
        <v>12898435</v>
      </c>
      <c r="I55" s="67">
        <f t="shared" ref="I55:M56" si="60">I56</f>
        <v>12735130</v>
      </c>
      <c r="J55" s="67">
        <f t="shared" si="60"/>
        <v>12735130</v>
      </c>
      <c r="K55" s="67">
        <f t="shared" si="60"/>
        <v>0</v>
      </c>
      <c r="L55" s="67">
        <f t="shared" si="60"/>
        <v>0</v>
      </c>
      <c r="M55" s="67">
        <f t="shared" si="60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61">Q56</f>
        <v>0</v>
      </c>
      <c r="R55" s="67">
        <f t="shared" si="61"/>
        <v>0</v>
      </c>
      <c r="S55" s="67">
        <f t="shared" si="61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62">W56</f>
        <v>0</v>
      </c>
      <c r="X55" s="67">
        <f t="shared" si="62"/>
        <v>0</v>
      </c>
      <c r="Y55" s="67">
        <f t="shared" si="62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</row>
    <row r="56" spans="1:28" ht="25.5">
      <c r="A56" s="226"/>
      <c r="B56" s="80" t="s">
        <v>41</v>
      </c>
      <c r="C56" s="40" t="s">
        <v>13</v>
      </c>
      <c r="D56" s="40" t="s">
        <v>10</v>
      </c>
      <c r="E56" s="40" t="s">
        <v>100</v>
      </c>
      <c r="F56" s="40" t="s">
        <v>184</v>
      </c>
      <c r="G56" s="41" t="s">
        <v>39</v>
      </c>
      <c r="H56" s="67">
        <f>H57</f>
        <v>12898435</v>
      </c>
      <c r="I56" s="67">
        <f t="shared" si="60"/>
        <v>12735130</v>
      </c>
      <c r="J56" s="67">
        <f t="shared" si="60"/>
        <v>12735130</v>
      </c>
      <c r="K56" s="67">
        <f t="shared" si="60"/>
        <v>0</v>
      </c>
      <c r="L56" s="67">
        <f t="shared" si="60"/>
        <v>0</v>
      </c>
      <c r="M56" s="67">
        <f t="shared" si="60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61"/>
        <v>0</v>
      </c>
      <c r="R56" s="67">
        <f t="shared" si="61"/>
        <v>0</v>
      </c>
      <c r="S56" s="67">
        <f t="shared" si="61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62"/>
        <v>0</v>
      </c>
      <c r="X56" s="67">
        <f t="shared" si="62"/>
        <v>0</v>
      </c>
      <c r="Y56" s="67">
        <f t="shared" si="62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</row>
    <row r="57" spans="1:28">
      <c r="A57" s="226"/>
      <c r="B57" s="108" t="s">
        <v>42</v>
      </c>
      <c r="C57" s="40" t="s">
        <v>13</v>
      </c>
      <c r="D57" s="40" t="s">
        <v>10</v>
      </c>
      <c r="E57" s="40" t="s">
        <v>100</v>
      </c>
      <c r="F57" s="40" t="s">
        <v>184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</row>
    <row r="58" spans="1:28" ht="204">
      <c r="A58" s="226"/>
      <c r="B58" s="62" t="s">
        <v>358</v>
      </c>
      <c r="C58" s="5" t="s">
        <v>13</v>
      </c>
      <c r="D58" s="5" t="s">
        <v>10</v>
      </c>
      <c r="E58" s="5" t="s">
        <v>100</v>
      </c>
      <c r="F58" s="60" t="s">
        <v>357</v>
      </c>
      <c r="G58" s="61"/>
      <c r="H58" s="67">
        <f>H59</f>
        <v>0</v>
      </c>
      <c r="I58" s="67">
        <f t="shared" ref="I58:I59" si="63">I59</f>
        <v>0</v>
      </c>
      <c r="J58" s="67">
        <f t="shared" ref="J58:J59" si="64">J59</f>
        <v>0</v>
      </c>
      <c r="K58" s="67">
        <f t="shared" ref="K58:K59" si="65">K59</f>
        <v>39010</v>
      </c>
      <c r="L58" s="67">
        <f t="shared" ref="L58:L59" si="66">L59</f>
        <v>0</v>
      </c>
      <c r="M58" s="67">
        <f t="shared" ref="M58:M59" si="67">M59</f>
        <v>0</v>
      </c>
      <c r="N58" s="67">
        <f t="shared" si="2"/>
        <v>39010</v>
      </c>
      <c r="O58" s="67">
        <f t="shared" si="3"/>
        <v>0</v>
      </c>
      <c r="P58" s="67">
        <f t="shared" si="4"/>
        <v>0</v>
      </c>
      <c r="Q58" s="67">
        <f t="shared" ref="Q58:S59" si="68">Q59</f>
        <v>0</v>
      </c>
      <c r="R58" s="67">
        <f t="shared" si="68"/>
        <v>0</v>
      </c>
      <c r="S58" s="67">
        <f t="shared" si="68"/>
        <v>0</v>
      </c>
      <c r="T58" s="67">
        <f t="shared" si="5"/>
        <v>39010</v>
      </c>
      <c r="U58" s="67">
        <f t="shared" si="6"/>
        <v>0</v>
      </c>
      <c r="V58" s="67">
        <f t="shared" si="7"/>
        <v>0</v>
      </c>
      <c r="W58" s="67">
        <f t="shared" ref="W58:Y59" si="69">W59</f>
        <v>0</v>
      </c>
      <c r="X58" s="67">
        <f t="shared" si="69"/>
        <v>0</v>
      </c>
      <c r="Y58" s="67">
        <f t="shared" si="69"/>
        <v>0</v>
      </c>
      <c r="Z58" s="67">
        <f t="shared" si="8"/>
        <v>39010</v>
      </c>
      <c r="AA58" s="67">
        <f t="shared" si="9"/>
        <v>0</v>
      </c>
      <c r="AB58" s="67">
        <f t="shared" si="10"/>
        <v>0</v>
      </c>
    </row>
    <row r="59" spans="1:28" ht="25.5">
      <c r="A59" s="226"/>
      <c r="B59" s="30" t="s">
        <v>41</v>
      </c>
      <c r="C59" s="5" t="s">
        <v>13</v>
      </c>
      <c r="D59" s="5" t="s">
        <v>10</v>
      </c>
      <c r="E59" s="5" t="s">
        <v>100</v>
      </c>
      <c r="F59" s="60" t="s">
        <v>357</v>
      </c>
      <c r="G59" s="61" t="s">
        <v>39</v>
      </c>
      <c r="H59" s="67">
        <f>H60</f>
        <v>0</v>
      </c>
      <c r="I59" s="67">
        <f t="shared" si="63"/>
        <v>0</v>
      </c>
      <c r="J59" s="67">
        <f t="shared" si="64"/>
        <v>0</v>
      </c>
      <c r="K59" s="67">
        <f t="shared" si="65"/>
        <v>39010</v>
      </c>
      <c r="L59" s="67">
        <f t="shared" si="66"/>
        <v>0</v>
      </c>
      <c r="M59" s="67">
        <f t="shared" si="67"/>
        <v>0</v>
      </c>
      <c r="N59" s="67">
        <f t="shared" si="2"/>
        <v>39010</v>
      </c>
      <c r="O59" s="67">
        <f t="shared" si="3"/>
        <v>0</v>
      </c>
      <c r="P59" s="67">
        <f t="shared" si="4"/>
        <v>0</v>
      </c>
      <c r="Q59" s="67">
        <f t="shared" si="68"/>
        <v>0</v>
      </c>
      <c r="R59" s="67">
        <f t="shared" si="68"/>
        <v>0</v>
      </c>
      <c r="S59" s="67">
        <f t="shared" si="68"/>
        <v>0</v>
      </c>
      <c r="T59" s="67">
        <f t="shared" si="5"/>
        <v>39010</v>
      </c>
      <c r="U59" s="67">
        <f t="shared" si="6"/>
        <v>0</v>
      </c>
      <c r="V59" s="67">
        <f t="shared" si="7"/>
        <v>0</v>
      </c>
      <c r="W59" s="67">
        <f t="shared" si="69"/>
        <v>0</v>
      </c>
      <c r="X59" s="67">
        <f t="shared" si="69"/>
        <v>0</v>
      </c>
      <c r="Y59" s="67">
        <f t="shared" si="69"/>
        <v>0</v>
      </c>
      <c r="Z59" s="67">
        <f t="shared" si="8"/>
        <v>39010</v>
      </c>
      <c r="AA59" s="67">
        <f t="shared" si="9"/>
        <v>0</v>
      </c>
      <c r="AB59" s="67">
        <f t="shared" si="10"/>
        <v>0</v>
      </c>
    </row>
    <row r="60" spans="1:28">
      <c r="A60" s="226"/>
      <c r="B60" s="29" t="s">
        <v>42</v>
      </c>
      <c r="C60" s="5" t="s">
        <v>13</v>
      </c>
      <c r="D60" s="5" t="s">
        <v>10</v>
      </c>
      <c r="E60" s="5" t="s">
        <v>100</v>
      </c>
      <c r="F60" s="60" t="s">
        <v>357</v>
      </c>
      <c r="G60" s="61" t="s">
        <v>40</v>
      </c>
      <c r="H60" s="67"/>
      <c r="I60" s="67"/>
      <c r="J60" s="67"/>
      <c r="K60" s="67">
        <v>39010</v>
      </c>
      <c r="L60" s="67"/>
      <c r="M60" s="67"/>
      <c r="N60" s="67">
        <f t="shared" si="2"/>
        <v>39010</v>
      </c>
      <c r="O60" s="67">
        <f t="shared" si="3"/>
        <v>0</v>
      </c>
      <c r="P60" s="67">
        <f t="shared" si="4"/>
        <v>0</v>
      </c>
      <c r="Q60" s="67"/>
      <c r="R60" s="67"/>
      <c r="S60" s="67"/>
      <c r="T60" s="67">
        <f t="shared" si="5"/>
        <v>39010</v>
      </c>
      <c r="U60" s="67">
        <f t="shared" si="6"/>
        <v>0</v>
      </c>
      <c r="V60" s="67">
        <f t="shared" si="7"/>
        <v>0</v>
      </c>
      <c r="W60" s="67"/>
      <c r="X60" s="67"/>
      <c r="Y60" s="67"/>
      <c r="Z60" s="67">
        <f t="shared" si="8"/>
        <v>39010</v>
      </c>
      <c r="AA60" s="67">
        <f t="shared" si="9"/>
        <v>0</v>
      </c>
      <c r="AB60" s="67">
        <f t="shared" si="10"/>
        <v>0</v>
      </c>
    </row>
    <row r="61" spans="1:28" ht="51">
      <c r="A61" s="226"/>
      <c r="B61" s="108" t="s">
        <v>259</v>
      </c>
      <c r="C61" s="5" t="s">
        <v>13</v>
      </c>
      <c r="D61" s="5" t="s">
        <v>10</v>
      </c>
      <c r="E61" s="5" t="s">
        <v>100</v>
      </c>
      <c r="F61" s="60" t="s">
        <v>152</v>
      </c>
      <c r="G61" s="17"/>
      <c r="H61" s="63">
        <f>H62</f>
        <v>9439451.1999999993</v>
      </c>
      <c r="I61" s="63">
        <f t="shared" ref="I61:M62" si="70">I62</f>
        <v>9817028.3699999992</v>
      </c>
      <c r="J61" s="63">
        <f t="shared" si="70"/>
        <v>11141166.16</v>
      </c>
      <c r="K61" s="63">
        <f t="shared" si="70"/>
        <v>-1071950.78</v>
      </c>
      <c r="L61" s="63">
        <f t="shared" si="70"/>
        <v>-797028.37</v>
      </c>
      <c r="M61" s="63">
        <f t="shared" si="70"/>
        <v>-678629.68</v>
      </c>
      <c r="N61" s="63">
        <f t="shared" si="2"/>
        <v>8367500.419999999</v>
      </c>
      <c r="O61" s="63">
        <f t="shared" si="3"/>
        <v>9020000</v>
      </c>
      <c r="P61" s="63">
        <f t="shared" si="4"/>
        <v>10462536.48</v>
      </c>
      <c r="Q61" s="63">
        <f t="shared" ref="Q61:S62" si="71">Q62</f>
        <v>-70000</v>
      </c>
      <c r="R61" s="63">
        <f t="shared" si="71"/>
        <v>0</v>
      </c>
      <c r="S61" s="63">
        <f t="shared" si="71"/>
        <v>0</v>
      </c>
      <c r="T61" s="63">
        <f t="shared" si="5"/>
        <v>8297500.419999999</v>
      </c>
      <c r="U61" s="63">
        <f t="shared" si="6"/>
        <v>9020000</v>
      </c>
      <c r="V61" s="63">
        <f t="shared" si="7"/>
        <v>10462536.48</v>
      </c>
      <c r="W61" s="63">
        <f t="shared" ref="W61:Y62" si="72">W62</f>
        <v>0</v>
      </c>
      <c r="X61" s="63">
        <f t="shared" si="72"/>
        <v>0</v>
      </c>
      <c r="Y61" s="63">
        <f t="shared" si="72"/>
        <v>-3805094.26</v>
      </c>
      <c r="Z61" s="63">
        <f t="shared" si="8"/>
        <v>8297500.419999999</v>
      </c>
      <c r="AA61" s="63">
        <f t="shared" si="9"/>
        <v>9020000</v>
      </c>
      <c r="AB61" s="63">
        <f t="shared" si="10"/>
        <v>6657442.2200000007</v>
      </c>
    </row>
    <row r="62" spans="1:28" ht="25.5">
      <c r="A62" s="226"/>
      <c r="B62" s="80" t="s">
        <v>41</v>
      </c>
      <c r="C62" s="5" t="s">
        <v>13</v>
      </c>
      <c r="D62" s="5" t="s">
        <v>10</v>
      </c>
      <c r="E62" s="5" t="s">
        <v>100</v>
      </c>
      <c r="F62" s="60" t="s">
        <v>152</v>
      </c>
      <c r="G62" s="61" t="s">
        <v>39</v>
      </c>
      <c r="H62" s="63">
        <f>H63</f>
        <v>9439451.1999999993</v>
      </c>
      <c r="I62" s="63">
        <f t="shared" si="70"/>
        <v>9817028.3699999992</v>
      </c>
      <c r="J62" s="63">
        <f t="shared" si="70"/>
        <v>11141166.16</v>
      </c>
      <c r="K62" s="63">
        <f t="shared" si="70"/>
        <v>-1071950.78</v>
      </c>
      <c r="L62" s="63">
        <f t="shared" si="70"/>
        <v>-797028.37</v>
      </c>
      <c r="M62" s="63">
        <f t="shared" si="70"/>
        <v>-678629.68</v>
      </c>
      <c r="N62" s="63">
        <f t="shared" si="2"/>
        <v>8367500.419999999</v>
      </c>
      <c r="O62" s="63">
        <f t="shared" si="3"/>
        <v>9020000</v>
      </c>
      <c r="P62" s="63">
        <f t="shared" si="4"/>
        <v>10462536.48</v>
      </c>
      <c r="Q62" s="63">
        <f t="shared" si="71"/>
        <v>-70000</v>
      </c>
      <c r="R62" s="63">
        <f t="shared" si="71"/>
        <v>0</v>
      </c>
      <c r="S62" s="63">
        <f t="shared" si="71"/>
        <v>0</v>
      </c>
      <c r="T62" s="63">
        <f t="shared" si="5"/>
        <v>8297500.419999999</v>
      </c>
      <c r="U62" s="63">
        <f t="shared" si="6"/>
        <v>9020000</v>
      </c>
      <c r="V62" s="63">
        <f t="shared" si="7"/>
        <v>10462536.48</v>
      </c>
      <c r="W62" s="63">
        <f t="shared" si="72"/>
        <v>0</v>
      </c>
      <c r="X62" s="63">
        <f t="shared" si="72"/>
        <v>0</v>
      </c>
      <c r="Y62" s="63">
        <f t="shared" si="72"/>
        <v>-3805094.26</v>
      </c>
      <c r="Z62" s="63">
        <f t="shared" si="8"/>
        <v>8297500.419999999</v>
      </c>
      <c r="AA62" s="63">
        <f t="shared" si="9"/>
        <v>9020000</v>
      </c>
      <c r="AB62" s="63">
        <f t="shared" si="10"/>
        <v>6657442.2200000007</v>
      </c>
    </row>
    <row r="63" spans="1:28">
      <c r="A63" s="226"/>
      <c r="B63" s="91" t="s">
        <v>42</v>
      </c>
      <c r="C63" s="5" t="s">
        <v>13</v>
      </c>
      <c r="D63" s="5" t="s">
        <v>10</v>
      </c>
      <c r="E63" s="5" t="s">
        <v>100</v>
      </c>
      <c r="F63" s="60" t="s">
        <v>152</v>
      </c>
      <c r="G63" s="61" t="s">
        <v>40</v>
      </c>
      <c r="H63" s="67">
        <v>9439451.1999999993</v>
      </c>
      <c r="I63" s="67">
        <v>9817028.3699999992</v>
      </c>
      <c r="J63" s="67">
        <v>11141166.16</v>
      </c>
      <c r="K63" s="67">
        <v>-1071950.78</v>
      </c>
      <c r="L63" s="67">
        <v>-797028.37</v>
      </c>
      <c r="M63" s="67">
        <v>-678629.68</v>
      </c>
      <c r="N63" s="67">
        <f t="shared" si="2"/>
        <v>8367500.419999999</v>
      </c>
      <c r="O63" s="67">
        <f t="shared" si="3"/>
        <v>9020000</v>
      </c>
      <c r="P63" s="67">
        <f t="shared" si="4"/>
        <v>10462536.48</v>
      </c>
      <c r="Q63" s="67">
        <v>-70000</v>
      </c>
      <c r="R63" s="67"/>
      <c r="S63" s="67"/>
      <c r="T63" s="67">
        <f t="shared" si="5"/>
        <v>8297500.419999999</v>
      </c>
      <c r="U63" s="67">
        <f t="shared" si="6"/>
        <v>9020000</v>
      </c>
      <c r="V63" s="67">
        <f t="shared" si="7"/>
        <v>10462536.48</v>
      </c>
      <c r="W63" s="67"/>
      <c r="X63" s="67"/>
      <c r="Y63" s="67">
        <v>-3805094.26</v>
      </c>
      <c r="Z63" s="67">
        <f t="shared" si="8"/>
        <v>8297500.419999999</v>
      </c>
      <c r="AA63" s="67">
        <f t="shared" si="9"/>
        <v>9020000</v>
      </c>
      <c r="AB63" s="67">
        <f t="shared" si="10"/>
        <v>6657442.2200000007</v>
      </c>
    </row>
    <row r="64" spans="1:28" ht="25.5">
      <c r="A64" s="226"/>
      <c r="B64" s="80" t="s">
        <v>344</v>
      </c>
      <c r="C64" s="40" t="s">
        <v>13</v>
      </c>
      <c r="D64" s="40" t="s">
        <v>10</v>
      </c>
      <c r="E64" s="40" t="s">
        <v>100</v>
      </c>
      <c r="F64" s="40" t="s">
        <v>189</v>
      </c>
      <c r="G64" s="41"/>
      <c r="H64" s="67">
        <f>H65</f>
        <v>164706721</v>
      </c>
      <c r="I64" s="67">
        <f t="shared" ref="I64:M65" si="73">I65</f>
        <v>157297771</v>
      </c>
      <c r="J64" s="67">
        <f t="shared" si="73"/>
        <v>162917253</v>
      </c>
      <c r="K64" s="67">
        <f t="shared" si="73"/>
        <v>0</v>
      </c>
      <c r="L64" s="67">
        <f t="shared" si="73"/>
        <v>0</v>
      </c>
      <c r="M64" s="67">
        <f t="shared" si="73"/>
        <v>0</v>
      </c>
      <c r="N64" s="67">
        <f t="shared" si="2"/>
        <v>164706721</v>
      </c>
      <c r="O64" s="67">
        <f t="shared" si="3"/>
        <v>157297771</v>
      </c>
      <c r="P64" s="67">
        <f t="shared" si="4"/>
        <v>162917253</v>
      </c>
      <c r="Q64" s="67">
        <f t="shared" ref="Q64:S65" si="74">Q65</f>
        <v>789400</v>
      </c>
      <c r="R64" s="67">
        <f t="shared" si="74"/>
        <v>0</v>
      </c>
      <c r="S64" s="67">
        <f t="shared" si="74"/>
        <v>0</v>
      </c>
      <c r="T64" s="67">
        <f t="shared" si="5"/>
        <v>165496121</v>
      </c>
      <c r="U64" s="67">
        <f t="shared" si="6"/>
        <v>157297771</v>
      </c>
      <c r="V64" s="67">
        <f t="shared" si="7"/>
        <v>162917253</v>
      </c>
      <c r="W64" s="67">
        <f t="shared" ref="W64:Y65" si="75">W65</f>
        <v>0</v>
      </c>
      <c r="X64" s="67">
        <f t="shared" si="75"/>
        <v>0</v>
      </c>
      <c r="Y64" s="67">
        <f t="shared" si="75"/>
        <v>0</v>
      </c>
      <c r="Z64" s="67">
        <f t="shared" si="8"/>
        <v>165496121</v>
      </c>
      <c r="AA64" s="67">
        <f t="shared" si="9"/>
        <v>157297771</v>
      </c>
      <c r="AB64" s="67">
        <f t="shared" si="10"/>
        <v>162917253</v>
      </c>
    </row>
    <row r="65" spans="1:28" ht="25.5">
      <c r="A65" s="226"/>
      <c r="B65" s="80" t="s">
        <v>41</v>
      </c>
      <c r="C65" s="40" t="s">
        <v>13</v>
      </c>
      <c r="D65" s="40" t="s">
        <v>10</v>
      </c>
      <c r="E65" s="40" t="s">
        <v>100</v>
      </c>
      <c r="F65" s="40" t="s">
        <v>189</v>
      </c>
      <c r="G65" s="41" t="s">
        <v>39</v>
      </c>
      <c r="H65" s="67">
        <f>H66</f>
        <v>164706721</v>
      </c>
      <c r="I65" s="67">
        <f t="shared" si="73"/>
        <v>157297771</v>
      </c>
      <c r="J65" s="67">
        <f t="shared" si="73"/>
        <v>162917253</v>
      </c>
      <c r="K65" s="67">
        <f t="shared" si="73"/>
        <v>0</v>
      </c>
      <c r="L65" s="67">
        <f t="shared" si="73"/>
        <v>0</v>
      </c>
      <c r="M65" s="67">
        <f t="shared" si="73"/>
        <v>0</v>
      </c>
      <c r="N65" s="67">
        <f t="shared" si="2"/>
        <v>164706721</v>
      </c>
      <c r="O65" s="67">
        <f t="shared" si="3"/>
        <v>157297771</v>
      </c>
      <c r="P65" s="67">
        <f t="shared" si="4"/>
        <v>162917253</v>
      </c>
      <c r="Q65" s="67">
        <f t="shared" si="74"/>
        <v>789400</v>
      </c>
      <c r="R65" s="67">
        <f t="shared" si="74"/>
        <v>0</v>
      </c>
      <c r="S65" s="67">
        <f t="shared" si="74"/>
        <v>0</v>
      </c>
      <c r="T65" s="67">
        <f t="shared" si="5"/>
        <v>165496121</v>
      </c>
      <c r="U65" s="67">
        <f t="shared" si="6"/>
        <v>157297771</v>
      </c>
      <c r="V65" s="67">
        <f t="shared" si="7"/>
        <v>162917253</v>
      </c>
      <c r="W65" s="67">
        <f t="shared" si="75"/>
        <v>0</v>
      </c>
      <c r="X65" s="67">
        <f t="shared" si="75"/>
        <v>0</v>
      </c>
      <c r="Y65" s="67">
        <f t="shared" si="75"/>
        <v>0</v>
      </c>
      <c r="Z65" s="67">
        <f t="shared" si="8"/>
        <v>165496121</v>
      </c>
      <c r="AA65" s="67">
        <f t="shared" si="9"/>
        <v>157297771</v>
      </c>
      <c r="AB65" s="67">
        <f t="shared" si="10"/>
        <v>162917253</v>
      </c>
    </row>
    <row r="66" spans="1:28">
      <c r="A66" s="226"/>
      <c r="B66" s="108" t="s">
        <v>42</v>
      </c>
      <c r="C66" s="40" t="s">
        <v>13</v>
      </c>
      <c r="D66" s="40" t="s">
        <v>10</v>
      </c>
      <c r="E66" s="40" t="s">
        <v>100</v>
      </c>
      <c r="F66" s="40" t="s">
        <v>189</v>
      </c>
      <c r="G66" s="41" t="s">
        <v>40</v>
      </c>
      <c r="H66" s="67">
        <v>164706721</v>
      </c>
      <c r="I66" s="67">
        <v>157297771</v>
      </c>
      <c r="J66" s="67">
        <v>162917253</v>
      </c>
      <c r="K66" s="67"/>
      <c r="L66" s="67"/>
      <c r="M66" s="67"/>
      <c r="N66" s="67">
        <f t="shared" si="2"/>
        <v>164706721</v>
      </c>
      <c r="O66" s="67">
        <f t="shared" si="3"/>
        <v>157297771</v>
      </c>
      <c r="P66" s="67">
        <f t="shared" si="4"/>
        <v>162917253</v>
      </c>
      <c r="Q66" s="67">
        <v>789400</v>
      </c>
      <c r="R66" s="67"/>
      <c r="S66" s="67"/>
      <c r="T66" s="67">
        <f t="shared" si="5"/>
        <v>165496121</v>
      </c>
      <c r="U66" s="67">
        <f t="shared" si="6"/>
        <v>157297771</v>
      </c>
      <c r="V66" s="67">
        <f t="shared" si="7"/>
        <v>162917253</v>
      </c>
      <c r="W66" s="67"/>
      <c r="X66" s="67"/>
      <c r="Y66" s="67"/>
      <c r="Z66" s="67">
        <f t="shared" si="8"/>
        <v>165496121</v>
      </c>
      <c r="AA66" s="67">
        <f t="shared" si="9"/>
        <v>157297771</v>
      </c>
      <c r="AB66" s="67">
        <f t="shared" si="10"/>
        <v>162917253</v>
      </c>
    </row>
    <row r="67" spans="1:28" ht="51">
      <c r="A67" s="226"/>
      <c r="B67" s="108" t="s">
        <v>261</v>
      </c>
      <c r="C67" s="40" t="s">
        <v>13</v>
      </c>
      <c r="D67" s="40" t="s">
        <v>10</v>
      </c>
      <c r="E67" s="40" t="s">
        <v>100</v>
      </c>
      <c r="F67" s="40" t="s">
        <v>202</v>
      </c>
      <c r="G67" s="41"/>
      <c r="H67" s="67">
        <f>H68</f>
        <v>235092</v>
      </c>
      <c r="I67" s="67">
        <f t="shared" ref="I67:M68" si="76">I68</f>
        <v>235092</v>
      </c>
      <c r="J67" s="67">
        <f t="shared" si="76"/>
        <v>235092</v>
      </c>
      <c r="K67" s="67">
        <f t="shared" si="76"/>
        <v>0</v>
      </c>
      <c r="L67" s="67">
        <f t="shared" si="76"/>
        <v>0</v>
      </c>
      <c r="M67" s="67">
        <f t="shared" si="76"/>
        <v>0</v>
      </c>
      <c r="N67" s="67">
        <f t="shared" si="2"/>
        <v>235092</v>
      </c>
      <c r="O67" s="67">
        <f t="shared" si="3"/>
        <v>235092</v>
      </c>
      <c r="P67" s="67">
        <f t="shared" si="4"/>
        <v>235092</v>
      </c>
      <c r="Q67" s="67">
        <f t="shared" ref="Q67:S68" si="77">Q68</f>
        <v>0</v>
      </c>
      <c r="R67" s="67">
        <f t="shared" si="77"/>
        <v>0</v>
      </c>
      <c r="S67" s="67">
        <f t="shared" si="77"/>
        <v>0</v>
      </c>
      <c r="T67" s="67">
        <f t="shared" si="5"/>
        <v>235092</v>
      </c>
      <c r="U67" s="67">
        <f t="shared" si="6"/>
        <v>235092</v>
      </c>
      <c r="V67" s="67">
        <f t="shared" si="7"/>
        <v>235092</v>
      </c>
      <c r="W67" s="67">
        <f t="shared" ref="W67:Y68" si="78">W68</f>
        <v>0</v>
      </c>
      <c r="X67" s="67">
        <f t="shared" si="78"/>
        <v>0</v>
      </c>
      <c r="Y67" s="67">
        <f t="shared" si="78"/>
        <v>0</v>
      </c>
      <c r="Z67" s="67">
        <f t="shared" si="8"/>
        <v>235092</v>
      </c>
      <c r="AA67" s="67">
        <f t="shared" si="9"/>
        <v>235092</v>
      </c>
      <c r="AB67" s="67">
        <f t="shared" si="10"/>
        <v>235092</v>
      </c>
    </row>
    <row r="68" spans="1:28" ht="25.5">
      <c r="A68" s="226"/>
      <c r="B68" s="80" t="s">
        <v>41</v>
      </c>
      <c r="C68" s="40" t="s">
        <v>13</v>
      </c>
      <c r="D68" s="40" t="s">
        <v>10</v>
      </c>
      <c r="E68" s="40" t="s">
        <v>100</v>
      </c>
      <c r="F68" s="40" t="s">
        <v>202</v>
      </c>
      <c r="G68" s="41" t="s">
        <v>39</v>
      </c>
      <c r="H68" s="67">
        <f>H69</f>
        <v>235092</v>
      </c>
      <c r="I68" s="67">
        <f t="shared" si="76"/>
        <v>235092</v>
      </c>
      <c r="J68" s="67">
        <f t="shared" si="76"/>
        <v>235092</v>
      </c>
      <c r="K68" s="67">
        <f t="shared" si="76"/>
        <v>0</v>
      </c>
      <c r="L68" s="67">
        <f t="shared" si="76"/>
        <v>0</v>
      </c>
      <c r="M68" s="67">
        <f t="shared" si="76"/>
        <v>0</v>
      </c>
      <c r="N68" s="67">
        <f t="shared" si="2"/>
        <v>235092</v>
      </c>
      <c r="O68" s="67">
        <f t="shared" si="3"/>
        <v>235092</v>
      </c>
      <c r="P68" s="67">
        <f t="shared" si="4"/>
        <v>235092</v>
      </c>
      <c r="Q68" s="67">
        <f t="shared" si="77"/>
        <v>0</v>
      </c>
      <c r="R68" s="67">
        <f t="shared" si="77"/>
        <v>0</v>
      </c>
      <c r="S68" s="67">
        <f t="shared" si="77"/>
        <v>0</v>
      </c>
      <c r="T68" s="67">
        <f t="shared" si="5"/>
        <v>235092</v>
      </c>
      <c r="U68" s="67">
        <f t="shared" si="6"/>
        <v>235092</v>
      </c>
      <c r="V68" s="67">
        <f t="shared" si="7"/>
        <v>235092</v>
      </c>
      <c r="W68" s="67">
        <f t="shared" si="78"/>
        <v>0</v>
      </c>
      <c r="X68" s="67">
        <f t="shared" si="78"/>
        <v>0</v>
      </c>
      <c r="Y68" s="67">
        <f t="shared" si="78"/>
        <v>0</v>
      </c>
      <c r="Z68" s="67">
        <f t="shared" si="8"/>
        <v>235092</v>
      </c>
      <c r="AA68" s="67">
        <f t="shared" si="9"/>
        <v>235092</v>
      </c>
      <c r="AB68" s="67">
        <f t="shared" si="10"/>
        <v>235092</v>
      </c>
    </row>
    <row r="69" spans="1:28">
      <c r="A69" s="226"/>
      <c r="B69" s="108" t="s">
        <v>42</v>
      </c>
      <c r="C69" s="40" t="s">
        <v>13</v>
      </c>
      <c r="D69" s="40" t="s">
        <v>10</v>
      </c>
      <c r="E69" s="40" t="s">
        <v>100</v>
      </c>
      <c r="F69" s="40" t="s">
        <v>202</v>
      </c>
      <c r="G69" s="41" t="s">
        <v>40</v>
      </c>
      <c r="H69" s="67">
        <v>235092</v>
      </c>
      <c r="I69" s="67">
        <v>235092</v>
      </c>
      <c r="J69" s="67">
        <v>235092</v>
      </c>
      <c r="K69" s="67"/>
      <c r="L69" s="67"/>
      <c r="M69" s="67"/>
      <c r="N69" s="67">
        <f t="shared" si="2"/>
        <v>235092</v>
      </c>
      <c r="O69" s="67">
        <f t="shared" si="3"/>
        <v>235092</v>
      </c>
      <c r="P69" s="67">
        <f t="shared" si="4"/>
        <v>235092</v>
      </c>
      <c r="Q69" s="67"/>
      <c r="R69" s="67"/>
      <c r="S69" s="67"/>
      <c r="T69" s="67">
        <f t="shared" si="5"/>
        <v>235092</v>
      </c>
      <c r="U69" s="67">
        <f t="shared" si="6"/>
        <v>235092</v>
      </c>
      <c r="V69" s="67">
        <f t="shared" si="7"/>
        <v>235092</v>
      </c>
      <c r="W69" s="67"/>
      <c r="X69" s="67"/>
      <c r="Y69" s="67"/>
      <c r="Z69" s="67">
        <f t="shared" si="8"/>
        <v>235092</v>
      </c>
      <c r="AA69" s="67">
        <f t="shared" si="9"/>
        <v>235092</v>
      </c>
      <c r="AB69" s="67">
        <f t="shared" si="10"/>
        <v>235092</v>
      </c>
    </row>
    <row r="70" spans="1:28" ht="38.25">
      <c r="A70" s="226"/>
      <c r="B70" s="184" t="s">
        <v>407</v>
      </c>
      <c r="C70" s="40" t="s">
        <v>13</v>
      </c>
      <c r="D70" s="40" t="s">
        <v>10</v>
      </c>
      <c r="E70" s="40" t="s">
        <v>100</v>
      </c>
      <c r="F70" s="40" t="s">
        <v>406</v>
      </c>
      <c r="G70" s="41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>
        <f>W71</f>
        <v>1000000</v>
      </c>
      <c r="X70" s="67">
        <f t="shared" ref="X70:Y71" si="79">X71</f>
        <v>0</v>
      </c>
      <c r="Y70" s="67">
        <f t="shared" si="79"/>
        <v>0</v>
      </c>
      <c r="Z70" s="67">
        <f t="shared" ref="Z70:Z72" si="80">T70+W70</f>
        <v>1000000</v>
      </c>
      <c r="AA70" s="67">
        <f t="shared" ref="AA70:AA72" si="81">U70+X70</f>
        <v>0</v>
      </c>
      <c r="AB70" s="67">
        <f t="shared" ref="AB70:AB72" si="82">V70+Y70</f>
        <v>0</v>
      </c>
    </row>
    <row r="71" spans="1:28" ht="25.5">
      <c r="A71" s="226"/>
      <c r="B71" s="184" t="s">
        <v>41</v>
      </c>
      <c r="C71" s="40" t="s">
        <v>13</v>
      </c>
      <c r="D71" s="40" t="s">
        <v>10</v>
      </c>
      <c r="E71" s="40" t="s">
        <v>100</v>
      </c>
      <c r="F71" s="40" t="s">
        <v>406</v>
      </c>
      <c r="G71" s="41" t="s">
        <v>39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>
        <f>W72</f>
        <v>1000000</v>
      </c>
      <c r="X71" s="67">
        <f t="shared" si="79"/>
        <v>0</v>
      </c>
      <c r="Y71" s="67">
        <f t="shared" si="79"/>
        <v>0</v>
      </c>
      <c r="Z71" s="67">
        <f t="shared" si="80"/>
        <v>1000000</v>
      </c>
      <c r="AA71" s="67">
        <f t="shared" si="81"/>
        <v>0</v>
      </c>
      <c r="AB71" s="67">
        <f t="shared" si="82"/>
        <v>0</v>
      </c>
    </row>
    <row r="72" spans="1:28">
      <c r="A72" s="226"/>
      <c r="B72" s="184" t="s">
        <v>42</v>
      </c>
      <c r="C72" s="40" t="s">
        <v>13</v>
      </c>
      <c r="D72" s="40" t="s">
        <v>10</v>
      </c>
      <c r="E72" s="40" t="s">
        <v>100</v>
      </c>
      <c r="F72" s="40" t="s">
        <v>406</v>
      </c>
      <c r="G72" s="41" t="s">
        <v>40</v>
      </c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>
        <v>1000000</v>
      </c>
      <c r="X72" s="67"/>
      <c r="Y72" s="67"/>
      <c r="Z72" s="67">
        <f t="shared" si="80"/>
        <v>1000000</v>
      </c>
      <c r="AA72" s="67">
        <f t="shared" si="81"/>
        <v>0</v>
      </c>
      <c r="AB72" s="67">
        <f t="shared" si="82"/>
        <v>0</v>
      </c>
    </row>
    <row r="73" spans="1:28" ht="38.25">
      <c r="A73" s="226"/>
      <c r="B73" s="185" t="s">
        <v>139</v>
      </c>
      <c r="C73" s="5" t="s">
        <v>13</v>
      </c>
      <c r="D73" s="5" t="s">
        <v>10</v>
      </c>
      <c r="E73" s="5" t="s">
        <v>100</v>
      </c>
      <c r="F73" s="60" t="s">
        <v>158</v>
      </c>
      <c r="G73" s="17"/>
      <c r="H73" s="63">
        <f>H74</f>
        <v>675700</v>
      </c>
      <c r="I73" s="63">
        <f t="shared" ref="I73:M74" si="83">I74</f>
        <v>676450</v>
      </c>
      <c r="J73" s="63">
        <f t="shared" si="83"/>
        <v>676960</v>
      </c>
      <c r="K73" s="63">
        <f t="shared" si="83"/>
        <v>0</v>
      </c>
      <c r="L73" s="63">
        <f t="shared" si="83"/>
        <v>0</v>
      </c>
      <c r="M73" s="63">
        <f t="shared" si="83"/>
        <v>0</v>
      </c>
      <c r="N73" s="63">
        <f t="shared" si="2"/>
        <v>675700</v>
      </c>
      <c r="O73" s="63">
        <f t="shared" si="3"/>
        <v>676450</v>
      </c>
      <c r="P73" s="63">
        <f t="shared" si="4"/>
        <v>676960</v>
      </c>
      <c r="Q73" s="63">
        <f t="shared" ref="Q73:S74" si="84">Q74</f>
        <v>0</v>
      </c>
      <c r="R73" s="63">
        <f t="shared" si="84"/>
        <v>0</v>
      </c>
      <c r="S73" s="63">
        <f t="shared" si="84"/>
        <v>0</v>
      </c>
      <c r="T73" s="63">
        <f t="shared" si="5"/>
        <v>675700</v>
      </c>
      <c r="U73" s="63">
        <f t="shared" si="6"/>
        <v>676450</v>
      </c>
      <c r="V73" s="63">
        <f t="shared" si="7"/>
        <v>676960</v>
      </c>
      <c r="W73" s="63">
        <f t="shared" ref="W73:Y74" si="85">W74</f>
        <v>0</v>
      </c>
      <c r="X73" s="63">
        <f t="shared" si="85"/>
        <v>0</v>
      </c>
      <c r="Y73" s="63">
        <f t="shared" si="85"/>
        <v>0</v>
      </c>
      <c r="Z73" s="63">
        <f t="shared" si="8"/>
        <v>675700</v>
      </c>
      <c r="AA73" s="63">
        <f t="shared" si="9"/>
        <v>676450</v>
      </c>
      <c r="AB73" s="63">
        <f t="shared" si="10"/>
        <v>676960</v>
      </c>
    </row>
    <row r="74" spans="1:28" ht="25.5">
      <c r="A74" s="226"/>
      <c r="B74" s="80" t="s">
        <v>41</v>
      </c>
      <c r="C74" s="5" t="s">
        <v>13</v>
      </c>
      <c r="D74" s="5" t="s">
        <v>10</v>
      </c>
      <c r="E74" s="5" t="s">
        <v>100</v>
      </c>
      <c r="F74" s="60" t="s">
        <v>158</v>
      </c>
      <c r="G74" s="61" t="s">
        <v>39</v>
      </c>
      <c r="H74" s="63">
        <f>H75</f>
        <v>675700</v>
      </c>
      <c r="I74" s="63">
        <f t="shared" si="83"/>
        <v>676450</v>
      </c>
      <c r="J74" s="63">
        <f t="shared" si="83"/>
        <v>676960</v>
      </c>
      <c r="K74" s="63">
        <f t="shared" si="83"/>
        <v>0</v>
      </c>
      <c r="L74" s="63">
        <f t="shared" si="83"/>
        <v>0</v>
      </c>
      <c r="M74" s="63">
        <f t="shared" si="83"/>
        <v>0</v>
      </c>
      <c r="N74" s="63">
        <f t="shared" si="2"/>
        <v>675700</v>
      </c>
      <c r="O74" s="63">
        <f t="shared" si="3"/>
        <v>676450</v>
      </c>
      <c r="P74" s="63">
        <f t="shared" si="4"/>
        <v>676960</v>
      </c>
      <c r="Q74" s="63">
        <f t="shared" si="84"/>
        <v>0</v>
      </c>
      <c r="R74" s="63">
        <f t="shared" si="84"/>
        <v>0</v>
      </c>
      <c r="S74" s="63">
        <f t="shared" si="84"/>
        <v>0</v>
      </c>
      <c r="T74" s="63">
        <f t="shared" si="5"/>
        <v>675700</v>
      </c>
      <c r="U74" s="63">
        <f t="shared" si="6"/>
        <v>676450</v>
      </c>
      <c r="V74" s="63">
        <f t="shared" si="7"/>
        <v>676960</v>
      </c>
      <c r="W74" s="63">
        <f t="shared" si="85"/>
        <v>0</v>
      </c>
      <c r="X74" s="63">
        <f t="shared" si="85"/>
        <v>0</v>
      </c>
      <c r="Y74" s="63">
        <f t="shared" si="85"/>
        <v>0</v>
      </c>
      <c r="Z74" s="63">
        <f t="shared" si="8"/>
        <v>675700</v>
      </c>
      <c r="AA74" s="63">
        <f t="shared" si="9"/>
        <v>676450</v>
      </c>
      <c r="AB74" s="63">
        <f t="shared" si="10"/>
        <v>676960</v>
      </c>
    </row>
    <row r="75" spans="1:28">
      <c r="A75" s="227"/>
      <c r="B75" s="91" t="s">
        <v>42</v>
      </c>
      <c r="C75" s="5" t="s">
        <v>13</v>
      </c>
      <c r="D75" s="5" t="s">
        <v>10</v>
      </c>
      <c r="E75" s="5" t="s">
        <v>100</v>
      </c>
      <c r="F75" s="60" t="s">
        <v>158</v>
      </c>
      <c r="G75" s="61" t="s">
        <v>40</v>
      </c>
      <c r="H75" s="116">
        <f>175700+500000</f>
        <v>675700</v>
      </c>
      <c r="I75" s="116">
        <f>176450+500000</f>
        <v>676450</v>
      </c>
      <c r="J75" s="116">
        <f>176960+500000</f>
        <v>676960</v>
      </c>
      <c r="K75" s="116"/>
      <c r="L75" s="116"/>
      <c r="M75" s="116"/>
      <c r="N75" s="116">
        <f t="shared" si="2"/>
        <v>675700</v>
      </c>
      <c r="O75" s="116">
        <f t="shared" si="3"/>
        <v>676450</v>
      </c>
      <c r="P75" s="116">
        <f t="shared" si="4"/>
        <v>676960</v>
      </c>
      <c r="Q75" s="116"/>
      <c r="R75" s="116"/>
      <c r="S75" s="116"/>
      <c r="T75" s="116">
        <f t="shared" si="5"/>
        <v>675700</v>
      </c>
      <c r="U75" s="116">
        <f t="shared" si="6"/>
        <v>676450</v>
      </c>
      <c r="V75" s="116">
        <f t="shared" si="7"/>
        <v>676960</v>
      </c>
      <c r="W75" s="116"/>
      <c r="X75" s="116"/>
      <c r="Y75" s="116"/>
      <c r="Z75" s="116">
        <f t="shared" si="8"/>
        <v>675700</v>
      </c>
      <c r="AA75" s="116">
        <f t="shared" si="9"/>
        <v>676450</v>
      </c>
      <c r="AB75" s="116">
        <f t="shared" si="10"/>
        <v>676960</v>
      </c>
    </row>
    <row r="76" spans="1:28" ht="38.25">
      <c r="A76" s="148"/>
      <c r="B76" s="184" t="s">
        <v>262</v>
      </c>
      <c r="C76" s="40" t="s">
        <v>13</v>
      </c>
      <c r="D76" s="40" t="s">
        <v>10</v>
      </c>
      <c r="E76" s="40" t="s">
        <v>100</v>
      </c>
      <c r="F76" s="40" t="s">
        <v>186</v>
      </c>
      <c r="G76" s="122"/>
      <c r="H76" s="67">
        <f>H77</f>
        <v>4546188.5</v>
      </c>
      <c r="I76" s="67">
        <f t="shared" ref="I76:M77" si="86">I77</f>
        <v>4277929.33</v>
      </c>
      <c r="J76" s="67">
        <f t="shared" si="86"/>
        <v>3854311.06</v>
      </c>
      <c r="K76" s="67">
        <f t="shared" si="86"/>
        <v>0</v>
      </c>
      <c r="L76" s="67">
        <f t="shared" si="86"/>
        <v>0</v>
      </c>
      <c r="M76" s="67">
        <f t="shared" si="86"/>
        <v>0</v>
      </c>
      <c r="N76" s="67">
        <f t="shared" si="2"/>
        <v>4546188.5</v>
      </c>
      <c r="O76" s="67">
        <f t="shared" si="3"/>
        <v>4277929.33</v>
      </c>
      <c r="P76" s="67">
        <f t="shared" si="4"/>
        <v>3854311.06</v>
      </c>
      <c r="Q76" s="67">
        <f t="shared" ref="Q76:S77" si="87">Q77</f>
        <v>312417.3</v>
      </c>
      <c r="R76" s="67">
        <f t="shared" si="87"/>
        <v>293866.65999999997</v>
      </c>
      <c r="S76" s="67">
        <f t="shared" si="87"/>
        <v>278194.39</v>
      </c>
      <c r="T76" s="67">
        <f t="shared" si="5"/>
        <v>4858605.8</v>
      </c>
      <c r="U76" s="67">
        <f t="shared" si="6"/>
        <v>4571795.99</v>
      </c>
      <c r="V76" s="67">
        <f t="shared" si="7"/>
        <v>4132505.45</v>
      </c>
      <c r="W76" s="67">
        <f t="shared" ref="W76:Y77" si="88">W77</f>
        <v>0</v>
      </c>
      <c r="X76" s="67">
        <f t="shared" si="88"/>
        <v>0</v>
      </c>
      <c r="Y76" s="67">
        <f t="shared" si="88"/>
        <v>0</v>
      </c>
      <c r="Z76" s="67">
        <f t="shared" si="8"/>
        <v>4858605.8</v>
      </c>
      <c r="AA76" s="67">
        <f t="shared" si="9"/>
        <v>4571795.99</v>
      </c>
      <c r="AB76" s="67">
        <f t="shared" si="10"/>
        <v>4132505.45</v>
      </c>
    </row>
    <row r="77" spans="1:28" ht="25.5">
      <c r="A77" s="78"/>
      <c r="B77" s="80" t="s">
        <v>41</v>
      </c>
      <c r="C77" s="40" t="s">
        <v>13</v>
      </c>
      <c r="D77" s="40" t="s">
        <v>10</v>
      </c>
      <c r="E77" s="40" t="s">
        <v>100</v>
      </c>
      <c r="F77" s="40" t="s">
        <v>186</v>
      </c>
      <c r="G77" s="122" t="s">
        <v>39</v>
      </c>
      <c r="H77" s="67">
        <f>H78</f>
        <v>4546188.5</v>
      </c>
      <c r="I77" s="67">
        <f t="shared" si="86"/>
        <v>4277929.33</v>
      </c>
      <c r="J77" s="67">
        <f t="shared" si="86"/>
        <v>3854311.06</v>
      </c>
      <c r="K77" s="67">
        <f t="shared" si="86"/>
        <v>0</v>
      </c>
      <c r="L77" s="67">
        <f t="shared" si="86"/>
        <v>0</v>
      </c>
      <c r="M77" s="67">
        <f t="shared" si="86"/>
        <v>0</v>
      </c>
      <c r="N77" s="67">
        <f t="shared" si="2"/>
        <v>4546188.5</v>
      </c>
      <c r="O77" s="67">
        <f t="shared" si="3"/>
        <v>4277929.33</v>
      </c>
      <c r="P77" s="67">
        <f t="shared" si="4"/>
        <v>3854311.06</v>
      </c>
      <c r="Q77" s="67">
        <f t="shared" si="87"/>
        <v>312417.3</v>
      </c>
      <c r="R77" s="67">
        <f t="shared" si="87"/>
        <v>293866.65999999997</v>
      </c>
      <c r="S77" s="67">
        <f t="shared" si="87"/>
        <v>278194.39</v>
      </c>
      <c r="T77" s="67">
        <f t="shared" si="5"/>
        <v>4858605.8</v>
      </c>
      <c r="U77" s="67">
        <f t="shared" si="6"/>
        <v>4571795.99</v>
      </c>
      <c r="V77" s="67">
        <f t="shared" si="7"/>
        <v>4132505.45</v>
      </c>
      <c r="W77" s="67">
        <f t="shared" si="88"/>
        <v>0</v>
      </c>
      <c r="X77" s="67">
        <f t="shared" si="88"/>
        <v>0</v>
      </c>
      <c r="Y77" s="67">
        <f t="shared" si="88"/>
        <v>0</v>
      </c>
      <c r="Z77" s="67">
        <f t="shared" si="8"/>
        <v>4858605.8</v>
      </c>
      <c r="AA77" s="67">
        <f t="shared" si="9"/>
        <v>4571795.99</v>
      </c>
      <c r="AB77" s="67">
        <f t="shared" si="10"/>
        <v>4132505.45</v>
      </c>
    </row>
    <row r="78" spans="1:28">
      <c r="A78" s="148"/>
      <c r="B78" s="108" t="s">
        <v>42</v>
      </c>
      <c r="C78" s="40" t="s">
        <v>13</v>
      </c>
      <c r="D78" s="40" t="s">
        <v>10</v>
      </c>
      <c r="E78" s="40" t="s">
        <v>100</v>
      </c>
      <c r="F78" s="40" t="s">
        <v>186</v>
      </c>
      <c r="G78" s="122" t="s">
        <v>40</v>
      </c>
      <c r="H78" s="116">
        <f>4541660.5+4528</f>
        <v>4546188.5</v>
      </c>
      <c r="I78" s="116">
        <f>4273401.33+4528</f>
        <v>4277929.33</v>
      </c>
      <c r="J78" s="116">
        <f>3849783.06+4528</f>
        <v>3854311.06</v>
      </c>
      <c r="K78" s="116"/>
      <c r="L78" s="116"/>
      <c r="M78" s="116"/>
      <c r="N78" s="116">
        <f t="shared" si="2"/>
        <v>4546188.5</v>
      </c>
      <c r="O78" s="116">
        <f t="shared" si="3"/>
        <v>4277929.33</v>
      </c>
      <c r="P78" s="116">
        <f t="shared" si="4"/>
        <v>3854311.06</v>
      </c>
      <c r="Q78" s="116">
        <f>312086.7+330.6</f>
        <v>312417.3</v>
      </c>
      <c r="R78" s="116">
        <v>293866.65999999997</v>
      </c>
      <c r="S78" s="116">
        <v>278194.39</v>
      </c>
      <c r="T78" s="116">
        <f t="shared" si="5"/>
        <v>4858605.8</v>
      </c>
      <c r="U78" s="116">
        <f t="shared" si="6"/>
        <v>4571795.99</v>
      </c>
      <c r="V78" s="116">
        <f t="shared" si="7"/>
        <v>4132505.45</v>
      </c>
      <c r="W78" s="116"/>
      <c r="X78" s="116"/>
      <c r="Y78" s="116"/>
      <c r="Z78" s="116">
        <f t="shared" si="8"/>
        <v>4858605.8</v>
      </c>
      <c r="AA78" s="116">
        <f t="shared" si="9"/>
        <v>4571795.99</v>
      </c>
      <c r="AB78" s="116">
        <f t="shared" si="10"/>
        <v>4132505.45</v>
      </c>
    </row>
    <row r="79" spans="1:28" ht="25.5" customHeight="1">
      <c r="A79" s="27" t="s">
        <v>25</v>
      </c>
      <c r="B79" s="87" t="s">
        <v>91</v>
      </c>
      <c r="C79" s="6" t="s">
        <v>13</v>
      </c>
      <c r="D79" s="6" t="s">
        <v>14</v>
      </c>
      <c r="E79" s="6" t="s">
        <v>100</v>
      </c>
      <c r="F79" s="6" t="s">
        <v>101</v>
      </c>
      <c r="G79" s="17"/>
      <c r="H79" s="64">
        <f>+H87+H96+H80+H99+H102</f>
        <v>20254433</v>
      </c>
      <c r="I79" s="64">
        <f t="shared" ref="I79:J79" si="89">+I87+I96+I80+I99+I102</f>
        <v>20137881.77</v>
      </c>
      <c r="J79" s="64">
        <f t="shared" si="89"/>
        <v>20596508.880000003</v>
      </c>
      <c r="K79" s="64">
        <f t="shared" ref="K79:M79" si="90">+K87+K96+K80+K99+K102</f>
        <v>0</v>
      </c>
      <c r="L79" s="64">
        <f t="shared" si="90"/>
        <v>0</v>
      </c>
      <c r="M79" s="64">
        <f t="shared" si="90"/>
        <v>0</v>
      </c>
      <c r="N79" s="64">
        <f t="shared" si="2"/>
        <v>20254433</v>
      </c>
      <c r="O79" s="64">
        <f t="shared" si="3"/>
        <v>20137881.77</v>
      </c>
      <c r="P79" s="64">
        <f t="shared" si="4"/>
        <v>20596508.880000003</v>
      </c>
      <c r="Q79" s="64">
        <f>+Q87+Q96+Q80+Q99+Q102+Q93</f>
        <v>200000</v>
      </c>
      <c r="R79" s="64">
        <f t="shared" ref="R79:S79" si="91">+R87+R96+R80+R99+R102+R93</f>
        <v>0</v>
      </c>
      <c r="S79" s="64">
        <f t="shared" si="91"/>
        <v>0</v>
      </c>
      <c r="T79" s="64">
        <f t="shared" si="5"/>
        <v>20454433</v>
      </c>
      <c r="U79" s="64">
        <f t="shared" si="6"/>
        <v>20137881.77</v>
      </c>
      <c r="V79" s="64">
        <f t="shared" si="7"/>
        <v>20596508.880000003</v>
      </c>
      <c r="W79" s="64">
        <f>+W87+W96+W80+W99+W102+W93+W90</f>
        <v>351976.31000000006</v>
      </c>
      <c r="X79" s="64">
        <f t="shared" ref="X79:Y79" si="92">+X87+X96+X80+X99+X102+X93+X90</f>
        <v>0</v>
      </c>
      <c r="Y79" s="64">
        <f t="shared" si="92"/>
        <v>0</v>
      </c>
      <c r="Z79" s="64">
        <f t="shared" si="8"/>
        <v>20806409.309999999</v>
      </c>
      <c r="AA79" s="64">
        <f t="shared" si="9"/>
        <v>20137881.77</v>
      </c>
      <c r="AB79" s="64">
        <f t="shared" si="10"/>
        <v>20596508.880000003</v>
      </c>
    </row>
    <row r="80" spans="1:28" ht="25.5" customHeight="1">
      <c r="A80" s="143"/>
      <c r="B80" s="88" t="s">
        <v>193</v>
      </c>
      <c r="C80" s="40" t="s">
        <v>13</v>
      </c>
      <c r="D80" s="40" t="s">
        <v>14</v>
      </c>
      <c r="E80" s="40" t="s">
        <v>100</v>
      </c>
      <c r="F80" s="40" t="s">
        <v>190</v>
      </c>
      <c r="G80" s="41"/>
      <c r="H80" s="67">
        <f>H81+H85</f>
        <v>6550200</v>
      </c>
      <c r="I80" s="67">
        <f t="shared" ref="I80:J80" si="93">I81+I85</f>
        <v>6609480</v>
      </c>
      <c r="J80" s="67">
        <f t="shared" si="93"/>
        <v>6637350</v>
      </c>
      <c r="K80" s="67">
        <f t="shared" ref="K80:M80" si="94">K81+K85</f>
        <v>0</v>
      </c>
      <c r="L80" s="67">
        <f t="shared" si="94"/>
        <v>0</v>
      </c>
      <c r="M80" s="67">
        <f t="shared" si="94"/>
        <v>0</v>
      </c>
      <c r="N80" s="67">
        <f t="shared" si="2"/>
        <v>6550200</v>
      </c>
      <c r="O80" s="67">
        <f t="shared" si="3"/>
        <v>6609480</v>
      </c>
      <c r="P80" s="67">
        <f t="shared" si="4"/>
        <v>6637350</v>
      </c>
      <c r="Q80" s="67">
        <f t="shared" ref="Q80:S80" si="95">Q81+Q85</f>
        <v>0</v>
      </c>
      <c r="R80" s="67">
        <f t="shared" si="95"/>
        <v>0</v>
      </c>
      <c r="S80" s="67">
        <f t="shared" si="95"/>
        <v>0</v>
      </c>
      <c r="T80" s="67">
        <f t="shared" si="5"/>
        <v>6550200</v>
      </c>
      <c r="U80" s="67">
        <f t="shared" si="6"/>
        <v>6609480</v>
      </c>
      <c r="V80" s="67">
        <f t="shared" si="7"/>
        <v>6637350</v>
      </c>
      <c r="W80" s="67">
        <f t="shared" ref="W80:Y80" si="96">W81+W85</f>
        <v>-3000000</v>
      </c>
      <c r="X80" s="67">
        <f t="shared" si="96"/>
        <v>0</v>
      </c>
      <c r="Y80" s="67">
        <f t="shared" si="96"/>
        <v>0</v>
      </c>
      <c r="Z80" s="67">
        <f t="shared" si="8"/>
        <v>3550200</v>
      </c>
      <c r="AA80" s="67">
        <f t="shared" si="9"/>
        <v>6609480</v>
      </c>
      <c r="AB80" s="67">
        <f t="shared" si="10"/>
        <v>6637350</v>
      </c>
    </row>
    <row r="81" spans="1:28" ht="25.5">
      <c r="A81" s="149"/>
      <c r="B81" s="80" t="s">
        <v>41</v>
      </c>
      <c r="C81" s="40" t="s">
        <v>13</v>
      </c>
      <c r="D81" s="40" t="s">
        <v>14</v>
      </c>
      <c r="E81" s="40" t="s">
        <v>100</v>
      </c>
      <c r="F81" s="40" t="s">
        <v>190</v>
      </c>
      <c r="G81" s="41" t="s">
        <v>39</v>
      </c>
      <c r="H81" s="67">
        <f>H82+H83+H84</f>
        <v>6496537.6799999997</v>
      </c>
      <c r="I81" s="67">
        <f t="shared" ref="I81:J81" si="97">I82+I83+I84</f>
        <v>6555533</v>
      </c>
      <c r="J81" s="67">
        <f t="shared" si="97"/>
        <v>6583243</v>
      </c>
      <c r="K81" s="67">
        <f t="shared" ref="K81:M81" si="98">K82+K83+K84</f>
        <v>0</v>
      </c>
      <c r="L81" s="67">
        <f t="shared" si="98"/>
        <v>0</v>
      </c>
      <c r="M81" s="67">
        <f t="shared" si="98"/>
        <v>0</v>
      </c>
      <c r="N81" s="67">
        <f t="shared" si="2"/>
        <v>6496537.6799999997</v>
      </c>
      <c r="O81" s="67">
        <f t="shared" si="3"/>
        <v>6555533</v>
      </c>
      <c r="P81" s="67">
        <f t="shared" si="4"/>
        <v>6583243</v>
      </c>
      <c r="Q81" s="67">
        <f t="shared" ref="Q81:S81" si="99">Q82+Q83+Q84</f>
        <v>0</v>
      </c>
      <c r="R81" s="67">
        <f t="shared" si="99"/>
        <v>0</v>
      </c>
      <c r="S81" s="67">
        <f t="shared" si="99"/>
        <v>0</v>
      </c>
      <c r="T81" s="67">
        <f t="shared" si="5"/>
        <v>6496537.6799999997</v>
      </c>
      <c r="U81" s="67">
        <f t="shared" si="6"/>
        <v>6555533</v>
      </c>
      <c r="V81" s="67">
        <f t="shared" si="7"/>
        <v>6583243</v>
      </c>
      <c r="W81" s="67">
        <f t="shared" ref="W81:Y81" si="100">W82+W83+W84</f>
        <v>-3000000</v>
      </c>
      <c r="X81" s="67">
        <f t="shared" si="100"/>
        <v>0</v>
      </c>
      <c r="Y81" s="67">
        <f t="shared" si="100"/>
        <v>0</v>
      </c>
      <c r="Z81" s="67">
        <f t="shared" si="8"/>
        <v>3496537.6799999997</v>
      </c>
      <c r="AA81" s="67">
        <f t="shared" si="9"/>
        <v>6555533</v>
      </c>
      <c r="AB81" s="67">
        <f t="shared" si="10"/>
        <v>6583243</v>
      </c>
    </row>
    <row r="82" spans="1:28">
      <c r="A82" s="149"/>
      <c r="B82" s="108" t="s">
        <v>42</v>
      </c>
      <c r="C82" s="40" t="s">
        <v>13</v>
      </c>
      <c r="D82" s="40" t="s">
        <v>14</v>
      </c>
      <c r="E82" s="40" t="s">
        <v>100</v>
      </c>
      <c r="F82" s="40" t="s">
        <v>190</v>
      </c>
      <c r="G82" s="41" t="s">
        <v>40</v>
      </c>
      <c r="H82" s="67">
        <f>6336337.68+53400</f>
        <v>6389737.6799999997</v>
      </c>
      <c r="I82" s="67">
        <v>6447633</v>
      </c>
      <c r="J82" s="67">
        <v>6474843</v>
      </c>
      <c r="K82" s="67"/>
      <c r="L82" s="67"/>
      <c r="M82" s="67"/>
      <c r="N82" s="67">
        <f t="shared" si="2"/>
        <v>6389737.6799999997</v>
      </c>
      <c r="O82" s="67">
        <f t="shared" si="3"/>
        <v>6447633</v>
      </c>
      <c r="P82" s="67">
        <f t="shared" si="4"/>
        <v>6474843</v>
      </c>
      <c r="Q82" s="67"/>
      <c r="R82" s="67"/>
      <c r="S82" s="67"/>
      <c r="T82" s="67">
        <f t="shared" si="5"/>
        <v>6389737.6799999997</v>
      </c>
      <c r="U82" s="67">
        <f t="shared" si="6"/>
        <v>6447633</v>
      </c>
      <c r="V82" s="67">
        <f t="shared" si="7"/>
        <v>6474843</v>
      </c>
      <c r="W82" s="67"/>
      <c r="X82" s="67"/>
      <c r="Y82" s="67"/>
      <c r="Z82" s="67">
        <f t="shared" si="8"/>
        <v>6389737.6799999997</v>
      </c>
      <c r="AA82" s="67">
        <f t="shared" si="9"/>
        <v>6447633</v>
      </c>
      <c r="AB82" s="67">
        <f t="shared" si="10"/>
        <v>6474843</v>
      </c>
    </row>
    <row r="83" spans="1:28">
      <c r="A83" s="149"/>
      <c r="B83" s="88" t="s">
        <v>194</v>
      </c>
      <c r="C83" s="40" t="s">
        <v>13</v>
      </c>
      <c r="D83" s="40" t="s">
        <v>14</v>
      </c>
      <c r="E83" s="40" t="s">
        <v>100</v>
      </c>
      <c r="F83" s="40" t="s">
        <v>190</v>
      </c>
      <c r="G83" s="41" t="s">
        <v>191</v>
      </c>
      <c r="H83" s="67">
        <v>53400</v>
      </c>
      <c r="I83" s="67">
        <v>53950</v>
      </c>
      <c r="J83" s="67">
        <v>54200</v>
      </c>
      <c r="K83" s="67"/>
      <c r="L83" s="67"/>
      <c r="M83" s="67"/>
      <c r="N83" s="67">
        <f t="shared" si="2"/>
        <v>53400</v>
      </c>
      <c r="O83" s="67">
        <f t="shared" si="3"/>
        <v>53950</v>
      </c>
      <c r="P83" s="67">
        <f t="shared" si="4"/>
        <v>54200</v>
      </c>
      <c r="Q83" s="67"/>
      <c r="R83" s="67"/>
      <c r="S83" s="67"/>
      <c r="T83" s="67">
        <f t="shared" si="5"/>
        <v>53400</v>
      </c>
      <c r="U83" s="67">
        <f t="shared" si="6"/>
        <v>53950</v>
      </c>
      <c r="V83" s="67">
        <f t="shared" si="7"/>
        <v>54200</v>
      </c>
      <c r="W83" s="67">
        <v>-3000000</v>
      </c>
      <c r="X83" s="67"/>
      <c r="Y83" s="67"/>
      <c r="Z83" s="67">
        <f t="shared" si="8"/>
        <v>-2946600</v>
      </c>
      <c r="AA83" s="67">
        <f t="shared" si="9"/>
        <v>53950</v>
      </c>
      <c r="AB83" s="67">
        <f t="shared" si="10"/>
        <v>54200</v>
      </c>
    </row>
    <row r="84" spans="1:28" ht="25.5">
      <c r="A84" s="149"/>
      <c r="B84" s="88" t="s">
        <v>195</v>
      </c>
      <c r="C84" s="40" t="s">
        <v>13</v>
      </c>
      <c r="D84" s="40" t="s">
        <v>14</v>
      </c>
      <c r="E84" s="40" t="s">
        <v>100</v>
      </c>
      <c r="F84" s="40" t="s">
        <v>190</v>
      </c>
      <c r="G84" s="41" t="s">
        <v>192</v>
      </c>
      <c r="H84" s="67">
        <v>53400</v>
      </c>
      <c r="I84" s="67">
        <v>53950</v>
      </c>
      <c r="J84" s="67">
        <v>54200</v>
      </c>
      <c r="K84" s="67"/>
      <c r="L84" s="67"/>
      <c r="M84" s="67"/>
      <c r="N84" s="67">
        <f t="shared" si="2"/>
        <v>53400</v>
      </c>
      <c r="O84" s="67">
        <f t="shared" si="3"/>
        <v>53950</v>
      </c>
      <c r="P84" s="67">
        <f t="shared" si="4"/>
        <v>54200</v>
      </c>
      <c r="Q84" s="67"/>
      <c r="R84" s="67"/>
      <c r="S84" s="67"/>
      <c r="T84" s="67">
        <f t="shared" si="5"/>
        <v>53400</v>
      </c>
      <c r="U84" s="67">
        <f t="shared" si="6"/>
        <v>53950</v>
      </c>
      <c r="V84" s="67">
        <f t="shared" si="7"/>
        <v>54200</v>
      </c>
      <c r="W84" s="67"/>
      <c r="X84" s="67"/>
      <c r="Y84" s="67"/>
      <c r="Z84" s="67">
        <f t="shared" si="8"/>
        <v>53400</v>
      </c>
      <c r="AA84" s="67">
        <f t="shared" si="9"/>
        <v>53950</v>
      </c>
      <c r="AB84" s="67">
        <f t="shared" si="10"/>
        <v>54200</v>
      </c>
    </row>
    <row r="85" spans="1:28">
      <c r="A85" s="149"/>
      <c r="B85" s="88" t="s">
        <v>47</v>
      </c>
      <c r="C85" s="40" t="s">
        <v>13</v>
      </c>
      <c r="D85" s="40" t="s">
        <v>14</v>
      </c>
      <c r="E85" s="40" t="s">
        <v>100</v>
      </c>
      <c r="F85" s="40" t="s">
        <v>190</v>
      </c>
      <c r="G85" s="41" t="s">
        <v>45</v>
      </c>
      <c r="H85" s="67">
        <f>H86</f>
        <v>53662.32</v>
      </c>
      <c r="I85" s="67">
        <f t="shared" ref="I85:M85" si="101">I86</f>
        <v>53947</v>
      </c>
      <c r="J85" s="67">
        <f t="shared" si="101"/>
        <v>54107</v>
      </c>
      <c r="K85" s="67">
        <f t="shared" si="101"/>
        <v>0</v>
      </c>
      <c r="L85" s="67">
        <f t="shared" si="101"/>
        <v>0</v>
      </c>
      <c r="M85" s="67">
        <f t="shared" si="101"/>
        <v>0</v>
      </c>
      <c r="N85" s="67">
        <f t="shared" si="2"/>
        <v>53662.32</v>
      </c>
      <c r="O85" s="67">
        <f t="shared" si="3"/>
        <v>53947</v>
      </c>
      <c r="P85" s="67">
        <f t="shared" si="4"/>
        <v>54107</v>
      </c>
      <c r="Q85" s="67">
        <f t="shared" ref="Q85:S85" si="102">Q86</f>
        <v>0</v>
      </c>
      <c r="R85" s="67">
        <f t="shared" si="102"/>
        <v>0</v>
      </c>
      <c r="S85" s="67">
        <f t="shared" si="102"/>
        <v>0</v>
      </c>
      <c r="T85" s="67">
        <f t="shared" si="5"/>
        <v>53662.32</v>
      </c>
      <c r="U85" s="67">
        <f t="shared" si="6"/>
        <v>53947</v>
      </c>
      <c r="V85" s="67">
        <f t="shared" si="7"/>
        <v>54107</v>
      </c>
      <c r="W85" s="67">
        <f t="shared" ref="W85:Y85" si="103">W86</f>
        <v>0</v>
      </c>
      <c r="X85" s="67">
        <f t="shared" si="103"/>
        <v>0</v>
      </c>
      <c r="Y85" s="67">
        <f t="shared" si="103"/>
        <v>0</v>
      </c>
      <c r="Z85" s="67">
        <f t="shared" si="8"/>
        <v>53662.32</v>
      </c>
      <c r="AA85" s="67">
        <f t="shared" si="9"/>
        <v>53947</v>
      </c>
      <c r="AB85" s="67">
        <f t="shared" si="10"/>
        <v>54107</v>
      </c>
    </row>
    <row r="86" spans="1:28" ht="38.25">
      <c r="A86" s="149"/>
      <c r="B86" s="88" t="s">
        <v>196</v>
      </c>
      <c r="C86" s="40" t="s">
        <v>13</v>
      </c>
      <c r="D86" s="40" t="s">
        <v>14</v>
      </c>
      <c r="E86" s="40" t="s">
        <v>100</v>
      </c>
      <c r="F86" s="40" t="s">
        <v>190</v>
      </c>
      <c r="G86" s="41" t="s">
        <v>46</v>
      </c>
      <c r="H86" s="67">
        <v>53662.32</v>
      </c>
      <c r="I86" s="67">
        <v>53947</v>
      </c>
      <c r="J86" s="67">
        <v>54107</v>
      </c>
      <c r="K86" s="67"/>
      <c r="L86" s="67"/>
      <c r="M86" s="67"/>
      <c r="N86" s="67">
        <f t="shared" si="2"/>
        <v>53662.32</v>
      </c>
      <c r="O86" s="67">
        <f t="shared" si="3"/>
        <v>53947</v>
      </c>
      <c r="P86" s="67">
        <f t="shared" si="4"/>
        <v>54107</v>
      </c>
      <c r="Q86" s="67"/>
      <c r="R86" s="67"/>
      <c r="S86" s="67"/>
      <c r="T86" s="67">
        <f t="shared" si="5"/>
        <v>53662.32</v>
      </c>
      <c r="U86" s="67">
        <f t="shared" si="6"/>
        <v>53947</v>
      </c>
      <c r="V86" s="67">
        <f t="shared" si="7"/>
        <v>54107</v>
      </c>
      <c r="W86" s="67"/>
      <c r="X86" s="67"/>
      <c r="Y86" s="67"/>
      <c r="Z86" s="67">
        <f t="shared" si="8"/>
        <v>53662.32</v>
      </c>
      <c r="AA86" s="67">
        <f t="shared" si="9"/>
        <v>53947</v>
      </c>
      <c r="AB86" s="67">
        <f t="shared" si="10"/>
        <v>54107</v>
      </c>
    </row>
    <row r="87" spans="1:28" ht="25.5">
      <c r="A87" s="238"/>
      <c r="B87" s="62" t="s">
        <v>92</v>
      </c>
      <c r="C87" s="5" t="s">
        <v>13</v>
      </c>
      <c r="D87" s="5" t="s">
        <v>14</v>
      </c>
      <c r="E87" s="5" t="s">
        <v>100</v>
      </c>
      <c r="F87" s="5" t="s">
        <v>107</v>
      </c>
      <c r="G87" s="17"/>
      <c r="H87" s="63">
        <f>H88</f>
        <v>6526818</v>
      </c>
      <c r="I87" s="63">
        <f t="shared" ref="I87:M88" si="104">I88</f>
        <v>6662498.7699999996</v>
      </c>
      <c r="J87" s="63">
        <f t="shared" si="104"/>
        <v>6834240.8800000008</v>
      </c>
      <c r="K87" s="63">
        <f t="shared" si="104"/>
        <v>0</v>
      </c>
      <c r="L87" s="63">
        <f t="shared" si="104"/>
        <v>0</v>
      </c>
      <c r="M87" s="63">
        <f t="shared" si="104"/>
        <v>0</v>
      </c>
      <c r="N87" s="63">
        <f t="shared" si="2"/>
        <v>6526818</v>
      </c>
      <c r="O87" s="63">
        <f t="shared" si="3"/>
        <v>6662498.7699999996</v>
      </c>
      <c r="P87" s="63">
        <f t="shared" si="4"/>
        <v>6834240.8800000008</v>
      </c>
      <c r="Q87" s="63">
        <f t="shared" ref="Q87:S88" si="105">Q88</f>
        <v>0</v>
      </c>
      <c r="R87" s="63">
        <f t="shared" si="105"/>
        <v>0</v>
      </c>
      <c r="S87" s="63">
        <f t="shared" si="105"/>
        <v>0</v>
      </c>
      <c r="T87" s="63">
        <f t="shared" si="5"/>
        <v>6526818</v>
      </c>
      <c r="U87" s="63">
        <f t="shared" si="6"/>
        <v>6662498.7699999996</v>
      </c>
      <c r="V87" s="63">
        <f t="shared" si="7"/>
        <v>6834240.8800000008</v>
      </c>
      <c r="W87" s="63">
        <f t="shared" ref="W87:Y88" si="106">W88</f>
        <v>2965976.31</v>
      </c>
      <c r="X87" s="63">
        <f t="shared" si="106"/>
        <v>0</v>
      </c>
      <c r="Y87" s="63">
        <f t="shared" si="106"/>
        <v>0</v>
      </c>
      <c r="Z87" s="63">
        <f t="shared" si="8"/>
        <v>9492794.3100000005</v>
      </c>
      <c r="AA87" s="63">
        <f t="shared" si="9"/>
        <v>6662498.7699999996</v>
      </c>
      <c r="AB87" s="63">
        <f t="shared" si="10"/>
        <v>6834240.8800000008</v>
      </c>
    </row>
    <row r="88" spans="1:28" ht="25.5">
      <c r="A88" s="239"/>
      <c r="B88" s="80" t="s">
        <v>41</v>
      </c>
      <c r="C88" s="5" t="s">
        <v>13</v>
      </c>
      <c r="D88" s="5" t="s">
        <v>14</v>
      </c>
      <c r="E88" s="5" t="s">
        <v>100</v>
      </c>
      <c r="F88" s="5" t="s">
        <v>107</v>
      </c>
      <c r="G88" s="17" t="s">
        <v>39</v>
      </c>
      <c r="H88" s="63">
        <f>H89</f>
        <v>6526818</v>
      </c>
      <c r="I88" s="63">
        <f t="shared" si="104"/>
        <v>6662498.7699999996</v>
      </c>
      <c r="J88" s="63">
        <f t="shared" si="104"/>
        <v>6834240.8800000008</v>
      </c>
      <c r="K88" s="63">
        <f t="shared" si="104"/>
        <v>0</v>
      </c>
      <c r="L88" s="63">
        <f t="shared" si="104"/>
        <v>0</v>
      </c>
      <c r="M88" s="63">
        <f t="shared" si="104"/>
        <v>0</v>
      </c>
      <c r="N88" s="63">
        <f t="shared" si="2"/>
        <v>6526818</v>
      </c>
      <c r="O88" s="63">
        <f t="shared" si="3"/>
        <v>6662498.7699999996</v>
      </c>
      <c r="P88" s="63">
        <f t="shared" si="4"/>
        <v>6834240.8800000008</v>
      </c>
      <c r="Q88" s="63">
        <f t="shared" si="105"/>
        <v>0</v>
      </c>
      <c r="R88" s="63">
        <f t="shared" si="105"/>
        <v>0</v>
      </c>
      <c r="S88" s="63">
        <f t="shared" si="105"/>
        <v>0</v>
      </c>
      <c r="T88" s="63">
        <f t="shared" si="5"/>
        <v>6526818</v>
      </c>
      <c r="U88" s="63">
        <f t="shared" si="6"/>
        <v>6662498.7699999996</v>
      </c>
      <c r="V88" s="63">
        <f t="shared" si="7"/>
        <v>6834240.8800000008</v>
      </c>
      <c r="W88" s="63">
        <f t="shared" si="106"/>
        <v>2965976.31</v>
      </c>
      <c r="X88" s="63">
        <f t="shared" si="106"/>
        <v>0</v>
      </c>
      <c r="Y88" s="63">
        <f t="shared" si="106"/>
        <v>0</v>
      </c>
      <c r="Z88" s="63">
        <f t="shared" si="8"/>
        <v>9492794.3100000005</v>
      </c>
      <c r="AA88" s="63">
        <f t="shared" si="9"/>
        <v>6662498.7699999996</v>
      </c>
      <c r="AB88" s="63">
        <f t="shared" si="10"/>
        <v>6834240.8800000008</v>
      </c>
    </row>
    <row r="89" spans="1:28">
      <c r="A89" s="239"/>
      <c r="B89" s="91" t="s">
        <v>42</v>
      </c>
      <c r="C89" s="5" t="s">
        <v>13</v>
      </c>
      <c r="D89" s="5" t="s">
        <v>14</v>
      </c>
      <c r="E89" s="5" t="s">
        <v>100</v>
      </c>
      <c r="F89" s="5" t="s">
        <v>107</v>
      </c>
      <c r="G89" s="17" t="s">
        <v>40</v>
      </c>
      <c r="H89" s="67">
        <f>12912018-6550200+165000</f>
        <v>6526818</v>
      </c>
      <c r="I89" s="67">
        <f>13106978.77-6609480+165000</f>
        <v>6662498.7699999996</v>
      </c>
      <c r="J89" s="67">
        <f>13306590.88-6637350+165000</f>
        <v>6834240.8800000008</v>
      </c>
      <c r="K89" s="67"/>
      <c r="L89" s="67"/>
      <c r="M89" s="67"/>
      <c r="N89" s="67">
        <f t="shared" si="2"/>
        <v>6526818</v>
      </c>
      <c r="O89" s="67">
        <f t="shared" si="3"/>
        <v>6662498.7699999996</v>
      </c>
      <c r="P89" s="67">
        <f t="shared" si="4"/>
        <v>6834240.8800000008</v>
      </c>
      <c r="Q89" s="67"/>
      <c r="R89" s="67"/>
      <c r="S89" s="67"/>
      <c r="T89" s="67">
        <f t="shared" si="5"/>
        <v>6526818</v>
      </c>
      <c r="U89" s="67">
        <f t="shared" si="6"/>
        <v>6662498.7699999996</v>
      </c>
      <c r="V89" s="67">
        <f t="shared" si="7"/>
        <v>6834240.8800000008</v>
      </c>
      <c r="W89" s="67">
        <f>-31163.69+3000000-2860</f>
        <v>2965976.31</v>
      </c>
      <c r="X89" s="67"/>
      <c r="Y89" s="67"/>
      <c r="Z89" s="67">
        <f t="shared" si="8"/>
        <v>9492794.3100000005</v>
      </c>
      <c r="AA89" s="67">
        <f t="shared" si="9"/>
        <v>6662498.7699999996</v>
      </c>
      <c r="AB89" s="67">
        <f t="shared" si="10"/>
        <v>6834240.8800000008</v>
      </c>
    </row>
    <row r="90" spans="1:28" ht="25.5">
      <c r="A90" s="238"/>
      <c r="B90" s="91" t="s">
        <v>258</v>
      </c>
      <c r="C90" s="40" t="s">
        <v>13</v>
      </c>
      <c r="D90" s="40" t="s">
        <v>14</v>
      </c>
      <c r="E90" s="40" t="s">
        <v>100</v>
      </c>
      <c r="F90" s="40" t="s">
        <v>176</v>
      </c>
      <c r="G90" s="41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>
        <f>W91</f>
        <v>386000</v>
      </c>
      <c r="X90" s="67">
        <f t="shared" ref="X90:Y91" si="107">X91</f>
        <v>0</v>
      </c>
      <c r="Y90" s="67">
        <f t="shared" si="107"/>
        <v>0</v>
      </c>
      <c r="Z90" s="67">
        <f t="shared" ref="Z90:Z92" si="108">T90+W90</f>
        <v>386000</v>
      </c>
      <c r="AA90" s="67">
        <f t="shared" ref="AA90:AA92" si="109">U90+X90</f>
        <v>0</v>
      </c>
      <c r="AB90" s="67">
        <f t="shared" ref="AB90:AB92" si="110">V90+Y90</f>
        <v>0</v>
      </c>
    </row>
    <row r="91" spans="1:28" ht="25.5">
      <c r="A91" s="238"/>
      <c r="B91" s="91" t="s">
        <v>41</v>
      </c>
      <c r="C91" s="40" t="s">
        <v>13</v>
      </c>
      <c r="D91" s="40" t="s">
        <v>14</v>
      </c>
      <c r="E91" s="40" t="s">
        <v>100</v>
      </c>
      <c r="F91" s="40" t="s">
        <v>176</v>
      </c>
      <c r="G91" s="41" t="s">
        <v>39</v>
      </c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>
        <f>W92</f>
        <v>386000</v>
      </c>
      <c r="X91" s="67">
        <f t="shared" si="107"/>
        <v>0</v>
      </c>
      <c r="Y91" s="67">
        <f t="shared" si="107"/>
        <v>0</v>
      </c>
      <c r="Z91" s="67">
        <f t="shared" si="108"/>
        <v>386000</v>
      </c>
      <c r="AA91" s="67">
        <f t="shared" si="109"/>
        <v>0</v>
      </c>
      <c r="AB91" s="67">
        <f t="shared" si="110"/>
        <v>0</v>
      </c>
    </row>
    <row r="92" spans="1:28">
      <c r="A92" s="238"/>
      <c r="B92" s="91" t="s">
        <v>42</v>
      </c>
      <c r="C92" s="40" t="s">
        <v>13</v>
      </c>
      <c r="D92" s="40" t="s">
        <v>14</v>
      </c>
      <c r="E92" s="40" t="s">
        <v>100</v>
      </c>
      <c r="F92" s="40" t="s">
        <v>176</v>
      </c>
      <c r="G92" s="41" t="s">
        <v>40</v>
      </c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>
        <v>386000</v>
      </c>
      <c r="X92" s="67"/>
      <c r="Y92" s="67"/>
      <c r="Z92" s="67">
        <f t="shared" si="108"/>
        <v>386000</v>
      </c>
      <c r="AA92" s="67">
        <f t="shared" si="109"/>
        <v>0</v>
      </c>
      <c r="AB92" s="67">
        <f t="shared" si="110"/>
        <v>0</v>
      </c>
    </row>
    <row r="93" spans="1:28">
      <c r="A93" s="238"/>
      <c r="B93" s="88" t="s">
        <v>188</v>
      </c>
      <c r="C93" s="5" t="s">
        <v>13</v>
      </c>
      <c r="D93" s="5" t="s">
        <v>14</v>
      </c>
      <c r="E93" s="5" t="s">
        <v>100</v>
      </c>
      <c r="F93" s="60" t="s">
        <v>187</v>
      </c>
      <c r="G93" s="17"/>
      <c r="H93" s="67"/>
      <c r="I93" s="67"/>
      <c r="J93" s="67"/>
      <c r="K93" s="67"/>
      <c r="L93" s="67"/>
      <c r="M93" s="67"/>
      <c r="N93" s="67"/>
      <c r="O93" s="67"/>
      <c r="P93" s="67"/>
      <c r="Q93" s="67">
        <f>Q94</f>
        <v>200000</v>
      </c>
      <c r="R93" s="67">
        <f t="shared" ref="R93:S94" si="111">R94</f>
        <v>0</v>
      </c>
      <c r="S93" s="67">
        <f t="shared" si="111"/>
        <v>0</v>
      </c>
      <c r="T93" s="67">
        <f t="shared" ref="T93:T95" si="112">N93+Q93</f>
        <v>200000</v>
      </c>
      <c r="U93" s="67">
        <f t="shared" ref="U93:U95" si="113">O93+R93</f>
        <v>0</v>
      </c>
      <c r="V93" s="67">
        <f t="shared" ref="V93:V95" si="114">P93+S93</f>
        <v>0</v>
      </c>
      <c r="W93" s="67">
        <f>W94</f>
        <v>0</v>
      </c>
      <c r="X93" s="67">
        <f t="shared" ref="X93:Y94" si="115">X94</f>
        <v>0</v>
      </c>
      <c r="Y93" s="67">
        <f t="shared" si="115"/>
        <v>0</v>
      </c>
      <c r="Z93" s="67">
        <f t="shared" si="8"/>
        <v>200000</v>
      </c>
      <c r="AA93" s="67">
        <f t="shared" si="9"/>
        <v>0</v>
      </c>
      <c r="AB93" s="67">
        <f t="shared" si="10"/>
        <v>0</v>
      </c>
    </row>
    <row r="94" spans="1:28" ht="25.5">
      <c r="A94" s="238"/>
      <c r="B94" s="80" t="s">
        <v>41</v>
      </c>
      <c r="C94" s="5" t="s">
        <v>13</v>
      </c>
      <c r="D94" s="5" t="s">
        <v>14</v>
      </c>
      <c r="E94" s="5" t="s">
        <v>100</v>
      </c>
      <c r="F94" s="60" t="s">
        <v>187</v>
      </c>
      <c r="G94" s="61" t="s">
        <v>39</v>
      </c>
      <c r="H94" s="67"/>
      <c r="I94" s="67"/>
      <c r="J94" s="67"/>
      <c r="K94" s="67"/>
      <c r="L94" s="67"/>
      <c r="M94" s="67"/>
      <c r="N94" s="67"/>
      <c r="O94" s="67"/>
      <c r="P94" s="67"/>
      <c r="Q94" s="67">
        <f>Q95</f>
        <v>200000</v>
      </c>
      <c r="R94" s="67">
        <f t="shared" si="111"/>
        <v>0</v>
      </c>
      <c r="S94" s="67">
        <f t="shared" si="111"/>
        <v>0</v>
      </c>
      <c r="T94" s="67">
        <f t="shared" si="112"/>
        <v>200000</v>
      </c>
      <c r="U94" s="67">
        <f t="shared" si="113"/>
        <v>0</v>
      </c>
      <c r="V94" s="67">
        <f t="shared" si="114"/>
        <v>0</v>
      </c>
      <c r="W94" s="67">
        <f>W95</f>
        <v>0</v>
      </c>
      <c r="X94" s="67">
        <f t="shared" si="115"/>
        <v>0</v>
      </c>
      <c r="Y94" s="67">
        <f t="shared" si="115"/>
        <v>0</v>
      </c>
      <c r="Z94" s="67">
        <f t="shared" si="8"/>
        <v>200000</v>
      </c>
      <c r="AA94" s="67">
        <f t="shared" si="9"/>
        <v>0</v>
      </c>
      <c r="AB94" s="67">
        <f t="shared" si="10"/>
        <v>0</v>
      </c>
    </row>
    <row r="95" spans="1:28">
      <c r="A95" s="238"/>
      <c r="B95" s="91" t="s">
        <v>42</v>
      </c>
      <c r="C95" s="5" t="s">
        <v>13</v>
      </c>
      <c r="D95" s="5" t="s">
        <v>14</v>
      </c>
      <c r="E95" s="5" t="s">
        <v>100</v>
      </c>
      <c r="F95" s="60" t="s">
        <v>187</v>
      </c>
      <c r="G95" s="61" t="s">
        <v>40</v>
      </c>
      <c r="H95" s="67"/>
      <c r="I95" s="67"/>
      <c r="J95" s="67"/>
      <c r="K95" s="67"/>
      <c r="L95" s="67"/>
      <c r="M95" s="67"/>
      <c r="N95" s="67"/>
      <c r="O95" s="67"/>
      <c r="P95" s="67"/>
      <c r="Q95" s="67">
        <v>200000</v>
      </c>
      <c r="R95" s="67"/>
      <c r="S95" s="67"/>
      <c r="T95" s="67">
        <f t="shared" si="112"/>
        <v>200000</v>
      </c>
      <c r="U95" s="67">
        <f t="shared" si="113"/>
        <v>0</v>
      </c>
      <c r="V95" s="67">
        <f t="shared" si="114"/>
        <v>0</v>
      </c>
      <c r="W95" s="67"/>
      <c r="X95" s="67"/>
      <c r="Y95" s="67"/>
      <c r="Z95" s="67">
        <f t="shared" si="8"/>
        <v>200000</v>
      </c>
      <c r="AA95" s="67">
        <f t="shared" si="9"/>
        <v>0</v>
      </c>
      <c r="AB95" s="67">
        <f t="shared" si="10"/>
        <v>0</v>
      </c>
    </row>
    <row r="96" spans="1:28" ht="51">
      <c r="A96" s="238"/>
      <c r="B96" s="119" t="s">
        <v>259</v>
      </c>
      <c r="C96" s="5" t="s">
        <v>13</v>
      </c>
      <c r="D96" s="5" t="s">
        <v>14</v>
      </c>
      <c r="E96" s="5" t="s">
        <v>100</v>
      </c>
      <c r="F96" s="60" t="s">
        <v>152</v>
      </c>
      <c r="G96" s="17"/>
      <c r="H96" s="63">
        <f>H97</f>
        <v>133522</v>
      </c>
      <c r="I96" s="63">
        <f t="shared" ref="I96:M97" si="116">I97</f>
        <v>138863</v>
      </c>
      <c r="J96" s="63">
        <f t="shared" si="116"/>
        <v>157554</v>
      </c>
      <c r="K96" s="63">
        <f t="shared" si="116"/>
        <v>0</v>
      </c>
      <c r="L96" s="63">
        <f t="shared" si="116"/>
        <v>0</v>
      </c>
      <c r="M96" s="63">
        <f t="shared" si="116"/>
        <v>0</v>
      </c>
      <c r="N96" s="63">
        <f t="shared" si="2"/>
        <v>133522</v>
      </c>
      <c r="O96" s="63">
        <f t="shared" si="3"/>
        <v>138863</v>
      </c>
      <c r="P96" s="63">
        <f t="shared" si="4"/>
        <v>157554</v>
      </c>
      <c r="Q96" s="63">
        <f t="shared" ref="Q96:S97" si="117">Q97</f>
        <v>0</v>
      </c>
      <c r="R96" s="63">
        <f t="shared" si="117"/>
        <v>0</v>
      </c>
      <c r="S96" s="63">
        <f t="shared" si="117"/>
        <v>0</v>
      </c>
      <c r="T96" s="63">
        <f t="shared" si="5"/>
        <v>133522</v>
      </c>
      <c r="U96" s="63">
        <f t="shared" si="6"/>
        <v>138863</v>
      </c>
      <c r="V96" s="63">
        <f t="shared" si="7"/>
        <v>157554</v>
      </c>
      <c r="W96" s="63">
        <f t="shared" ref="W96:Y97" si="118">W97</f>
        <v>0</v>
      </c>
      <c r="X96" s="63">
        <f t="shared" si="118"/>
        <v>0</v>
      </c>
      <c r="Y96" s="63">
        <f t="shared" si="118"/>
        <v>0</v>
      </c>
      <c r="Z96" s="63">
        <f t="shared" si="8"/>
        <v>133522</v>
      </c>
      <c r="AA96" s="63">
        <f t="shared" si="9"/>
        <v>138863</v>
      </c>
      <c r="AB96" s="63">
        <f t="shared" si="10"/>
        <v>157554</v>
      </c>
    </row>
    <row r="97" spans="1:28" ht="25.5">
      <c r="A97" s="239"/>
      <c r="B97" s="80" t="s">
        <v>41</v>
      </c>
      <c r="C97" s="5" t="s">
        <v>13</v>
      </c>
      <c r="D97" s="5" t="s">
        <v>14</v>
      </c>
      <c r="E97" s="5" t="s">
        <v>100</v>
      </c>
      <c r="F97" s="60" t="s">
        <v>152</v>
      </c>
      <c r="G97" s="61" t="s">
        <v>39</v>
      </c>
      <c r="H97" s="63">
        <f>H98</f>
        <v>133522</v>
      </c>
      <c r="I97" s="63">
        <f t="shared" si="116"/>
        <v>138863</v>
      </c>
      <c r="J97" s="63">
        <f t="shared" si="116"/>
        <v>157554</v>
      </c>
      <c r="K97" s="63">
        <f t="shared" si="116"/>
        <v>0</v>
      </c>
      <c r="L97" s="63">
        <f t="shared" si="116"/>
        <v>0</v>
      </c>
      <c r="M97" s="63">
        <f t="shared" si="116"/>
        <v>0</v>
      </c>
      <c r="N97" s="63">
        <f t="shared" si="2"/>
        <v>133522</v>
      </c>
      <c r="O97" s="63">
        <f t="shared" si="3"/>
        <v>138863</v>
      </c>
      <c r="P97" s="63">
        <f t="shared" si="4"/>
        <v>157554</v>
      </c>
      <c r="Q97" s="63">
        <f t="shared" si="117"/>
        <v>0</v>
      </c>
      <c r="R97" s="63">
        <f t="shared" si="117"/>
        <v>0</v>
      </c>
      <c r="S97" s="63">
        <f t="shared" si="117"/>
        <v>0</v>
      </c>
      <c r="T97" s="63">
        <f t="shared" si="5"/>
        <v>133522</v>
      </c>
      <c r="U97" s="63">
        <f t="shared" si="6"/>
        <v>138863</v>
      </c>
      <c r="V97" s="63">
        <f t="shared" si="7"/>
        <v>157554</v>
      </c>
      <c r="W97" s="63">
        <f t="shared" si="118"/>
        <v>0</v>
      </c>
      <c r="X97" s="63">
        <f t="shared" si="118"/>
        <v>0</v>
      </c>
      <c r="Y97" s="63">
        <f t="shared" si="118"/>
        <v>0</v>
      </c>
      <c r="Z97" s="63">
        <f t="shared" si="8"/>
        <v>133522</v>
      </c>
      <c r="AA97" s="63">
        <f t="shared" si="9"/>
        <v>138863</v>
      </c>
      <c r="AB97" s="63">
        <f t="shared" si="10"/>
        <v>157554</v>
      </c>
    </row>
    <row r="98" spans="1:28">
      <c r="A98" s="239"/>
      <c r="B98" s="91" t="s">
        <v>42</v>
      </c>
      <c r="C98" s="5" t="s">
        <v>13</v>
      </c>
      <c r="D98" s="5" t="s">
        <v>14</v>
      </c>
      <c r="E98" s="5" t="s">
        <v>100</v>
      </c>
      <c r="F98" s="60" t="s">
        <v>152</v>
      </c>
      <c r="G98" s="61" t="s">
        <v>40</v>
      </c>
      <c r="H98" s="67">
        <v>133522</v>
      </c>
      <c r="I98" s="67">
        <v>138863</v>
      </c>
      <c r="J98" s="67">
        <v>157554</v>
      </c>
      <c r="K98" s="67"/>
      <c r="L98" s="67"/>
      <c r="M98" s="67"/>
      <c r="N98" s="67">
        <f t="shared" si="2"/>
        <v>133522</v>
      </c>
      <c r="O98" s="67">
        <f t="shared" si="3"/>
        <v>138863</v>
      </c>
      <c r="P98" s="67">
        <f t="shared" si="4"/>
        <v>157554</v>
      </c>
      <c r="Q98" s="67"/>
      <c r="R98" s="67"/>
      <c r="S98" s="67"/>
      <c r="T98" s="67">
        <f t="shared" si="5"/>
        <v>133522</v>
      </c>
      <c r="U98" s="67">
        <f t="shared" si="6"/>
        <v>138863</v>
      </c>
      <c r="V98" s="67">
        <f t="shared" si="7"/>
        <v>157554</v>
      </c>
      <c r="W98" s="67"/>
      <c r="X98" s="67"/>
      <c r="Y98" s="67"/>
      <c r="Z98" s="67">
        <f t="shared" si="8"/>
        <v>133522</v>
      </c>
      <c r="AA98" s="67">
        <f t="shared" si="9"/>
        <v>138863</v>
      </c>
      <c r="AB98" s="67">
        <f t="shared" si="10"/>
        <v>157554</v>
      </c>
    </row>
    <row r="99" spans="1:28" ht="25.5">
      <c r="A99" s="36"/>
      <c r="B99" s="80" t="s">
        <v>344</v>
      </c>
      <c r="C99" s="40" t="s">
        <v>13</v>
      </c>
      <c r="D99" s="40" t="s">
        <v>14</v>
      </c>
      <c r="E99" s="40" t="s">
        <v>100</v>
      </c>
      <c r="F99" s="40" t="s">
        <v>189</v>
      </c>
      <c r="G99" s="41"/>
      <c r="H99" s="67">
        <f>H100</f>
        <v>4949039</v>
      </c>
      <c r="I99" s="67">
        <f t="shared" ref="I99:M100" si="119">I100</f>
        <v>4726418</v>
      </c>
      <c r="J99" s="67">
        <f t="shared" si="119"/>
        <v>4895270</v>
      </c>
      <c r="K99" s="67">
        <f t="shared" si="119"/>
        <v>0</v>
      </c>
      <c r="L99" s="67">
        <f t="shared" si="119"/>
        <v>0</v>
      </c>
      <c r="M99" s="67">
        <f t="shared" si="119"/>
        <v>0</v>
      </c>
      <c r="N99" s="67">
        <f t="shared" si="2"/>
        <v>4949039</v>
      </c>
      <c r="O99" s="67">
        <f t="shared" si="3"/>
        <v>4726418</v>
      </c>
      <c r="P99" s="67">
        <f t="shared" si="4"/>
        <v>4895270</v>
      </c>
      <c r="Q99" s="67">
        <f t="shared" ref="Q99:S100" si="120">Q100</f>
        <v>0</v>
      </c>
      <c r="R99" s="67">
        <f t="shared" si="120"/>
        <v>0</v>
      </c>
      <c r="S99" s="67">
        <f t="shared" si="120"/>
        <v>0</v>
      </c>
      <c r="T99" s="67">
        <f t="shared" si="5"/>
        <v>4949039</v>
      </c>
      <c r="U99" s="67">
        <f t="shared" si="6"/>
        <v>4726418</v>
      </c>
      <c r="V99" s="67">
        <f t="shared" si="7"/>
        <v>4895270</v>
      </c>
      <c r="W99" s="67">
        <f t="shared" ref="W99:Y100" si="121">W100</f>
        <v>-905146</v>
      </c>
      <c r="X99" s="67">
        <f t="shared" si="121"/>
        <v>0</v>
      </c>
      <c r="Y99" s="67">
        <f t="shared" si="121"/>
        <v>0</v>
      </c>
      <c r="Z99" s="67">
        <f t="shared" si="8"/>
        <v>4043893</v>
      </c>
      <c r="AA99" s="67">
        <f t="shared" si="9"/>
        <v>4726418</v>
      </c>
      <c r="AB99" s="67">
        <f t="shared" si="10"/>
        <v>4895270</v>
      </c>
    </row>
    <row r="100" spans="1:28" ht="25.5">
      <c r="A100" s="36"/>
      <c r="B100" s="80" t="s">
        <v>41</v>
      </c>
      <c r="C100" s="40" t="s">
        <v>13</v>
      </c>
      <c r="D100" s="40" t="s">
        <v>14</v>
      </c>
      <c r="E100" s="40" t="s">
        <v>100</v>
      </c>
      <c r="F100" s="40" t="s">
        <v>189</v>
      </c>
      <c r="G100" s="41" t="s">
        <v>39</v>
      </c>
      <c r="H100" s="67">
        <f>H101</f>
        <v>4949039</v>
      </c>
      <c r="I100" s="67">
        <f t="shared" si="119"/>
        <v>4726418</v>
      </c>
      <c r="J100" s="67">
        <f t="shared" si="119"/>
        <v>4895270</v>
      </c>
      <c r="K100" s="67">
        <f t="shared" si="119"/>
        <v>0</v>
      </c>
      <c r="L100" s="67">
        <f t="shared" si="119"/>
        <v>0</v>
      </c>
      <c r="M100" s="67">
        <f t="shared" si="119"/>
        <v>0</v>
      </c>
      <c r="N100" s="67">
        <f t="shared" si="2"/>
        <v>4949039</v>
      </c>
      <c r="O100" s="67">
        <f t="shared" si="3"/>
        <v>4726418</v>
      </c>
      <c r="P100" s="67">
        <f t="shared" si="4"/>
        <v>4895270</v>
      </c>
      <c r="Q100" s="67">
        <f t="shared" si="120"/>
        <v>0</v>
      </c>
      <c r="R100" s="67">
        <f t="shared" si="120"/>
        <v>0</v>
      </c>
      <c r="S100" s="67">
        <f t="shared" si="120"/>
        <v>0</v>
      </c>
      <c r="T100" s="67">
        <f t="shared" si="5"/>
        <v>4949039</v>
      </c>
      <c r="U100" s="67">
        <f t="shared" si="6"/>
        <v>4726418</v>
      </c>
      <c r="V100" s="67">
        <f t="shared" si="7"/>
        <v>4895270</v>
      </c>
      <c r="W100" s="67">
        <f t="shared" si="121"/>
        <v>-905146</v>
      </c>
      <c r="X100" s="67">
        <f t="shared" si="121"/>
        <v>0</v>
      </c>
      <c r="Y100" s="67">
        <f t="shared" si="121"/>
        <v>0</v>
      </c>
      <c r="Z100" s="67">
        <f t="shared" si="8"/>
        <v>4043893</v>
      </c>
      <c r="AA100" s="67">
        <f t="shared" si="9"/>
        <v>4726418</v>
      </c>
      <c r="AB100" s="67">
        <f t="shared" si="10"/>
        <v>4895270</v>
      </c>
    </row>
    <row r="101" spans="1:28">
      <c r="A101" s="36"/>
      <c r="B101" s="108" t="s">
        <v>42</v>
      </c>
      <c r="C101" s="40" t="s">
        <v>13</v>
      </c>
      <c r="D101" s="40" t="s">
        <v>14</v>
      </c>
      <c r="E101" s="40" t="s">
        <v>100</v>
      </c>
      <c r="F101" s="40" t="s">
        <v>189</v>
      </c>
      <c r="G101" s="41" t="s">
        <v>40</v>
      </c>
      <c r="H101" s="67">
        <v>4949039</v>
      </c>
      <c r="I101" s="67">
        <v>4726418</v>
      </c>
      <c r="J101" s="67">
        <v>4895270</v>
      </c>
      <c r="K101" s="67"/>
      <c r="L101" s="67"/>
      <c r="M101" s="67"/>
      <c r="N101" s="67">
        <f t="shared" ref="N101:N205" si="122">H101+K101</f>
        <v>4949039</v>
      </c>
      <c r="O101" s="67">
        <f t="shared" ref="O101:O205" si="123">I101+L101</f>
        <v>4726418</v>
      </c>
      <c r="P101" s="67">
        <f t="shared" ref="P101:P205" si="124">J101+M101</f>
        <v>4895270</v>
      </c>
      <c r="Q101" s="67"/>
      <c r="R101" s="67"/>
      <c r="S101" s="67"/>
      <c r="T101" s="67">
        <f t="shared" ref="T101:T151" si="125">N101+Q101</f>
        <v>4949039</v>
      </c>
      <c r="U101" s="67">
        <f t="shared" ref="U101:U151" si="126">O101+R101</f>
        <v>4726418</v>
      </c>
      <c r="V101" s="67">
        <f t="shared" ref="V101:V151" si="127">P101+S101</f>
        <v>4895270</v>
      </c>
      <c r="W101" s="67">
        <v>-905146</v>
      </c>
      <c r="X101" s="67"/>
      <c r="Y101" s="67"/>
      <c r="Z101" s="67">
        <f t="shared" ref="Z101:Z154" si="128">T101+W101</f>
        <v>4043893</v>
      </c>
      <c r="AA101" s="67">
        <f t="shared" ref="AA101:AA154" si="129">U101+X101</f>
        <v>4726418</v>
      </c>
      <c r="AB101" s="67">
        <f t="shared" ref="AB101:AB154" si="130">V101+Y101</f>
        <v>4895270</v>
      </c>
    </row>
    <row r="102" spans="1:28" ht="25.5">
      <c r="A102" s="36"/>
      <c r="B102" s="80" t="s">
        <v>345</v>
      </c>
      <c r="C102" s="40" t="s">
        <v>13</v>
      </c>
      <c r="D102" s="40" t="s">
        <v>14</v>
      </c>
      <c r="E102" s="40" t="s">
        <v>100</v>
      </c>
      <c r="F102" s="40" t="s">
        <v>197</v>
      </c>
      <c r="G102" s="41"/>
      <c r="H102" s="67">
        <f>H103</f>
        <v>2094854</v>
      </c>
      <c r="I102" s="67">
        <f t="shared" ref="I102:M103" si="131">I103</f>
        <v>2000622</v>
      </c>
      <c r="J102" s="67">
        <f t="shared" si="131"/>
        <v>2072094</v>
      </c>
      <c r="K102" s="67">
        <f t="shared" si="131"/>
        <v>0</v>
      </c>
      <c r="L102" s="67">
        <f t="shared" si="131"/>
        <v>0</v>
      </c>
      <c r="M102" s="67">
        <f t="shared" si="131"/>
        <v>0</v>
      </c>
      <c r="N102" s="67">
        <f t="shared" si="122"/>
        <v>2094854</v>
      </c>
      <c r="O102" s="67">
        <f t="shared" si="123"/>
        <v>2000622</v>
      </c>
      <c r="P102" s="67">
        <f t="shared" si="124"/>
        <v>2072094</v>
      </c>
      <c r="Q102" s="67">
        <f t="shared" ref="Q102:S103" si="132">Q103</f>
        <v>0</v>
      </c>
      <c r="R102" s="67">
        <f t="shared" si="132"/>
        <v>0</v>
      </c>
      <c r="S102" s="67">
        <f t="shared" si="132"/>
        <v>0</v>
      </c>
      <c r="T102" s="67">
        <f t="shared" si="125"/>
        <v>2094854</v>
      </c>
      <c r="U102" s="67">
        <f t="shared" si="126"/>
        <v>2000622</v>
      </c>
      <c r="V102" s="67">
        <f t="shared" si="127"/>
        <v>2072094</v>
      </c>
      <c r="W102" s="67">
        <f t="shared" ref="W102:Y103" si="133">W103</f>
        <v>905146</v>
      </c>
      <c r="X102" s="67">
        <f t="shared" si="133"/>
        <v>0</v>
      </c>
      <c r="Y102" s="67">
        <f t="shared" si="133"/>
        <v>0</v>
      </c>
      <c r="Z102" s="67">
        <f t="shared" si="128"/>
        <v>3000000</v>
      </c>
      <c r="AA102" s="67">
        <f t="shared" si="129"/>
        <v>2000622</v>
      </c>
      <c r="AB102" s="67">
        <f t="shared" si="130"/>
        <v>2072094</v>
      </c>
    </row>
    <row r="103" spans="1:28" ht="25.5">
      <c r="A103" s="36"/>
      <c r="B103" s="80" t="s">
        <v>41</v>
      </c>
      <c r="C103" s="40" t="s">
        <v>13</v>
      </c>
      <c r="D103" s="40" t="s">
        <v>14</v>
      </c>
      <c r="E103" s="40" t="s">
        <v>100</v>
      </c>
      <c r="F103" s="40" t="s">
        <v>197</v>
      </c>
      <c r="G103" s="41" t="s">
        <v>39</v>
      </c>
      <c r="H103" s="67">
        <f>H104</f>
        <v>2094854</v>
      </c>
      <c r="I103" s="67">
        <f t="shared" si="131"/>
        <v>2000622</v>
      </c>
      <c r="J103" s="67">
        <f t="shared" si="131"/>
        <v>2072094</v>
      </c>
      <c r="K103" s="67">
        <f t="shared" si="131"/>
        <v>0</v>
      </c>
      <c r="L103" s="67">
        <f t="shared" si="131"/>
        <v>0</v>
      </c>
      <c r="M103" s="67">
        <f t="shared" si="131"/>
        <v>0</v>
      </c>
      <c r="N103" s="67">
        <f t="shared" si="122"/>
        <v>2094854</v>
      </c>
      <c r="O103" s="67">
        <f t="shared" si="123"/>
        <v>2000622</v>
      </c>
      <c r="P103" s="67">
        <f t="shared" si="124"/>
        <v>2072094</v>
      </c>
      <c r="Q103" s="67">
        <f t="shared" si="132"/>
        <v>0</v>
      </c>
      <c r="R103" s="67">
        <f t="shared" si="132"/>
        <v>0</v>
      </c>
      <c r="S103" s="67">
        <f t="shared" si="132"/>
        <v>0</v>
      </c>
      <c r="T103" s="67">
        <f t="shared" si="125"/>
        <v>2094854</v>
      </c>
      <c r="U103" s="67">
        <f t="shared" si="126"/>
        <v>2000622</v>
      </c>
      <c r="V103" s="67">
        <f t="shared" si="127"/>
        <v>2072094</v>
      </c>
      <c r="W103" s="67">
        <f t="shared" si="133"/>
        <v>905146</v>
      </c>
      <c r="X103" s="67">
        <f t="shared" si="133"/>
        <v>0</v>
      </c>
      <c r="Y103" s="67">
        <f t="shared" si="133"/>
        <v>0</v>
      </c>
      <c r="Z103" s="67">
        <f t="shared" si="128"/>
        <v>3000000</v>
      </c>
      <c r="AA103" s="67">
        <f t="shared" si="129"/>
        <v>2000622</v>
      </c>
      <c r="AB103" s="67">
        <f t="shared" si="130"/>
        <v>2072094</v>
      </c>
    </row>
    <row r="104" spans="1:28">
      <c r="A104" s="36"/>
      <c r="B104" s="108" t="s">
        <v>42</v>
      </c>
      <c r="C104" s="40" t="s">
        <v>13</v>
      </c>
      <c r="D104" s="40" t="s">
        <v>14</v>
      </c>
      <c r="E104" s="40" t="s">
        <v>100</v>
      </c>
      <c r="F104" s="40" t="s">
        <v>197</v>
      </c>
      <c r="G104" s="41" t="s">
        <v>40</v>
      </c>
      <c r="H104" s="67">
        <v>2094854</v>
      </c>
      <c r="I104" s="67">
        <v>2000622</v>
      </c>
      <c r="J104" s="67">
        <v>2072094</v>
      </c>
      <c r="K104" s="67"/>
      <c r="L104" s="67"/>
      <c r="M104" s="67"/>
      <c r="N104" s="67">
        <f t="shared" si="122"/>
        <v>2094854</v>
      </c>
      <c r="O104" s="67">
        <f t="shared" si="123"/>
        <v>2000622</v>
      </c>
      <c r="P104" s="67">
        <f t="shared" si="124"/>
        <v>2072094</v>
      </c>
      <c r="Q104" s="67"/>
      <c r="R104" s="67"/>
      <c r="S104" s="67"/>
      <c r="T104" s="67">
        <f t="shared" si="125"/>
        <v>2094854</v>
      </c>
      <c r="U104" s="67">
        <f t="shared" si="126"/>
        <v>2000622</v>
      </c>
      <c r="V104" s="67">
        <f t="shared" si="127"/>
        <v>2072094</v>
      </c>
      <c r="W104" s="67">
        <v>905146</v>
      </c>
      <c r="X104" s="67"/>
      <c r="Y104" s="67"/>
      <c r="Z104" s="67">
        <f t="shared" si="128"/>
        <v>3000000</v>
      </c>
      <c r="AA104" s="67">
        <f t="shared" si="129"/>
        <v>2000622</v>
      </c>
      <c r="AB104" s="67">
        <f t="shared" si="130"/>
        <v>2072094</v>
      </c>
    </row>
    <row r="105" spans="1:28" ht="25.5">
      <c r="A105" s="27" t="s">
        <v>26</v>
      </c>
      <c r="B105" s="87" t="s">
        <v>93</v>
      </c>
      <c r="C105" s="6" t="s">
        <v>13</v>
      </c>
      <c r="D105" s="6" t="s">
        <v>4</v>
      </c>
      <c r="E105" s="6" t="s">
        <v>100</v>
      </c>
      <c r="F105" s="6" t="s">
        <v>101</v>
      </c>
      <c r="G105" s="17"/>
      <c r="H105" s="64">
        <f>H106</f>
        <v>800000</v>
      </c>
      <c r="I105" s="64">
        <f t="shared" ref="I105:M105" si="134">I106</f>
        <v>800000</v>
      </c>
      <c r="J105" s="64">
        <f t="shared" si="134"/>
        <v>800000</v>
      </c>
      <c r="K105" s="64">
        <f t="shared" si="134"/>
        <v>0</v>
      </c>
      <c r="L105" s="64">
        <f t="shared" si="134"/>
        <v>0</v>
      </c>
      <c r="M105" s="64">
        <f t="shared" si="134"/>
        <v>0</v>
      </c>
      <c r="N105" s="64">
        <f t="shared" si="122"/>
        <v>800000</v>
      </c>
      <c r="O105" s="64">
        <f t="shared" si="123"/>
        <v>800000</v>
      </c>
      <c r="P105" s="64">
        <f t="shared" si="124"/>
        <v>800000</v>
      </c>
      <c r="Q105" s="64">
        <f>Q106+Q114</f>
        <v>54012.9</v>
      </c>
      <c r="R105" s="64">
        <f t="shared" ref="R105:S105" si="135">R106+R114</f>
        <v>0</v>
      </c>
      <c r="S105" s="64">
        <f t="shared" si="135"/>
        <v>0</v>
      </c>
      <c r="T105" s="64">
        <f t="shared" si="125"/>
        <v>854012.9</v>
      </c>
      <c r="U105" s="64">
        <f t="shared" si="126"/>
        <v>800000</v>
      </c>
      <c r="V105" s="64">
        <f t="shared" si="127"/>
        <v>800000</v>
      </c>
      <c r="W105" s="64">
        <f>W106+W114</f>
        <v>86182.97</v>
      </c>
      <c r="X105" s="64">
        <f t="shared" ref="X105:Y105" si="136">X106+X114</f>
        <v>0</v>
      </c>
      <c r="Y105" s="64">
        <f t="shared" si="136"/>
        <v>0</v>
      </c>
      <c r="Z105" s="64">
        <f t="shared" si="128"/>
        <v>940195.87</v>
      </c>
      <c r="AA105" s="64">
        <f t="shared" si="129"/>
        <v>800000</v>
      </c>
      <c r="AB105" s="64">
        <f t="shared" si="130"/>
        <v>800000</v>
      </c>
    </row>
    <row r="106" spans="1:28">
      <c r="A106" s="240"/>
      <c r="B106" s="29" t="s">
        <v>43</v>
      </c>
      <c r="C106" s="5" t="s">
        <v>13</v>
      </c>
      <c r="D106" s="60" t="s">
        <v>4</v>
      </c>
      <c r="E106" s="5" t="s">
        <v>100</v>
      </c>
      <c r="F106" s="5" t="s">
        <v>103</v>
      </c>
      <c r="G106" s="17"/>
      <c r="H106" s="63">
        <f>+H107+H109+H112</f>
        <v>800000</v>
      </c>
      <c r="I106" s="63">
        <f t="shared" ref="I106:J106" si="137">+I107+I109+I112</f>
        <v>800000</v>
      </c>
      <c r="J106" s="63">
        <f t="shared" si="137"/>
        <v>800000</v>
      </c>
      <c r="K106" s="63">
        <f t="shared" ref="K106:M106" si="138">+K107+K109+K112</f>
        <v>0</v>
      </c>
      <c r="L106" s="63">
        <f t="shared" si="138"/>
        <v>0</v>
      </c>
      <c r="M106" s="63">
        <f t="shared" si="138"/>
        <v>0</v>
      </c>
      <c r="N106" s="63">
        <f t="shared" si="122"/>
        <v>800000</v>
      </c>
      <c r="O106" s="63">
        <f t="shared" si="123"/>
        <v>800000</v>
      </c>
      <c r="P106" s="63">
        <f t="shared" si="124"/>
        <v>800000</v>
      </c>
      <c r="Q106" s="63">
        <f t="shared" ref="Q106:S106" si="139">+Q107+Q109+Q112</f>
        <v>-5987.1</v>
      </c>
      <c r="R106" s="63">
        <f t="shared" si="139"/>
        <v>0</v>
      </c>
      <c r="S106" s="63">
        <f t="shared" si="139"/>
        <v>0</v>
      </c>
      <c r="T106" s="63">
        <f t="shared" si="125"/>
        <v>794012.9</v>
      </c>
      <c r="U106" s="63">
        <f t="shared" si="126"/>
        <v>800000</v>
      </c>
      <c r="V106" s="63">
        <f t="shared" si="127"/>
        <v>800000</v>
      </c>
      <c r="W106" s="63">
        <f t="shared" ref="W106:Y106" si="140">+W107+W109+W112</f>
        <v>86182.97</v>
      </c>
      <c r="X106" s="63">
        <f t="shared" si="140"/>
        <v>0</v>
      </c>
      <c r="Y106" s="63">
        <f t="shared" si="140"/>
        <v>0</v>
      </c>
      <c r="Z106" s="63">
        <f t="shared" si="128"/>
        <v>880195.87</v>
      </c>
      <c r="AA106" s="63">
        <f t="shared" si="129"/>
        <v>800000</v>
      </c>
      <c r="AB106" s="63">
        <f t="shared" si="130"/>
        <v>800000</v>
      </c>
    </row>
    <row r="107" spans="1:28" ht="25.5">
      <c r="A107" s="240"/>
      <c r="B107" s="62" t="s">
        <v>208</v>
      </c>
      <c r="C107" s="5" t="s">
        <v>13</v>
      </c>
      <c r="D107" s="60" t="s">
        <v>4</v>
      </c>
      <c r="E107" s="5" t="s">
        <v>100</v>
      </c>
      <c r="F107" s="5" t="s">
        <v>103</v>
      </c>
      <c r="G107" s="61" t="s">
        <v>32</v>
      </c>
      <c r="H107" s="63">
        <f>H108</f>
        <v>50000</v>
      </c>
      <c r="I107" s="63">
        <f t="shared" ref="I107:M107" si="141">I108</f>
        <v>50000</v>
      </c>
      <c r="J107" s="63">
        <f t="shared" si="141"/>
        <v>50000</v>
      </c>
      <c r="K107" s="63">
        <f t="shared" si="141"/>
        <v>0</v>
      </c>
      <c r="L107" s="63">
        <f t="shared" si="141"/>
        <v>0</v>
      </c>
      <c r="M107" s="63">
        <f t="shared" si="141"/>
        <v>0</v>
      </c>
      <c r="N107" s="63">
        <f t="shared" si="122"/>
        <v>50000</v>
      </c>
      <c r="O107" s="63">
        <f t="shared" si="123"/>
        <v>50000</v>
      </c>
      <c r="P107" s="63">
        <f t="shared" si="124"/>
        <v>50000</v>
      </c>
      <c r="Q107" s="63">
        <f t="shared" ref="Q107:S107" si="142">Q108</f>
        <v>-5987.1</v>
      </c>
      <c r="R107" s="63">
        <f t="shared" si="142"/>
        <v>0</v>
      </c>
      <c r="S107" s="63">
        <f t="shared" si="142"/>
        <v>0</v>
      </c>
      <c r="T107" s="63">
        <f t="shared" si="125"/>
        <v>44012.9</v>
      </c>
      <c r="U107" s="63">
        <f t="shared" si="126"/>
        <v>50000</v>
      </c>
      <c r="V107" s="63">
        <f t="shared" si="127"/>
        <v>50000</v>
      </c>
      <c r="W107" s="63">
        <f t="shared" ref="W107:Y107" si="143">W108</f>
        <v>0</v>
      </c>
      <c r="X107" s="63">
        <f t="shared" si="143"/>
        <v>0</v>
      </c>
      <c r="Y107" s="63">
        <f t="shared" si="143"/>
        <v>0</v>
      </c>
      <c r="Z107" s="63">
        <f t="shared" si="128"/>
        <v>44012.9</v>
      </c>
      <c r="AA107" s="63">
        <f t="shared" si="129"/>
        <v>50000</v>
      </c>
      <c r="AB107" s="63">
        <f t="shared" si="130"/>
        <v>50000</v>
      </c>
    </row>
    <row r="108" spans="1:28" ht="25.5">
      <c r="A108" s="240"/>
      <c r="B108" s="62" t="s">
        <v>34</v>
      </c>
      <c r="C108" s="5" t="s">
        <v>13</v>
      </c>
      <c r="D108" s="60" t="s">
        <v>4</v>
      </c>
      <c r="E108" s="5" t="s">
        <v>100</v>
      </c>
      <c r="F108" s="5" t="s">
        <v>103</v>
      </c>
      <c r="G108" s="61" t="s">
        <v>33</v>
      </c>
      <c r="H108" s="67">
        <v>50000</v>
      </c>
      <c r="I108" s="67">
        <v>50000</v>
      </c>
      <c r="J108" s="67">
        <v>50000</v>
      </c>
      <c r="K108" s="67"/>
      <c r="L108" s="67"/>
      <c r="M108" s="67"/>
      <c r="N108" s="67">
        <f t="shared" si="122"/>
        <v>50000</v>
      </c>
      <c r="O108" s="67">
        <f t="shared" si="123"/>
        <v>50000</v>
      </c>
      <c r="P108" s="67">
        <f t="shared" si="124"/>
        <v>50000</v>
      </c>
      <c r="Q108" s="67">
        <v>-5987.1</v>
      </c>
      <c r="R108" s="67"/>
      <c r="S108" s="67"/>
      <c r="T108" s="67">
        <f t="shared" si="125"/>
        <v>44012.9</v>
      </c>
      <c r="U108" s="67">
        <f t="shared" si="126"/>
        <v>50000</v>
      </c>
      <c r="V108" s="67">
        <f t="shared" si="127"/>
        <v>50000</v>
      </c>
      <c r="W108" s="67"/>
      <c r="X108" s="67"/>
      <c r="Y108" s="67"/>
      <c r="Z108" s="67">
        <f t="shared" si="128"/>
        <v>44012.9</v>
      </c>
      <c r="AA108" s="67">
        <f t="shared" si="129"/>
        <v>50000</v>
      </c>
      <c r="AB108" s="67">
        <f t="shared" si="130"/>
        <v>50000</v>
      </c>
    </row>
    <row r="109" spans="1:28">
      <c r="A109" s="240"/>
      <c r="B109" s="62" t="s">
        <v>35</v>
      </c>
      <c r="C109" s="5" t="s">
        <v>13</v>
      </c>
      <c r="D109" s="60" t="s">
        <v>4</v>
      </c>
      <c r="E109" s="5" t="s">
        <v>100</v>
      </c>
      <c r="F109" s="5" t="s">
        <v>103</v>
      </c>
      <c r="G109" s="61" t="s">
        <v>36</v>
      </c>
      <c r="H109" s="63">
        <f>+H110+H111</f>
        <v>50000</v>
      </c>
      <c r="I109" s="63">
        <f t="shared" ref="I109:M109" si="144">+I110+I111</f>
        <v>50000</v>
      </c>
      <c r="J109" s="63">
        <f t="shared" si="144"/>
        <v>50000</v>
      </c>
      <c r="K109" s="63">
        <f t="shared" si="144"/>
        <v>0</v>
      </c>
      <c r="L109" s="63">
        <f t="shared" si="144"/>
        <v>0</v>
      </c>
      <c r="M109" s="63">
        <f t="shared" si="144"/>
        <v>0</v>
      </c>
      <c r="N109" s="63">
        <f t="shared" si="122"/>
        <v>50000</v>
      </c>
      <c r="O109" s="63">
        <f t="shared" si="123"/>
        <v>50000</v>
      </c>
      <c r="P109" s="63">
        <f t="shared" si="124"/>
        <v>50000</v>
      </c>
      <c r="Q109" s="63">
        <f t="shared" ref="Q109:S109" si="145">+Q110+Q111</f>
        <v>0</v>
      </c>
      <c r="R109" s="63">
        <f t="shared" si="145"/>
        <v>0</v>
      </c>
      <c r="S109" s="63">
        <f t="shared" si="145"/>
        <v>0</v>
      </c>
      <c r="T109" s="63">
        <f t="shared" si="125"/>
        <v>50000</v>
      </c>
      <c r="U109" s="63">
        <f t="shared" si="126"/>
        <v>50000</v>
      </c>
      <c r="V109" s="63">
        <f t="shared" si="127"/>
        <v>50000</v>
      </c>
      <c r="W109" s="63">
        <f t="shared" ref="W109:Y109" si="146">+W110+W111</f>
        <v>0</v>
      </c>
      <c r="X109" s="63">
        <f t="shared" si="146"/>
        <v>0</v>
      </c>
      <c r="Y109" s="63">
        <f t="shared" si="146"/>
        <v>0</v>
      </c>
      <c r="Z109" s="63">
        <f t="shared" si="128"/>
        <v>50000</v>
      </c>
      <c r="AA109" s="63">
        <f t="shared" si="129"/>
        <v>50000</v>
      </c>
      <c r="AB109" s="63">
        <f t="shared" si="130"/>
        <v>50000</v>
      </c>
    </row>
    <row r="110" spans="1:28">
      <c r="A110" s="240"/>
      <c r="B110" s="62" t="s">
        <v>174</v>
      </c>
      <c r="C110" s="5" t="s">
        <v>13</v>
      </c>
      <c r="D110" s="60" t="s">
        <v>4</v>
      </c>
      <c r="E110" s="5" t="s">
        <v>100</v>
      </c>
      <c r="F110" s="5" t="s">
        <v>103</v>
      </c>
      <c r="G110" s="61" t="s">
        <v>175</v>
      </c>
      <c r="H110" s="67">
        <v>9200</v>
      </c>
      <c r="I110" s="67">
        <v>9200</v>
      </c>
      <c r="J110" s="67">
        <v>9200</v>
      </c>
      <c r="K110" s="67"/>
      <c r="L110" s="67"/>
      <c r="M110" s="67"/>
      <c r="N110" s="67">
        <f t="shared" si="122"/>
        <v>9200</v>
      </c>
      <c r="O110" s="67">
        <f t="shared" si="123"/>
        <v>9200</v>
      </c>
      <c r="P110" s="67">
        <f t="shared" si="124"/>
        <v>9200</v>
      </c>
      <c r="Q110" s="67"/>
      <c r="R110" s="67"/>
      <c r="S110" s="67"/>
      <c r="T110" s="67">
        <f t="shared" si="125"/>
        <v>9200</v>
      </c>
      <c r="U110" s="67">
        <f t="shared" si="126"/>
        <v>9200</v>
      </c>
      <c r="V110" s="67">
        <f t="shared" si="127"/>
        <v>9200</v>
      </c>
      <c r="W110" s="67"/>
      <c r="X110" s="67"/>
      <c r="Y110" s="67"/>
      <c r="Z110" s="67">
        <f t="shared" si="128"/>
        <v>9200</v>
      </c>
      <c r="AA110" s="67">
        <f t="shared" si="129"/>
        <v>9200</v>
      </c>
      <c r="AB110" s="67">
        <f t="shared" si="130"/>
        <v>9200</v>
      </c>
    </row>
    <row r="111" spans="1:28">
      <c r="A111" s="240"/>
      <c r="B111" s="62" t="s">
        <v>67</v>
      </c>
      <c r="C111" s="5" t="s">
        <v>13</v>
      </c>
      <c r="D111" s="60" t="s">
        <v>4</v>
      </c>
      <c r="E111" s="5" t="s">
        <v>100</v>
      </c>
      <c r="F111" s="5" t="s">
        <v>103</v>
      </c>
      <c r="G111" s="61" t="s">
        <v>68</v>
      </c>
      <c r="H111" s="67">
        <v>40800</v>
      </c>
      <c r="I111" s="67">
        <v>40800</v>
      </c>
      <c r="J111" s="67">
        <v>40800</v>
      </c>
      <c r="K111" s="67"/>
      <c r="L111" s="67"/>
      <c r="M111" s="67"/>
      <c r="N111" s="67">
        <f t="shared" si="122"/>
        <v>40800</v>
      </c>
      <c r="O111" s="67">
        <f t="shared" si="123"/>
        <v>40800</v>
      </c>
      <c r="P111" s="67">
        <f t="shared" si="124"/>
        <v>40800</v>
      </c>
      <c r="Q111" s="67"/>
      <c r="R111" s="67"/>
      <c r="S111" s="67"/>
      <c r="T111" s="67">
        <f t="shared" si="125"/>
        <v>40800</v>
      </c>
      <c r="U111" s="67">
        <f t="shared" si="126"/>
        <v>40800</v>
      </c>
      <c r="V111" s="67">
        <f t="shared" si="127"/>
        <v>40800</v>
      </c>
      <c r="W111" s="67"/>
      <c r="X111" s="67"/>
      <c r="Y111" s="67"/>
      <c r="Z111" s="67">
        <f t="shared" si="128"/>
        <v>40800</v>
      </c>
      <c r="AA111" s="67">
        <f t="shared" si="129"/>
        <v>40800</v>
      </c>
      <c r="AB111" s="67">
        <f t="shared" si="130"/>
        <v>40800</v>
      </c>
    </row>
    <row r="112" spans="1:28" ht="25.5">
      <c r="A112" s="240"/>
      <c r="B112" s="30" t="s">
        <v>41</v>
      </c>
      <c r="C112" s="5" t="s">
        <v>13</v>
      </c>
      <c r="D112" s="60" t="s">
        <v>4</v>
      </c>
      <c r="E112" s="5" t="s">
        <v>100</v>
      </c>
      <c r="F112" s="5" t="s">
        <v>103</v>
      </c>
      <c r="G112" s="17" t="s">
        <v>39</v>
      </c>
      <c r="H112" s="63">
        <f>H113</f>
        <v>700000</v>
      </c>
      <c r="I112" s="63">
        <f t="shared" ref="I112:M112" si="147">I113</f>
        <v>700000</v>
      </c>
      <c r="J112" s="63">
        <f t="shared" si="147"/>
        <v>700000</v>
      </c>
      <c r="K112" s="63">
        <f t="shared" si="147"/>
        <v>0</v>
      </c>
      <c r="L112" s="63">
        <f t="shared" si="147"/>
        <v>0</v>
      </c>
      <c r="M112" s="63">
        <f t="shared" si="147"/>
        <v>0</v>
      </c>
      <c r="N112" s="63">
        <f t="shared" si="122"/>
        <v>700000</v>
      </c>
      <c r="O112" s="63">
        <f t="shared" si="123"/>
        <v>700000</v>
      </c>
      <c r="P112" s="63">
        <f t="shared" si="124"/>
        <v>700000</v>
      </c>
      <c r="Q112" s="63">
        <f t="shared" ref="Q112:S112" si="148">Q113</f>
        <v>0</v>
      </c>
      <c r="R112" s="63">
        <f t="shared" si="148"/>
        <v>0</v>
      </c>
      <c r="S112" s="63">
        <f t="shared" si="148"/>
        <v>0</v>
      </c>
      <c r="T112" s="63">
        <f t="shared" si="125"/>
        <v>700000</v>
      </c>
      <c r="U112" s="63">
        <f t="shared" si="126"/>
        <v>700000</v>
      </c>
      <c r="V112" s="63">
        <f t="shared" si="127"/>
        <v>700000</v>
      </c>
      <c r="W112" s="63">
        <f t="shared" ref="W112:Y112" si="149">W113</f>
        <v>86182.97</v>
      </c>
      <c r="X112" s="63">
        <f t="shared" si="149"/>
        <v>0</v>
      </c>
      <c r="Y112" s="63">
        <f t="shared" si="149"/>
        <v>0</v>
      </c>
      <c r="Z112" s="63">
        <f t="shared" si="128"/>
        <v>786182.97</v>
      </c>
      <c r="AA112" s="63">
        <f t="shared" si="129"/>
        <v>700000</v>
      </c>
      <c r="AB112" s="63">
        <f t="shared" si="130"/>
        <v>700000</v>
      </c>
    </row>
    <row r="113" spans="1:28">
      <c r="A113" s="240"/>
      <c r="B113" s="29" t="s">
        <v>42</v>
      </c>
      <c r="C113" s="5" t="s">
        <v>13</v>
      </c>
      <c r="D113" s="60" t="s">
        <v>4</v>
      </c>
      <c r="E113" s="5" t="s">
        <v>100</v>
      </c>
      <c r="F113" s="5" t="s">
        <v>103</v>
      </c>
      <c r="G113" s="17" t="s">
        <v>40</v>
      </c>
      <c r="H113" s="67">
        <v>700000</v>
      </c>
      <c r="I113" s="67">
        <v>700000</v>
      </c>
      <c r="J113" s="67">
        <v>700000</v>
      </c>
      <c r="K113" s="67"/>
      <c r="L113" s="67"/>
      <c r="M113" s="67"/>
      <c r="N113" s="67">
        <f t="shared" si="122"/>
        <v>700000</v>
      </c>
      <c r="O113" s="67">
        <f t="shared" si="123"/>
        <v>700000</v>
      </c>
      <c r="P113" s="67">
        <f t="shared" si="124"/>
        <v>700000</v>
      </c>
      <c r="Q113" s="67"/>
      <c r="R113" s="67"/>
      <c r="S113" s="67"/>
      <c r="T113" s="67">
        <f t="shared" si="125"/>
        <v>700000</v>
      </c>
      <c r="U113" s="67">
        <f t="shared" si="126"/>
        <v>700000</v>
      </c>
      <c r="V113" s="67">
        <f t="shared" si="127"/>
        <v>700000</v>
      </c>
      <c r="W113" s="67">
        <v>86182.97</v>
      </c>
      <c r="X113" s="67"/>
      <c r="Y113" s="67"/>
      <c r="Z113" s="67">
        <f t="shared" si="128"/>
        <v>786182.97</v>
      </c>
      <c r="AA113" s="67">
        <f t="shared" si="129"/>
        <v>700000</v>
      </c>
      <c r="AB113" s="67">
        <f t="shared" si="130"/>
        <v>700000</v>
      </c>
    </row>
    <row r="114" spans="1:28">
      <c r="A114" s="27"/>
      <c r="B114" s="88" t="s">
        <v>188</v>
      </c>
      <c r="C114" s="5" t="s">
        <v>13</v>
      </c>
      <c r="D114" s="60" t="s">
        <v>4</v>
      </c>
      <c r="E114" s="5" t="s">
        <v>100</v>
      </c>
      <c r="F114" s="60" t="s">
        <v>187</v>
      </c>
      <c r="G114" s="17"/>
      <c r="H114" s="67"/>
      <c r="I114" s="67"/>
      <c r="J114" s="67"/>
      <c r="K114" s="67"/>
      <c r="L114" s="67"/>
      <c r="M114" s="67"/>
      <c r="N114" s="67"/>
      <c r="O114" s="67"/>
      <c r="P114" s="67"/>
      <c r="Q114" s="67">
        <f>Q119</f>
        <v>60000</v>
      </c>
      <c r="R114" s="67">
        <f>R119</f>
        <v>0</v>
      </c>
      <c r="S114" s="67">
        <f>S119</f>
        <v>0</v>
      </c>
      <c r="T114" s="67">
        <f t="shared" ref="T114:T120" si="150">N114+Q114</f>
        <v>60000</v>
      </c>
      <c r="U114" s="67">
        <f t="shared" ref="U114:U120" si="151">O114+R114</f>
        <v>0</v>
      </c>
      <c r="V114" s="67">
        <f t="shared" ref="V114:V120" si="152">P114+S114</f>
        <v>0</v>
      </c>
      <c r="W114" s="67">
        <f>W115+W117+W119</f>
        <v>0</v>
      </c>
      <c r="X114" s="67">
        <f t="shared" ref="X114:Y114" si="153">X115+X117</f>
        <v>0</v>
      </c>
      <c r="Y114" s="67">
        <f t="shared" si="153"/>
        <v>0</v>
      </c>
      <c r="Z114" s="67">
        <f t="shared" si="128"/>
        <v>60000</v>
      </c>
      <c r="AA114" s="67">
        <f t="shared" si="129"/>
        <v>0</v>
      </c>
      <c r="AB114" s="67">
        <f t="shared" si="130"/>
        <v>0</v>
      </c>
    </row>
    <row r="115" spans="1:28" ht="25.5">
      <c r="A115" s="27"/>
      <c r="B115" s="62" t="s">
        <v>208</v>
      </c>
      <c r="C115" s="5" t="s">
        <v>13</v>
      </c>
      <c r="D115" s="60" t="s">
        <v>4</v>
      </c>
      <c r="E115" s="5" t="s">
        <v>100</v>
      </c>
      <c r="F115" s="60" t="s">
        <v>187</v>
      </c>
      <c r="G115" s="61" t="s">
        <v>32</v>
      </c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>
        <f>W116</f>
        <v>10000</v>
      </c>
      <c r="X115" s="67">
        <f t="shared" ref="X115:Y115" si="154">X116</f>
        <v>0</v>
      </c>
      <c r="Y115" s="67">
        <f t="shared" si="154"/>
        <v>0</v>
      </c>
      <c r="Z115" s="67">
        <f t="shared" ref="Z115:Z118" si="155">T115+W115</f>
        <v>10000</v>
      </c>
      <c r="AA115" s="67">
        <f t="shared" ref="AA115:AA118" si="156">U115+X115</f>
        <v>0</v>
      </c>
      <c r="AB115" s="67">
        <f t="shared" ref="AB115:AB118" si="157">V115+Y115</f>
        <v>0</v>
      </c>
    </row>
    <row r="116" spans="1:28" ht="25.5">
      <c r="A116" s="27"/>
      <c r="B116" s="62" t="s">
        <v>34</v>
      </c>
      <c r="C116" s="5" t="s">
        <v>13</v>
      </c>
      <c r="D116" s="60" t="s">
        <v>4</v>
      </c>
      <c r="E116" s="5" t="s">
        <v>100</v>
      </c>
      <c r="F116" s="60" t="s">
        <v>187</v>
      </c>
      <c r="G116" s="61" t="s">
        <v>33</v>
      </c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>
        <v>10000</v>
      </c>
      <c r="X116" s="67"/>
      <c r="Y116" s="67"/>
      <c r="Z116" s="67">
        <f t="shared" si="155"/>
        <v>10000</v>
      </c>
      <c r="AA116" s="67">
        <f t="shared" si="156"/>
        <v>0</v>
      </c>
      <c r="AB116" s="67">
        <f t="shared" si="157"/>
        <v>0</v>
      </c>
    </row>
    <row r="117" spans="1:28">
      <c r="A117" s="27"/>
      <c r="B117" s="62" t="s">
        <v>35</v>
      </c>
      <c r="C117" s="5" t="s">
        <v>13</v>
      </c>
      <c r="D117" s="60" t="s">
        <v>4</v>
      </c>
      <c r="E117" s="5" t="s">
        <v>100</v>
      </c>
      <c r="F117" s="60" t="s">
        <v>187</v>
      </c>
      <c r="G117" s="61" t="s">
        <v>36</v>
      </c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>
        <f>W118</f>
        <v>50000</v>
      </c>
      <c r="X117" s="67">
        <f t="shared" ref="X117:Y117" si="158">X118</f>
        <v>0</v>
      </c>
      <c r="Y117" s="67">
        <f t="shared" si="158"/>
        <v>0</v>
      </c>
      <c r="Z117" s="67">
        <f t="shared" si="155"/>
        <v>50000</v>
      </c>
      <c r="AA117" s="67">
        <f t="shared" si="156"/>
        <v>0</v>
      </c>
      <c r="AB117" s="67">
        <f t="shared" si="157"/>
        <v>0</v>
      </c>
    </row>
    <row r="118" spans="1:28">
      <c r="A118" s="27"/>
      <c r="B118" s="62" t="s">
        <v>174</v>
      </c>
      <c r="C118" s="5" t="s">
        <v>13</v>
      </c>
      <c r="D118" s="60" t="s">
        <v>4</v>
      </c>
      <c r="E118" s="5" t="s">
        <v>100</v>
      </c>
      <c r="F118" s="60" t="s">
        <v>187</v>
      </c>
      <c r="G118" s="61" t="s">
        <v>175</v>
      </c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>
        <v>50000</v>
      </c>
      <c r="X118" s="67"/>
      <c r="Y118" s="67"/>
      <c r="Z118" s="67">
        <f t="shared" si="155"/>
        <v>50000</v>
      </c>
      <c r="AA118" s="67">
        <f t="shared" si="156"/>
        <v>0</v>
      </c>
      <c r="AB118" s="67">
        <f t="shared" si="157"/>
        <v>0</v>
      </c>
    </row>
    <row r="119" spans="1:28" ht="25.5">
      <c r="A119" s="27"/>
      <c r="B119" s="30" t="s">
        <v>41</v>
      </c>
      <c r="C119" s="5" t="s">
        <v>13</v>
      </c>
      <c r="D119" s="60" t="s">
        <v>4</v>
      </c>
      <c r="E119" s="5" t="s">
        <v>100</v>
      </c>
      <c r="F119" s="60" t="s">
        <v>187</v>
      </c>
      <c r="G119" s="61" t="s">
        <v>39</v>
      </c>
      <c r="H119" s="67"/>
      <c r="I119" s="67"/>
      <c r="J119" s="67"/>
      <c r="K119" s="67"/>
      <c r="L119" s="67"/>
      <c r="M119" s="67"/>
      <c r="N119" s="67"/>
      <c r="O119" s="67"/>
      <c r="P119" s="67"/>
      <c r="Q119" s="67">
        <f>Q120</f>
        <v>60000</v>
      </c>
      <c r="R119" s="67">
        <f t="shared" ref="R119:S119" si="159">R120</f>
        <v>0</v>
      </c>
      <c r="S119" s="67">
        <f t="shared" si="159"/>
        <v>0</v>
      </c>
      <c r="T119" s="67">
        <f t="shared" si="150"/>
        <v>60000</v>
      </c>
      <c r="U119" s="67">
        <f t="shared" si="151"/>
        <v>0</v>
      </c>
      <c r="V119" s="67">
        <f t="shared" si="152"/>
        <v>0</v>
      </c>
      <c r="W119" s="67">
        <f>W120</f>
        <v>-60000</v>
      </c>
      <c r="X119" s="67">
        <f t="shared" ref="X119:Y119" si="160">X120</f>
        <v>0</v>
      </c>
      <c r="Y119" s="67">
        <f t="shared" si="160"/>
        <v>0</v>
      </c>
      <c r="Z119" s="67">
        <f t="shared" si="128"/>
        <v>0</v>
      </c>
      <c r="AA119" s="67">
        <f t="shared" si="129"/>
        <v>0</v>
      </c>
      <c r="AB119" s="67">
        <f t="shared" si="130"/>
        <v>0</v>
      </c>
    </row>
    <row r="120" spans="1:28">
      <c r="A120" s="27"/>
      <c r="B120" s="29" t="s">
        <v>42</v>
      </c>
      <c r="C120" s="5" t="s">
        <v>13</v>
      </c>
      <c r="D120" s="60" t="s">
        <v>4</v>
      </c>
      <c r="E120" s="5" t="s">
        <v>100</v>
      </c>
      <c r="F120" s="60" t="s">
        <v>187</v>
      </c>
      <c r="G120" s="61" t="s">
        <v>40</v>
      </c>
      <c r="H120" s="67"/>
      <c r="I120" s="67"/>
      <c r="J120" s="67"/>
      <c r="K120" s="67"/>
      <c r="L120" s="67"/>
      <c r="M120" s="67"/>
      <c r="N120" s="67"/>
      <c r="O120" s="67"/>
      <c r="P120" s="67"/>
      <c r="Q120" s="67">
        <v>60000</v>
      </c>
      <c r="R120" s="67"/>
      <c r="S120" s="67"/>
      <c r="T120" s="67">
        <f t="shared" si="150"/>
        <v>60000</v>
      </c>
      <c r="U120" s="67">
        <f t="shared" si="151"/>
        <v>0</v>
      </c>
      <c r="V120" s="67">
        <f t="shared" si="152"/>
        <v>0</v>
      </c>
      <c r="W120" s="67">
        <v>-60000</v>
      </c>
      <c r="X120" s="67"/>
      <c r="Y120" s="67"/>
      <c r="Z120" s="67">
        <f t="shared" si="128"/>
        <v>0</v>
      </c>
      <c r="AA120" s="67">
        <f t="shared" si="129"/>
        <v>0</v>
      </c>
      <c r="AB120" s="67">
        <f t="shared" si="130"/>
        <v>0</v>
      </c>
    </row>
    <row r="121" spans="1:28" ht="25.5">
      <c r="A121" s="27" t="s">
        <v>27</v>
      </c>
      <c r="B121" s="87" t="s">
        <v>94</v>
      </c>
      <c r="C121" s="6" t="s">
        <v>13</v>
      </c>
      <c r="D121" s="6" t="s">
        <v>5</v>
      </c>
      <c r="E121" s="6" t="s">
        <v>100</v>
      </c>
      <c r="F121" s="6" t="s">
        <v>101</v>
      </c>
      <c r="G121" s="17"/>
      <c r="H121" s="64">
        <f>H122</f>
        <v>250000</v>
      </c>
      <c r="I121" s="64">
        <f t="shared" ref="I121:M121" si="161">I122</f>
        <v>250000</v>
      </c>
      <c r="J121" s="64">
        <f t="shared" si="161"/>
        <v>250000</v>
      </c>
      <c r="K121" s="64">
        <f t="shared" si="161"/>
        <v>0</v>
      </c>
      <c r="L121" s="64">
        <f t="shared" si="161"/>
        <v>0</v>
      </c>
      <c r="M121" s="64">
        <f t="shared" si="161"/>
        <v>0</v>
      </c>
      <c r="N121" s="64">
        <f t="shared" si="122"/>
        <v>250000</v>
      </c>
      <c r="O121" s="64">
        <f t="shared" si="123"/>
        <v>250000</v>
      </c>
      <c r="P121" s="64">
        <f t="shared" si="124"/>
        <v>250000</v>
      </c>
      <c r="Q121" s="64">
        <f t="shared" ref="Q121:S121" si="162">Q122</f>
        <v>5987.1</v>
      </c>
      <c r="R121" s="64">
        <f t="shared" si="162"/>
        <v>0</v>
      </c>
      <c r="S121" s="64">
        <f t="shared" si="162"/>
        <v>0</v>
      </c>
      <c r="T121" s="64">
        <f t="shared" si="125"/>
        <v>255987.1</v>
      </c>
      <c r="U121" s="64">
        <f t="shared" si="126"/>
        <v>250000</v>
      </c>
      <c r="V121" s="64">
        <f t="shared" si="127"/>
        <v>250000</v>
      </c>
      <c r="W121" s="64">
        <f>W122+W130</f>
        <v>96551.78</v>
      </c>
      <c r="X121" s="64">
        <f t="shared" ref="X121:Y121" si="163">X122+X130</f>
        <v>0</v>
      </c>
      <c r="Y121" s="64">
        <f t="shared" si="163"/>
        <v>0</v>
      </c>
      <c r="Z121" s="64">
        <f t="shared" si="128"/>
        <v>352538.88</v>
      </c>
      <c r="AA121" s="64">
        <f t="shared" si="129"/>
        <v>250000</v>
      </c>
      <c r="AB121" s="64">
        <f t="shared" si="130"/>
        <v>250000</v>
      </c>
    </row>
    <row r="122" spans="1:28">
      <c r="A122" s="240"/>
      <c r="B122" s="29" t="s">
        <v>43</v>
      </c>
      <c r="C122" s="5" t="s">
        <v>13</v>
      </c>
      <c r="D122" s="60" t="s">
        <v>5</v>
      </c>
      <c r="E122" s="5" t="s">
        <v>100</v>
      </c>
      <c r="F122" s="5" t="s">
        <v>103</v>
      </c>
      <c r="G122" s="17"/>
      <c r="H122" s="63">
        <f>H123+H128+H125</f>
        <v>250000</v>
      </c>
      <c r="I122" s="63">
        <f t="shared" ref="I122:J122" si="164">I123+I128+I125</f>
        <v>250000</v>
      </c>
      <c r="J122" s="63">
        <f t="shared" si="164"/>
        <v>250000</v>
      </c>
      <c r="K122" s="63">
        <f t="shared" ref="K122:M122" si="165">K123+K128+K125</f>
        <v>0</v>
      </c>
      <c r="L122" s="63">
        <f t="shared" si="165"/>
        <v>0</v>
      </c>
      <c r="M122" s="63">
        <f t="shared" si="165"/>
        <v>0</v>
      </c>
      <c r="N122" s="63">
        <f t="shared" si="122"/>
        <v>250000</v>
      </c>
      <c r="O122" s="63">
        <f t="shared" si="123"/>
        <v>250000</v>
      </c>
      <c r="P122" s="63">
        <f t="shared" si="124"/>
        <v>250000</v>
      </c>
      <c r="Q122" s="63">
        <f t="shared" ref="Q122:S122" si="166">Q123+Q128+Q125</f>
        <v>5987.1</v>
      </c>
      <c r="R122" s="63">
        <f t="shared" si="166"/>
        <v>0</v>
      </c>
      <c r="S122" s="63">
        <f t="shared" si="166"/>
        <v>0</v>
      </c>
      <c r="T122" s="63">
        <f t="shared" si="125"/>
        <v>255987.1</v>
      </c>
      <c r="U122" s="63">
        <f t="shared" si="126"/>
        <v>250000</v>
      </c>
      <c r="V122" s="63">
        <f t="shared" si="127"/>
        <v>250000</v>
      </c>
      <c r="W122" s="63">
        <f t="shared" ref="W122:Y122" si="167">W123+W128+W125</f>
        <v>0</v>
      </c>
      <c r="X122" s="63">
        <f t="shared" si="167"/>
        <v>0</v>
      </c>
      <c r="Y122" s="63">
        <f t="shared" si="167"/>
        <v>0</v>
      </c>
      <c r="Z122" s="63">
        <f t="shared" si="128"/>
        <v>255987.1</v>
      </c>
      <c r="AA122" s="63">
        <f t="shared" si="129"/>
        <v>250000</v>
      </c>
      <c r="AB122" s="63">
        <f t="shared" si="130"/>
        <v>250000</v>
      </c>
    </row>
    <row r="123" spans="1:28" ht="25.5">
      <c r="A123" s="240"/>
      <c r="B123" s="62" t="s">
        <v>208</v>
      </c>
      <c r="C123" s="5" t="s">
        <v>13</v>
      </c>
      <c r="D123" s="60" t="s">
        <v>5</v>
      </c>
      <c r="E123" s="5" t="s">
        <v>100</v>
      </c>
      <c r="F123" s="5" t="s">
        <v>103</v>
      </c>
      <c r="G123" s="61" t="s">
        <v>32</v>
      </c>
      <c r="H123" s="63">
        <f>H124</f>
        <v>30000</v>
      </c>
      <c r="I123" s="63">
        <f t="shared" ref="I123:M123" si="168">I124</f>
        <v>30000</v>
      </c>
      <c r="J123" s="63">
        <f t="shared" si="168"/>
        <v>30000</v>
      </c>
      <c r="K123" s="63">
        <f t="shared" si="168"/>
        <v>0</v>
      </c>
      <c r="L123" s="63">
        <f t="shared" si="168"/>
        <v>0</v>
      </c>
      <c r="M123" s="63">
        <f t="shared" si="168"/>
        <v>0</v>
      </c>
      <c r="N123" s="63">
        <f t="shared" si="122"/>
        <v>30000</v>
      </c>
      <c r="O123" s="63">
        <f t="shared" si="123"/>
        <v>30000</v>
      </c>
      <c r="P123" s="63">
        <f t="shared" si="124"/>
        <v>30000</v>
      </c>
      <c r="Q123" s="63">
        <f t="shared" ref="Q123:S123" si="169">Q124</f>
        <v>987.1</v>
      </c>
      <c r="R123" s="63">
        <f t="shared" si="169"/>
        <v>0</v>
      </c>
      <c r="S123" s="63">
        <f t="shared" si="169"/>
        <v>0</v>
      </c>
      <c r="T123" s="63">
        <f t="shared" si="125"/>
        <v>30987.1</v>
      </c>
      <c r="U123" s="63">
        <f t="shared" si="126"/>
        <v>30000</v>
      </c>
      <c r="V123" s="63">
        <f t="shared" si="127"/>
        <v>30000</v>
      </c>
      <c r="W123" s="63">
        <f t="shared" ref="W123:Y123" si="170">W124</f>
        <v>0</v>
      </c>
      <c r="X123" s="63">
        <f t="shared" si="170"/>
        <v>0</v>
      </c>
      <c r="Y123" s="63">
        <f t="shared" si="170"/>
        <v>0</v>
      </c>
      <c r="Z123" s="63">
        <f t="shared" si="128"/>
        <v>30987.1</v>
      </c>
      <c r="AA123" s="63">
        <f t="shared" si="129"/>
        <v>30000</v>
      </c>
      <c r="AB123" s="63">
        <f t="shared" si="130"/>
        <v>30000</v>
      </c>
    </row>
    <row r="124" spans="1:28" ht="25.5">
      <c r="A124" s="240"/>
      <c r="B124" s="62" t="s">
        <v>34</v>
      </c>
      <c r="C124" s="5" t="s">
        <v>13</v>
      </c>
      <c r="D124" s="60" t="s">
        <v>5</v>
      </c>
      <c r="E124" s="5" t="s">
        <v>100</v>
      </c>
      <c r="F124" s="5" t="s">
        <v>103</v>
      </c>
      <c r="G124" s="61" t="s">
        <v>33</v>
      </c>
      <c r="H124" s="67">
        <v>30000</v>
      </c>
      <c r="I124" s="67">
        <v>30000</v>
      </c>
      <c r="J124" s="67">
        <v>30000</v>
      </c>
      <c r="K124" s="67"/>
      <c r="L124" s="67"/>
      <c r="M124" s="67"/>
      <c r="N124" s="67">
        <f t="shared" si="122"/>
        <v>30000</v>
      </c>
      <c r="O124" s="67">
        <f t="shared" si="123"/>
        <v>30000</v>
      </c>
      <c r="P124" s="67">
        <f t="shared" si="124"/>
        <v>30000</v>
      </c>
      <c r="Q124" s="67">
        <v>987.1</v>
      </c>
      <c r="R124" s="67"/>
      <c r="S124" s="67"/>
      <c r="T124" s="67">
        <f t="shared" si="125"/>
        <v>30987.1</v>
      </c>
      <c r="U124" s="67">
        <f t="shared" si="126"/>
        <v>30000</v>
      </c>
      <c r="V124" s="67">
        <f t="shared" si="127"/>
        <v>30000</v>
      </c>
      <c r="W124" s="67"/>
      <c r="X124" s="67"/>
      <c r="Y124" s="67"/>
      <c r="Z124" s="67">
        <f t="shared" si="128"/>
        <v>30987.1</v>
      </c>
      <c r="AA124" s="67">
        <f t="shared" si="129"/>
        <v>30000</v>
      </c>
      <c r="AB124" s="67">
        <f t="shared" si="130"/>
        <v>30000</v>
      </c>
    </row>
    <row r="125" spans="1:28">
      <c r="A125" s="240"/>
      <c r="B125" s="62" t="s">
        <v>35</v>
      </c>
      <c r="C125" s="5" t="s">
        <v>13</v>
      </c>
      <c r="D125" s="60" t="s">
        <v>5</v>
      </c>
      <c r="E125" s="5" t="s">
        <v>100</v>
      </c>
      <c r="F125" s="5" t="s">
        <v>103</v>
      </c>
      <c r="G125" s="61" t="s">
        <v>36</v>
      </c>
      <c r="H125" s="63">
        <f>H126+H127</f>
        <v>105000</v>
      </c>
      <c r="I125" s="63">
        <f t="shared" ref="I125:M125" si="171">I126+I127</f>
        <v>105000</v>
      </c>
      <c r="J125" s="63">
        <f t="shared" si="171"/>
        <v>105000</v>
      </c>
      <c r="K125" s="63">
        <f t="shared" si="171"/>
        <v>0</v>
      </c>
      <c r="L125" s="63">
        <f t="shared" si="171"/>
        <v>0</v>
      </c>
      <c r="M125" s="63">
        <f t="shared" si="171"/>
        <v>0</v>
      </c>
      <c r="N125" s="63">
        <f t="shared" si="122"/>
        <v>105000</v>
      </c>
      <c r="O125" s="63">
        <f t="shared" si="123"/>
        <v>105000</v>
      </c>
      <c r="P125" s="63">
        <f t="shared" si="124"/>
        <v>105000</v>
      </c>
      <c r="Q125" s="63">
        <f t="shared" ref="Q125:S125" si="172">Q126+Q127</f>
        <v>5000</v>
      </c>
      <c r="R125" s="63">
        <f t="shared" si="172"/>
        <v>0</v>
      </c>
      <c r="S125" s="63">
        <f t="shared" si="172"/>
        <v>0</v>
      </c>
      <c r="T125" s="63">
        <f t="shared" si="125"/>
        <v>110000</v>
      </c>
      <c r="U125" s="63">
        <f t="shared" si="126"/>
        <v>105000</v>
      </c>
      <c r="V125" s="63">
        <f t="shared" si="127"/>
        <v>105000</v>
      </c>
      <c r="W125" s="63">
        <f t="shared" ref="W125:Y125" si="173">W126+W127</f>
        <v>0</v>
      </c>
      <c r="X125" s="63">
        <f t="shared" si="173"/>
        <v>0</v>
      </c>
      <c r="Y125" s="63">
        <f t="shared" si="173"/>
        <v>0</v>
      </c>
      <c r="Z125" s="63">
        <f t="shared" si="128"/>
        <v>110000</v>
      </c>
      <c r="AA125" s="63">
        <f t="shared" si="129"/>
        <v>105000</v>
      </c>
      <c r="AB125" s="63">
        <f t="shared" si="130"/>
        <v>105000</v>
      </c>
    </row>
    <row r="126" spans="1:28">
      <c r="A126" s="240"/>
      <c r="B126" s="62" t="s">
        <v>174</v>
      </c>
      <c r="C126" s="5" t="s">
        <v>13</v>
      </c>
      <c r="D126" s="60" t="s">
        <v>5</v>
      </c>
      <c r="E126" s="5" t="s">
        <v>100</v>
      </c>
      <c r="F126" s="5" t="s">
        <v>103</v>
      </c>
      <c r="G126" s="61" t="s">
        <v>175</v>
      </c>
      <c r="H126" s="67">
        <v>25000</v>
      </c>
      <c r="I126" s="67">
        <v>25000</v>
      </c>
      <c r="J126" s="67">
        <v>25000</v>
      </c>
      <c r="K126" s="67"/>
      <c r="L126" s="67"/>
      <c r="M126" s="67"/>
      <c r="N126" s="67">
        <f t="shared" si="122"/>
        <v>25000</v>
      </c>
      <c r="O126" s="67">
        <f t="shared" si="123"/>
        <v>25000</v>
      </c>
      <c r="P126" s="67">
        <f t="shared" si="124"/>
        <v>25000</v>
      </c>
      <c r="Q126" s="67">
        <v>5000</v>
      </c>
      <c r="R126" s="67"/>
      <c r="S126" s="67"/>
      <c r="T126" s="67">
        <f t="shared" si="125"/>
        <v>30000</v>
      </c>
      <c r="U126" s="67">
        <f t="shared" si="126"/>
        <v>25000</v>
      </c>
      <c r="V126" s="67">
        <f t="shared" si="127"/>
        <v>25000</v>
      </c>
      <c r="W126" s="67"/>
      <c r="X126" s="67"/>
      <c r="Y126" s="67"/>
      <c r="Z126" s="67">
        <f t="shared" si="128"/>
        <v>30000</v>
      </c>
      <c r="AA126" s="67">
        <f t="shared" si="129"/>
        <v>25000</v>
      </c>
      <c r="AB126" s="67">
        <f t="shared" si="130"/>
        <v>25000</v>
      </c>
    </row>
    <row r="127" spans="1:28">
      <c r="A127" s="240"/>
      <c r="B127" s="62" t="s">
        <v>67</v>
      </c>
      <c r="C127" s="5" t="s">
        <v>13</v>
      </c>
      <c r="D127" s="60" t="s">
        <v>5</v>
      </c>
      <c r="E127" s="5" t="s">
        <v>100</v>
      </c>
      <c r="F127" s="5" t="s">
        <v>103</v>
      </c>
      <c r="G127" s="61" t="s">
        <v>68</v>
      </c>
      <c r="H127" s="67">
        <v>80000</v>
      </c>
      <c r="I127" s="67">
        <v>80000</v>
      </c>
      <c r="J127" s="67">
        <v>80000</v>
      </c>
      <c r="K127" s="67"/>
      <c r="L127" s="67"/>
      <c r="M127" s="67"/>
      <c r="N127" s="67">
        <f t="shared" si="122"/>
        <v>80000</v>
      </c>
      <c r="O127" s="67">
        <f t="shared" si="123"/>
        <v>80000</v>
      </c>
      <c r="P127" s="67">
        <f t="shared" si="124"/>
        <v>80000</v>
      </c>
      <c r="Q127" s="67"/>
      <c r="R127" s="67"/>
      <c r="S127" s="67"/>
      <c r="T127" s="67">
        <f t="shared" si="125"/>
        <v>80000</v>
      </c>
      <c r="U127" s="67">
        <f t="shared" si="126"/>
        <v>80000</v>
      </c>
      <c r="V127" s="67">
        <f t="shared" si="127"/>
        <v>80000</v>
      </c>
      <c r="W127" s="67"/>
      <c r="X127" s="67"/>
      <c r="Y127" s="67"/>
      <c r="Z127" s="67">
        <f t="shared" si="128"/>
        <v>80000</v>
      </c>
      <c r="AA127" s="67">
        <f t="shared" si="129"/>
        <v>80000</v>
      </c>
      <c r="AB127" s="67">
        <f t="shared" si="130"/>
        <v>80000</v>
      </c>
    </row>
    <row r="128" spans="1:28" ht="25.5">
      <c r="A128" s="240"/>
      <c r="B128" s="30" t="s">
        <v>41</v>
      </c>
      <c r="C128" s="5" t="s">
        <v>13</v>
      </c>
      <c r="D128" s="60" t="s">
        <v>5</v>
      </c>
      <c r="E128" s="5" t="s">
        <v>100</v>
      </c>
      <c r="F128" s="5" t="s">
        <v>103</v>
      </c>
      <c r="G128" s="17" t="s">
        <v>39</v>
      </c>
      <c r="H128" s="63">
        <f>H129</f>
        <v>115000</v>
      </c>
      <c r="I128" s="63">
        <f t="shared" ref="I128:M128" si="174">I129</f>
        <v>115000</v>
      </c>
      <c r="J128" s="63">
        <f t="shared" si="174"/>
        <v>115000</v>
      </c>
      <c r="K128" s="63">
        <f t="shared" si="174"/>
        <v>0</v>
      </c>
      <c r="L128" s="63">
        <f t="shared" si="174"/>
        <v>0</v>
      </c>
      <c r="M128" s="63">
        <f t="shared" si="174"/>
        <v>0</v>
      </c>
      <c r="N128" s="63">
        <f t="shared" si="122"/>
        <v>115000</v>
      </c>
      <c r="O128" s="63">
        <f t="shared" si="123"/>
        <v>115000</v>
      </c>
      <c r="P128" s="63">
        <f t="shared" si="124"/>
        <v>115000</v>
      </c>
      <c r="Q128" s="63">
        <f t="shared" ref="Q128:S128" si="175">Q129</f>
        <v>0</v>
      </c>
      <c r="R128" s="63">
        <f t="shared" si="175"/>
        <v>0</v>
      </c>
      <c r="S128" s="63">
        <f t="shared" si="175"/>
        <v>0</v>
      </c>
      <c r="T128" s="63">
        <f t="shared" si="125"/>
        <v>115000</v>
      </c>
      <c r="U128" s="63">
        <f t="shared" si="126"/>
        <v>115000</v>
      </c>
      <c r="V128" s="63">
        <f t="shared" si="127"/>
        <v>115000</v>
      </c>
      <c r="W128" s="63">
        <f t="shared" ref="W128:Y128" si="176">W129</f>
        <v>0</v>
      </c>
      <c r="X128" s="63">
        <f t="shared" si="176"/>
        <v>0</v>
      </c>
      <c r="Y128" s="63">
        <f t="shared" si="176"/>
        <v>0</v>
      </c>
      <c r="Z128" s="63">
        <f t="shared" si="128"/>
        <v>115000</v>
      </c>
      <c r="AA128" s="63">
        <f t="shared" si="129"/>
        <v>115000</v>
      </c>
      <c r="AB128" s="63">
        <f t="shared" si="130"/>
        <v>115000</v>
      </c>
    </row>
    <row r="129" spans="1:28">
      <c r="A129" s="240"/>
      <c r="B129" s="29" t="s">
        <v>42</v>
      </c>
      <c r="C129" s="5" t="s">
        <v>13</v>
      </c>
      <c r="D129" s="60" t="s">
        <v>5</v>
      </c>
      <c r="E129" s="5" t="s">
        <v>100</v>
      </c>
      <c r="F129" s="5" t="s">
        <v>103</v>
      </c>
      <c r="G129" s="17" t="s">
        <v>40</v>
      </c>
      <c r="H129" s="67">
        <v>115000</v>
      </c>
      <c r="I129" s="67">
        <v>115000</v>
      </c>
      <c r="J129" s="67">
        <v>115000</v>
      </c>
      <c r="K129" s="67"/>
      <c r="L129" s="67"/>
      <c r="M129" s="67"/>
      <c r="N129" s="67">
        <f t="shared" si="122"/>
        <v>115000</v>
      </c>
      <c r="O129" s="67">
        <f t="shared" si="123"/>
        <v>115000</v>
      </c>
      <c r="P129" s="67">
        <f t="shared" si="124"/>
        <v>115000</v>
      </c>
      <c r="Q129" s="67"/>
      <c r="R129" s="67"/>
      <c r="S129" s="67"/>
      <c r="T129" s="67">
        <f t="shared" si="125"/>
        <v>115000</v>
      </c>
      <c r="U129" s="67">
        <f t="shared" si="126"/>
        <v>115000</v>
      </c>
      <c r="V129" s="67">
        <f t="shared" si="127"/>
        <v>115000</v>
      </c>
      <c r="W129" s="67"/>
      <c r="X129" s="67"/>
      <c r="Y129" s="67"/>
      <c r="Z129" s="67">
        <f t="shared" si="128"/>
        <v>115000</v>
      </c>
      <c r="AA129" s="67">
        <f t="shared" si="129"/>
        <v>115000</v>
      </c>
      <c r="AB129" s="67">
        <f t="shared" si="130"/>
        <v>115000</v>
      </c>
    </row>
    <row r="130" spans="1:28" ht="25.5">
      <c r="A130" s="27"/>
      <c r="B130" s="91" t="s">
        <v>409</v>
      </c>
      <c r="C130" s="40" t="s">
        <v>13</v>
      </c>
      <c r="D130" s="40" t="s">
        <v>5</v>
      </c>
      <c r="E130" s="40" t="s">
        <v>100</v>
      </c>
      <c r="F130" s="40" t="s">
        <v>408</v>
      </c>
      <c r="G130" s="41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>
        <f>W131</f>
        <v>96551.78</v>
      </c>
      <c r="X130" s="67">
        <f t="shared" ref="X130:Y131" si="177">X131</f>
        <v>0</v>
      </c>
      <c r="Y130" s="67">
        <f t="shared" si="177"/>
        <v>0</v>
      </c>
      <c r="Z130" s="67">
        <f t="shared" ref="Z130:Z132" si="178">T130+W130</f>
        <v>96551.78</v>
      </c>
      <c r="AA130" s="67">
        <f t="shared" ref="AA130:AA132" si="179">U130+X130</f>
        <v>0</v>
      </c>
      <c r="AB130" s="67">
        <f t="shared" ref="AB130:AB132" si="180">V130+Y130</f>
        <v>0</v>
      </c>
    </row>
    <row r="131" spans="1:28">
      <c r="A131" s="27"/>
      <c r="B131" s="91" t="s">
        <v>35</v>
      </c>
      <c r="C131" s="40" t="s">
        <v>13</v>
      </c>
      <c r="D131" s="40" t="s">
        <v>5</v>
      </c>
      <c r="E131" s="40" t="s">
        <v>100</v>
      </c>
      <c r="F131" s="40" t="s">
        <v>408</v>
      </c>
      <c r="G131" s="41" t="s">
        <v>36</v>
      </c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>
        <f>W132</f>
        <v>96551.78</v>
      </c>
      <c r="X131" s="67">
        <f t="shared" si="177"/>
        <v>0</v>
      </c>
      <c r="Y131" s="67">
        <f t="shared" si="177"/>
        <v>0</v>
      </c>
      <c r="Z131" s="67">
        <f t="shared" si="178"/>
        <v>96551.78</v>
      </c>
      <c r="AA131" s="67">
        <f t="shared" si="179"/>
        <v>0</v>
      </c>
      <c r="AB131" s="67">
        <f t="shared" si="180"/>
        <v>0</v>
      </c>
    </row>
    <row r="132" spans="1:28">
      <c r="A132" s="27"/>
      <c r="B132" s="91" t="s">
        <v>67</v>
      </c>
      <c r="C132" s="40" t="s">
        <v>13</v>
      </c>
      <c r="D132" s="40" t="s">
        <v>5</v>
      </c>
      <c r="E132" s="40" t="s">
        <v>100</v>
      </c>
      <c r="F132" s="40" t="s">
        <v>408</v>
      </c>
      <c r="G132" s="41" t="s">
        <v>68</v>
      </c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>
        <v>96551.78</v>
      </c>
      <c r="X132" s="67"/>
      <c r="Y132" s="67"/>
      <c r="Z132" s="67">
        <f t="shared" si="178"/>
        <v>96551.78</v>
      </c>
      <c r="AA132" s="67">
        <f t="shared" si="179"/>
        <v>0</v>
      </c>
      <c r="AB132" s="67">
        <f t="shared" si="180"/>
        <v>0</v>
      </c>
    </row>
    <row r="133" spans="1:28" ht="25.5">
      <c r="A133" s="27" t="s">
        <v>98</v>
      </c>
      <c r="B133" s="87" t="s">
        <v>95</v>
      </c>
      <c r="C133" s="6" t="s">
        <v>13</v>
      </c>
      <c r="D133" s="6" t="s">
        <v>6</v>
      </c>
      <c r="E133" s="6" t="s">
        <v>100</v>
      </c>
      <c r="F133" s="6" t="s">
        <v>101</v>
      </c>
      <c r="G133" s="17"/>
      <c r="H133" s="64">
        <f>H134+H137+H140+H143+H149+H146</f>
        <v>5132590.37</v>
      </c>
      <c r="I133" s="64">
        <f t="shared" ref="I133:J133" si="181">I134+I137+I140+I143+I149+I146</f>
        <v>5158948.13</v>
      </c>
      <c r="J133" s="64">
        <f t="shared" si="181"/>
        <v>5375890.4699999997</v>
      </c>
      <c r="K133" s="64">
        <f t="shared" ref="K133:M133" si="182">K134+K137+K140+K143+K149+K146</f>
        <v>0</v>
      </c>
      <c r="L133" s="64">
        <f t="shared" si="182"/>
        <v>0</v>
      </c>
      <c r="M133" s="64">
        <f t="shared" si="182"/>
        <v>0</v>
      </c>
      <c r="N133" s="64">
        <f t="shared" si="122"/>
        <v>5132590.37</v>
      </c>
      <c r="O133" s="64">
        <f t="shared" si="123"/>
        <v>5158948.13</v>
      </c>
      <c r="P133" s="64">
        <f t="shared" si="124"/>
        <v>5375890.4699999997</v>
      </c>
      <c r="Q133" s="64">
        <f>Q134+Q137+Q140+Q143+Q149+Q146+Q152</f>
        <v>70000</v>
      </c>
      <c r="R133" s="64">
        <f t="shared" ref="R133:S133" si="183">R134+R137+R140+R143+R149+R146+R152</f>
        <v>0</v>
      </c>
      <c r="S133" s="64">
        <f t="shared" si="183"/>
        <v>0</v>
      </c>
      <c r="T133" s="64">
        <f t="shared" si="125"/>
        <v>5202590.37</v>
      </c>
      <c r="U133" s="64">
        <f t="shared" si="126"/>
        <v>5158948.13</v>
      </c>
      <c r="V133" s="64">
        <f t="shared" si="127"/>
        <v>5375890.4699999997</v>
      </c>
      <c r="W133" s="64">
        <f>W134+W137+W140+W143+W149+W146+W152</f>
        <v>-153167.17000000001</v>
      </c>
      <c r="X133" s="64">
        <f t="shared" ref="X133:Y133" si="184">X134+X137+X140+X143+X149+X146+X152</f>
        <v>0</v>
      </c>
      <c r="Y133" s="64">
        <f t="shared" si="184"/>
        <v>0</v>
      </c>
      <c r="Z133" s="64">
        <f t="shared" si="128"/>
        <v>5049423.2</v>
      </c>
      <c r="AA133" s="64">
        <f t="shared" si="129"/>
        <v>5158948.13</v>
      </c>
      <c r="AB133" s="64">
        <f t="shared" si="130"/>
        <v>5375890.4699999997</v>
      </c>
    </row>
    <row r="134" spans="1:28">
      <c r="A134" s="225"/>
      <c r="B134" s="108" t="s">
        <v>154</v>
      </c>
      <c r="C134" s="60" t="s">
        <v>13</v>
      </c>
      <c r="D134" s="60" t="s">
        <v>6</v>
      </c>
      <c r="E134" s="60" t="s">
        <v>100</v>
      </c>
      <c r="F134" s="60" t="s">
        <v>153</v>
      </c>
      <c r="G134" s="61"/>
      <c r="H134" s="70">
        <f>H135</f>
        <v>100000</v>
      </c>
      <c r="I134" s="70">
        <f t="shared" ref="I134:M135" si="185">I135</f>
        <v>100000</v>
      </c>
      <c r="J134" s="70">
        <f t="shared" si="185"/>
        <v>100000</v>
      </c>
      <c r="K134" s="70">
        <f t="shared" si="185"/>
        <v>0</v>
      </c>
      <c r="L134" s="70">
        <f t="shared" si="185"/>
        <v>0</v>
      </c>
      <c r="M134" s="70">
        <f t="shared" si="185"/>
        <v>0</v>
      </c>
      <c r="N134" s="70">
        <f t="shared" si="122"/>
        <v>100000</v>
      </c>
      <c r="O134" s="70">
        <f t="shared" si="123"/>
        <v>100000</v>
      </c>
      <c r="P134" s="70">
        <f t="shared" si="124"/>
        <v>100000</v>
      </c>
      <c r="Q134" s="70">
        <f t="shared" ref="Q134:S135" si="186">Q135</f>
        <v>0</v>
      </c>
      <c r="R134" s="70">
        <f t="shared" si="186"/>
        <v>0</v>
      </c>
      <c r="S134" s="70">
        <f t="shared" si="186"/>
        <v>0</v>
      </c>
      <c r="T134" s="70">
        <f t="shared" si="125"/>
        <v>100000</v>
      </c>
      <c r="U134" s="70">
        <f t="shared" si="126"/>
        <v>100000</v>
      </c>
      <c r="V134" s="70">
        <f t="shared" si="127"/>
        <v>100000</v>
      </c>
      <c r="W134" s="70">
        <f t="shared" ref="W134:Y135" si="187">W135</f>
        <v>0</v>
      </c>
      <c r="X134" s="70">
        <f t="shared" si="187"/>
        <v>0</v>
      </c>
      <c r="Y134" s="70">
        <f t="shared" si="187"/>
        <v>0</v>
      </c>
      <c r="Z134" s="70">
        <f t="shared" si="128"/>
        <v>100000</v>
      </c>
      <c r="AA134" s="70">
        <f t="shared" si="129"/>
        <v>100000</v>
      </c>
      <c r="AB134" s="70">
        <f t="shared" si="130"/>
        <v>100000</v>
      </c>
    </row>
    <row r="135" spans="1:28" ht="25.5">
      <c r="A135" s="226"/>
      <c r="B135" s="80" t="s">
        <v>41</v>
      </c>
      <c r="C135" s="60" t="s">
        <v>13</v>
      </c>
      <c r="D135" s="60" t="s">
        <v>6</v>
      </c>
      <c r="E135" s="60" t="s">
        <v>100</v>
      </c>
      <c r="F135" s="60" t="s">
        <v>153</v>
      </c>
      <c r="G135" s="61" t="s">
        <v>39</v>
      </c>
      <c r="H135" s="70">
        <f>H136</f>
        <v>100000</v>
      </c>
      <c r="I135" s="70">
        <f t="shared" si="185"/>
        <v>100000</v>
      </c>
      <c r="J135" s="70">
        <f t="shared" si="185"/>
        <v>100000</v>
      </c>
      <c r="K135" s="70">
        <f t="shared" si="185"/>
        <v>0</v>
      </c>
      <c r="L135" s="70">
        <f t="shared" si="185"/>
        <v>0</v>
      </c>
      <c r="M135" s="70">
        <f t="shared" si="185"/>
        <v>0</v>
      </c>
      <c r="N135" s="70">
        <f t="shared" si="122"/>
        <v>100000</v>
      </c>
      <c r="O135" s="70">
        <f t="shared" si="123"/>
        <v>100000</v>
      </c>
      <c r="P135" s="70">
        <f t="shared" si="124"/>
        <v>100000</v>
      </c>
      <c r="Q135" s="70">
        <f t="shared" si="186"/>
        <v>0</v>
      </c>
      <c r="R135" s="70">
        <f t="shared" si="186"/>
        <v>0</v>
      </c>
      <c r="S135" s="70">
        <f t="shared" si="186"/>
        <v>0</v>
      </c>
      <c r="T135" s="70">
        <f t="shared" si="125"/>
        <v>100000</v>
      </c>
      <c r="U135" s="70">
        <f t="shared" si="126"/>
        <v>100000</v>
      </c>
      <c r="V135" s="70">
        <f t="shared" si="127"/>
        <v>100000</v>
      </c>
      <c r="W135" s="70">
        <f t="shared" si="187"/>
        <v>0</v>
      </c>
      <c r="X135" s="70">
        <f t="shared" si="187"/>
        <v>0</v>
      </c>
      <c r="Y135" s="70">
        <f t="shared" si="187"/>
        <v>0</v>
      </c>
      <c r="Z135" s="70">
        <f t="shared" si="128"/>
        <v>100000</v>
      </c>
      <c r="AA135" s="70">
        <f t="shared" si="129"/>
        <v>100000</v>
      </c>
      <c r="AB135" s="70">
        <f t="shared" si="130"/>
        <v>100000</v>
      </c>
    </row>
    <row r="136" spans="1:28">
      <c r="A136" s="226"/>
      <c r="B136" s="91" t="s">
        <v>42</v>
      </c>
      <c r="C136" s="60" t="s">
        <v>13</v>
      </c>
      <c r="D136" s="60" t="s">
        <v>6</v>
      </c>
      <c r="E136" s="60" t="s">
        <v>100</v>
      </c>
      <c r="F136" s="60" t="s">
        <v>153</v>
      </c>
      <c r="G136" s="61" t="s">
        <v>40</v>
      </c>
      <c r="H136" s="67">
        <v>100000</v>
      </c>
      <c r="I136" s="67">
        <v>100000</v>
      </c>
      <c r="J136" s="67">
        <v>100000</v>
      </c>
      <c r="K136" s="67"/>
      <c r="L136" s="67"/>
      <c r="M136" s="67"/>
      <c r="N136" s="67">
        <f t="shared" si="122"/>
        <v>100000</v>
      </c>
      <c r="O136" s="67">
        <f t="shared" si="123"/>
        <v>100000</v>
      </c>
      <c r="P136" s="67">
        <f t="shared" si="124"/>
        <v>100000</v>
      </c>
      <c r="Q136" s="67"/>
      <c r="R136" s="67"/>
      <c r="S136" s="67"/>
      <c r="T136" s="67">
        <f t="shared" si="125"/>
        <v>100000</v>
      </c>
      <c r="U136" s="67">
        <f t="shared" si="126"/>
        <v>100000</v>
      </c>
      <c r="V136" s="67">
        <f t="shared" si="127"/>
        <v>100000</v>
      </c>
      <c r="W136" s="67"/>
      <c r="X136" s="67"/>
      <c r="Y136" s="67"/>
      <c r="Z136" s="67">
        <f t="shared" si="128"/>
        <v>100000</v>
      </c>
      <c r="AA136" s="67">
        <f t="shared" si="129"/>
        <v>100000</v>
      </c>
      <c r="AB136" s="67">
        <f t="shared" si="130"/>
        <v>100000</v>
      </c>
    </row>
    <row r="137" spans="1:28" ht="25.5">
      <c r="A137" s="226"/>
      <c r="B137" s="88" t="s">
        <v>96</v>
      </c>
      <c r="C137" s="5" t="s">
        <v>13</v>
      </c>
      <c r="D137" s="60" t="s">
        <v>6</v>
      </c>
      <c r="E137" s="5" t="s">
        <v>100</v>
      </c>
      <c r="F137" s="5" t="s">
        <v>108</v>
      </c>
      <c r="G137" s="17"/>
      <c r="H137" s="63">
        <f>H138</f>
        <v>2961502</v>
      </c>
      <c r="I137" s="63">
        <f t="shared" ref="I137:M138" si="188">I138</f>
        <v>2994036.51</v>
      </c>
      <c r="J137" s="63">
        <f t="shared" si="188"/>
        <v>3144379.58</v>
      </c>
      <c r="K137" s="63">
        <f t="shared" si="188"/>
        <v>0</v>
      </c>
      <c r="L137" s="63">
        <f t="shared" si="188"/>
        <v>0</v>
      </c>
      <c r="M137" s="63">
        <f t="shared" si="188"/>
        <v>0</v>
      </c>
      <c r="N137" s="63">
        <f t="shared" si="122"/>
        <v>2961502</v>
      </c>
      <c r="O137" s="63">
        <f t="shared" si="123"/>
        <v>2994036.51</v>
      </c>
      <c r="P137" s="63">
        <f t="shared" si="124"/>
        <v>3144379.58</v>
      </c>
      <c r="Q137" s="63">
        <f t="shared" ref="Q137:S138" si="189">Q138</f>
        <v>0</v>
      </c>
      <c r="R137" s="63">
        <f t="shared" si="189"/>
        <v>0</v>
      </c>
      <c r="S137" s="63">
        <f t="shared" si="189"/>
        <v>0</v>
      </c>
      <c r="T137" s="63">
        <f t="shared" si="125"/>
        <v>2961502</v>
      </c>
      <c r="U137" s="63">
        <f t="shared" si="126"/>
        <v>2994036.51</v>
      </c>
      <c r="V137" s="63">
        <f t="shared" si="127"/>
        <v>3144379.58</v>
      </c>
      <c r="W137" s="63">
        <f t="shared" ref="W137:Y138" si="190">W138</f>
        <v>0</v>
      </c>
      <c r="X137" s="63">
        <f t="shared" si="190"/>
        <v>0</v>
      </c>
      <c r="Y137" s="63">
        <f t="shared" si="190"/>
        <v>0</v>
      </c>
      <c r="Z137" s="63">
        <f t="shared" si="128"/>
        <v>2961502</v>
      </c>
      <c r="AA137" s="63">
        <f t="shared" si="129"/>
        <v>2994036.51</v>
      </c>
      <c r="AB137" s="63">
        <f t="shared" si="130"/>
        <v>3144379.58</v>
      </c>
    </row>
    <row r="138" spans="1:28" ht="25.5">
      <c r="A138" s="226"/>
      <c r="B138" s="80" t="s">
        <v>41</v>
      </c>
      <c r="C138" s="5" t="s">
        <v>13</v>
      </c>
      <c r="D138" s="60" t="s">
        <v>6</v>
      </c>
      <c r="E138" s="5" t="s">
        <v>100</v>
      </c>
      <c r="F138" s="5" t="s">
        <v>108</v>
      </c>
      <c r="G138" s="17" t="s">
        <v>39</v>
      </c>
      <c r="H138" s="63">
        <f>H139</f>
        <v>2961502</v>
      </c>
      <c r="I138" s="63">
        <f t="shared" si="188"/>
        <v>2994036.51</v>
      </c>
      <c r="J138" s="63">
        <f t="shared" si="188"/>
        <v>3144379.58</v>
      </c>
      <c r="K138" s="63">
        <f t="shared" si="188"/>
        <v>0</v>
      </c>
      <c r="L138" s="63">
        <f t="shared" si="188"/>
        <v>0</v>
      </c>
      <c r="M138" s="63">
        <f t="shared" si="188"/>
        <v>0</v>
      </c>
      <c r="N138" s="63">
        <f t="shared" si="122"/>
        <v>2961502</v>
      </c>
      <c r="O138" s="63">
        <f t="shared" si="123"/>
        <v>2994036.51</v>
      </c>
      <c r="P138" s="63">
        <f t="shared" si="124"/>
        <v>3144379.58</v>
      </c>
      <c r="Q138" s="63">
        <f t="shared" si="189"/>
        <v>0</v>
      </c>
      <c r="R138" s="63">
        <f t="shared" si="189"/>
        <v>0</v>
      </c>
      <c r="S138" s="63">
        <f t="shared" si="189"/>
        <v>0</v>
      </c>
      <c r="T138" s="63">
        <f t="shared" si="125"/>
        <v>2961502</v>
      </c>
      <c r="U138" s="63">
        <f t="shared" si="126"/>
        <v>2994036.51</v>
      </c>
      <c r="V138" s="63">
        <f t="shared" si="127"/>
        <v>3144379.58</v>
      </c>
      <c r="W138" s="63">
        <f t="shared" si="190"/>
        <v>0</v>
      </c>
      <c r="X138" s="63">
        <f t="shared" si="190"/>
        <v>0</v>
      </c>
      <c r="Y138" s="63">
        <f t="shared" si="190"/>
        <v>0</v>
      </c>
      <c r="Z138" s="63">
        <f t="shared" si="128"/>
        <v>2961502</v>
      </c>
      <c r="AA138" s="63">
        <f t="shared" si="129"/>
        <v>2994036.51</v>
      </c>
      <c r="AB138" s="63">
        <f t="shared" si="130"/>
        <v>3144379.58</v>
      </c>
    </row>
    <row r="139" spans="1:28">
      <c r="A139" s="226"/>
      <c r="B139" s="91" t="s">
        <v>42</v>
      </c>
      <c r="C139" s="5" t="s">
        <v>13</v>
      </c>
      <c r="D139" s="60" t="s">
        <v>6</v>
      </c>
      <c r="E139" s="5" t="s">
        <v>100</v>
      </c>
      <c r="F139" s="5" t="s">
        <v>108</v>
      </c>
      <c r="G139" s="17" t="s">
        <v>40</v>
      </c>
      <c r="H139" s="67">
        <v>2961502</v>
      </c>
      <c r="I139" s="67">
        <v>2994036.51</v>
      </c>
      <c r="J139" s="67">
        <v>3144379.58</v>
      </c>
      <c r="K139" s="67"/>
      <c r="L139" s="67"/>
      <c r="M139" s="67"/>
      <c r="N139" s="67">
        <f t="shared" si="122"/>
        <v>2961502</v>
      </c>
      <c r="O139" s="67">
        <f t="shared" si="123"/>
        <v>2994036.51</v>
      </c>
      <c r="P139" s="67">
        <f t="shared" si="124"/>
        <v>3144379.58</v>
      </c>
      <c r="Q139" s="67"/>
      <c r="R139" s="67"/>
      <c r="S139" s="67"/>
      <c r="T139" s="67">
        <f t="shared" si="125"/>
        <v>2961502</v>
      </c>
      <c r="U139" s="67">
        <f t="shared" si="126"/>
        <v>2994036.51</v>
      </c>
      <c r="V139" s="67">
        <f t="shared" si="127"/>
        <v>3144379.58</v>
      </c>
      <c r="W139" s="67"/>
      <c r="X139" s="67"/>
      <c r="Y139" s="67"/>
      <c r="Z139" s="67">
        <f t="shared" si="128"/>
        <v>2961502</v>
      </c>
      <c r="AA139" s="67">
        <f t="shared" si="129"/>
        <v>2994036.51</v>
      </c>
      <c r="AB139" s="67">
        <f t="shared" si="130"/>
        <v>3144379.58</v>
      </c>
    </row>
    <row r="140" spans="1:28">
      <c r="A140" s="226"/>
      <c r="B140" s="91" t="s">
        <v>43</v>
      </c>
      <c r="C140" s="5" t="s">
        <v>13</v>
      </c>
      <c r="D140" s="60" t="s">
        <v>6</v>
      </c>
      <c r="E140" s="5" t="s">
        <v>100</v>
      </c>
      <c r="F140" s="5" t="s">
        <v>103</v>
      </c>
      <c r="G140" s="17"/>
      <c r="H140" s="63">
        <f>H141</f>
        <v>20000</v>
      </c>
      <c r="I140" s="63">
        <f t="shared" ref="I140:M141" si="191">I141</f>
        <v>20000</v>
      </c>
      <c r="J140" s="63">
        <f t="shared" si="191"/>
        <v>20000</v>
      </c>
      <c r="K140" s="63">
        <f t="shared" si="191"/>
        <v>0</v>
      </c>
      <c r="L140" s="63">
        <f t="shared" si="191"/>
        <v>0</v>
      </c>
      <c r="M140" s="63">
        <f t="shared" si="191"/>
        <v>0</v>
      </c>
      <c r="N140" s="63">
        <f t="shared" si="122"/>
        <v>20000</v>
      </c>
      <c r="O140" s="63">
        <f t="shared" si="123"/>
        <v>20000</v>
      </c>
      <c r="P140" s="63">
        <f t="shared" si="124"/>
        <v>20000</v>
      </c>
      <c r="Q140" s="63">
        <f t="shared" ref="Q140:S141" si="192">Q141</f>
        <v>0</v>
      </c>
      <c r="R140" s="63">
        <f t="shared" si="192"/>
        <v>0</v>
      </c>
      <c r="S140" s="63">
        <f t="shared" si="192"/>
        <v>0</v>
      </c>
      <c r="T140" s="63">
        <f t="shared" si="125"/>
        <v>20000</v>
      </c>
      <c r="U140" s="63">
        <f t="shared" si="126"/>
        <v>20000</v>
      </c>
      <c r="V140" s="63">
        <f t="shared" si="127"/>
        <v>20000</v>
      </c>
      <c r="W140" s="63">
        <f t="shared" ref="W140:Y141" si="193">W141</f>
        <v>0</v>
      </c>
      <c r="X140" s="63">
        <f t="shared" si="193"/>
        <v>0</v>
      </c>
      <c r="Y140" s="63">
        <f t="shared" si="193"/>
        <v>0</v>
      </c>
      <c r="Z140" s="63">
        <f t="shared" si="128"/>
        <v>20000</v>
      </c>
      <c r="AA140" s="63">
        <f t="shared" si="129"/>
        <v>20000</v>
      </c>
      <c r="AB140" s="63">
        <f t="shared" si="130"/>
        <v>20000</v>
      </c>
    </row>
    <row r="141" spans="1:28">
      <c r="A141" s="226"/>
      <c r="B141" s="91" t="s">
        <v>35</v>
      </c>
      <c r="C141" s="5" t="s">
        <v>13</v>
      </c>
      <c r="D141" s="60" t="s">
        <v>6</v>
      </c>
      <c r="E141" s="5" t="s">
        <v>100</v>
      </c>
      <c r="F141" s="5" t="s">
        <v>103</v>
      </c>
      <c r="G141" s="61" t="s">
        <v>36</v>
      </c>
      <c r="H141" s="63">
        <f>H142</f>
        <v>20000</v>
      </c>
      <c r="I141" s="63">
        <f t="shared" si="191"/>
        <v>20000</v>
      </c>
      <c r="J141" s="63">
        <f t="shared" si="191"/>
        <v>20000</v>
      </c>
      <c r="K141" s="63">
        <f t="shared" si="191"/>
        <v>0</v>
      </c>
      <c r="L141" s="63">
        <f t="shared" si="191"/>
        <v>0</v>
      </c>
      <c r="M141" s="63">
        <f t="shared" si="191"/>
        <v>0</v>
      </c>
      <c r="N141" s="63">
        <f t="shared" si="122"/>
        <v>20000</v>
      </c>
      <c r="O141" s="63">
        <f t="shared" si="123"/>
        <v>20000</v>
      </c>
      <c r="P141" s="63">
        <f t="shared" si="124"/>
        <v>20000</v>
      </c>
      <c r="Q141" s="63">
        <f t="shared" si="192"/>
        <v>0</v>
      </c>
      <c r="R141" s="63">
        <f t="shared" si="192"/>
        <v>0</v>
      </c>
      <c r="S141" s="63">
        <f t="shared" si="192"/>
        <v>0</v>
      </c>
      <c r="T141" s="63">
        <f t="shared" si="125"/>
        <v>20000</v>
      </c>
      <c r="U141" s="63">
        <f t="shared" si="126"/>
        <v>20000</v>
      </c>
      <c r="V141" s="63">
        <f t="shared" si="127"/>
        <v>20000</v>
      </c>
      <c r="W141" s="63">
        <f t="shared" si="193"/>
        <v>0</v>
      </c>
      <c r="X141" s="63">
        <f t="shared" si="193"/>
        <v>0</v>
      </c>
      <c r="Y141" s="63">
        <f t="shared" si="193"/>
        <v>0</v>
      </c>
      <c r="Z141" s="63">
        <f t="shared" si="128"/>
        <v>20000</v>
      </c>
      <c r="AA141" s="63">
        <f t="shared" si="129"/>
        <v>20000</v>
      </c>
      <c r="AB141" s="63">
        <f t="shared" si="130"/>
        <v>20000</v>
      </c>
    </row>
    <row r="142" spans="1:28" ht="14.25" customHeight="1">
      <c r="A142" s="226"/>
      <c r="B142" s="91" t="s">
        <v>38</v>
      </c>
      <c r="C142" s="5" t="s">
        <v>13</v>
      </c>
      <c r="D142" s="60" t="s">
        <v>6</v>
      </c>
      <c r="E142" s="5" t="s">
        <v>100</v>
      </c>
      <c r="F142" s="5" t="s">
        <v>103</v>
      </c>
      <c r="G142" s="61" t="s">
        <v>37</v>
      </c>
      <c r="H142" s="67">
        <v>20000</v>
      </c>
      <c r="I142" s="67">
        <v>20000</v>
      </c>
      <c r="J142" s="67">
        <v>20000</v>
      </c>
      <c r="K142" s="67"/>
      <c r="L142" s="67"/>
      <c r="M142" s="67"/>
      <c r="N142" s="67">
        <f t="shared" si="122"/>
        <v>20000</v>
      </c>
      <c r="O142" s="67">
        <f t="shared" si="123"/>
        <v>20000</v>
      </c>
      <c r="P142" s="67">
        <f t="shared" si="124"/>
        <v>20000</v>
      </c>
      <c r="Q142" s="67"/>
      <c r="R142" s="67"/>
      <c r="S142" s="67"/>
      <c r="T142" s="67">
        <f t="shared" si="125"/>
        <v>20000</v>
      </c>
      <c r="U142" s="67">
        <f t="shared" si="126"/>
        <v>20000</v>
      </c>
      <c r="V142" s="67">
        <f t="shared" si="127"/>
        <v>20000</v>
      </c>
      <c r="W142" s="67"/>
      <c r="X142" s="67"/>
      <c r="Y142" s="67"/>
      <c r="Z142" s="67">
        <f t="shared" si="128"/>
        <v>20000</v>
      </c>
      <c r="AA142" s="67">
        <f t="shared" si="129"/>
        <v>20000</v>
      </c>
      <c r="AB142" s="67">
        <f t="shared" si="130"/>
        <v>20000</v>
      </c>
    </row>
    <row r="143" spans="1:28">
      <c r="A143" s="226"/>
      <c r="B143" s="88" t="s">
        <v>22</v>
      </c>
      <c r="C143" s="60" t="s">
        <v>13</v>
      </c>
      <c r="D143" s="60" t="s">
        <v>6</v>
      </c>
      <c r="E143" s="60" t="s">
        <v>100</v>
      </c>
      <c r="F143" s="60" t="s">
        <v>109</v>
      </c>
      <c r="G143" s="17"/>
      <c r="H143" s="63">
        <f>H144</f>
        <v>80000</v>
      </c>
      <c r="I143" s="63">
        <f t="shared" ref="I143:M144" si="194">I144</f>
        <v>80000</v>
      </c>
      <c r="J143" s="63">
        <f t="shared" si="194"/>
        <v>80000</v>
      </c>
      <c r="K143" s="63">
        <f t="shared" si="194"/>
        <v>0</v>
      </c>
      <c r="L143" s="63">
        <f t="shared" si="194"/>
        <v>0</v>
      </c>
      <c r="M143" s="63">
        <f t="shared" si="194"/>
        <v>0</v>
      </c>
      <c r="N143" s="63">
        <f t="shared" si="122"/>
        <v>80000</v>
      </c>
      <c r="O143" s="63">
        <f t="shared" si="123"/>
        <v>80000</v>
      </c>
      <c r="P143" s="63">
        <f t="shared" si="124"/>
        <v>80000</v>
      </c>
      <c r="Q143" s="63">
        <f t="shared" ref="Q143:S144" si="195">Q144</f>
        <v>0</v>
      </c>
      <c r="R143" s="63">
        <f t="shared" si="195"/>
        <v>0</v>
      </c>
      <c r="S143" s="63">
        <f t="shared" si="195"/>
        <v>0</v>
      </c>
      <c r="T143" s="63">
        <f t="shared" si="125"/>
        <v>80000</v>
      </c>
      <c r="U143" s="63">
        <f t="shared" si="126"/>
        <v>80000</v>
      </c>
      <c r="V143" s="63">
        <f t="shared" si="127"/>
        <v>80000</v>
      </c>
      <c r="W143" s="63">
        <f t="shared" ref="W143:Y144" si="196">W144</f>
        <v>0</v>
      </c>
      <c r="X143" s="63">
        <f t="shared" si="196"/>
        <v>0</v>
      </c>
      <c r="Y143" s="63">
        <f t="shared" si="196"/>
        <v>0</v>
      </c>
      <c r="Z143" s="63">
        <f t="shared" si="128"/>
        <v>80000</v>
      </c>
      <c r="AA143" s="63">
        <f t="shared" si="129"/>
        <v>80000</v>
      </c>
      <c r="AB143" s="63">
        <f t="shared" si="130"/>
        <v>80000</v>
      </c>
    </row>
    <row r="144" spans="1:28" ht="25.5">
      <c r="A144" s="226"/>
      <c r="B144" s="80" t="s">
        <v>41</v>
      </c>
      <c r="C144" s="60" t="s">
        <v>13</v>
      </c>
      <c r="D144" s="60" t="s">
        <v>6</v>
      </c>
      <c r="E144" s="60" t="s">
        <v>100</v>
      </c>
      <c r="F144" s="60" t="s">
        <v>109</v>
      </c>
      <c r="G144" s="61" t="s">
        <v>39</v>
      </c>
      <c r="H144" s="63">
        <f>H145</f>
        <v>80000</v>
      </c>
      <c r="I144" s="63">
        <f t="shared" si="194"/>
        <v>80000</v>
      </c>
      <c r="J144" s="63">
        <f t="shared" si="194"/>
        <v>80000</v>
      </c>
      <c r="K144" s="63">
        <f t="shared" si="194"/>
        <v>0</v>
      </c>
      <c r="L144" s="63">
        <f t="shared" si="194"/>
        <v>0</v>
      </c>
      <c r="M144" s="63">
        <f t="shared" si="194"/>
        <v>0</v>
      </c>
      <c r="N144" s="63">
        <f t="shared" si="122"/>
        <v>80000</v>
      </c>
      <c r="O144" s="63">
        <f t="shared" si="123"/>
        <v>80000</v>
      </c>
      <c r="P144" s="63">
        <f t="shared" si="124"/>
        <v>80000</v>
      </c>
      <c r="Q144" s="63">
        <f t="shared" si="195"/>
        <v>0</v>
      </c>
      <c r="R144" s="63">
        <f t="shared" si="195"/>
        <v>0</v>
      </c>
      <c r="S144" s="63">
        <f t="shared" si="195"/>
        <v>0</v>
      </c>
      <c r="T144" s="63">
        <f t="shared" si="125"/>
        <v>80000</v>
      </c>
      <c r="U144" s="63">
        <f t="shared" si="126"/>
        <v>80000</v>
      </c>
      <c r="V144" s="63">
        <f t="shared" si="127"/>
        <v>80000</v>
      </c>
      <c r="W144" s="63">
        <f t="shared" si="196"/>
        <v>0</v>
      </c>
      <c r="X144" s="63">
        <f t="shared" si="196"/>
        <v>0</v>
      </c>
      <c r="Y144" s="63">
        <f t="shared" si="196"/>
        <v>0</v>
      </c>
      <c r="Z144" s="63">
        <f t="shared" si="128"/>
        <v>80000</v>
      </c>
      <c r="AA144" s="63">
        <f t="shared" si="129"/>
        <v>80000</v>
      </c>
      <c r="AB144" s="63">
        <f t="shared" si="130"/>
        <v>80000</v>
      </c>
    </row>
    <row r="145" spans="1:28">
      <c r="A145" s="226"/>
      <c r="B145" s="91" t="s">
        <v>42</v>
      </c>
      <c r="C145" s="60" t="s">
        <v>13</v>
      </c>
      <c r="D145" s="60" t="s">
        <v>6</v>
      </c>
      <c r="E145" s="60" t="s">
        <v>100</v>
      </c>
      <c r="F145" s="60" t="s">
        <v>109</v>
      </c>
      <c r="G145" s="61" t="s">
        <v>40</v>
      </c>
      <c r="H145" s="67">
        <v>80000</v>
      </c>
      <c r="I145" s="67">
        <v>80000</v>
      </c>
      <c r="J145" s="67">
        <v>80000</v>
      </c>
      <c r="K145" s="67"/>
      <c r="L145" s="67"/>
      <c r="M145" s="67"/>
      <c r="N145" s="67">
        <f t="shared" si="122"/>
        <v>80000</v>
      </c>
      <c r="O145" s="67">
        <f t="shared" si="123"/>
        <v>80000</v>
      </c>
      <c r="P145" s="67">
        <f t="shared" si="124"/>
        <v>80000</v>
      </c>
      <c r="Q145" s="67"/>
      <c r="R145" s="67"/>
      <c r="S145" s="67"/>
      <c r="T145" s="67">
        <f t="shared" si="125"/>
        <v>80000</v>
      </c>
      <c r="U145" s="67">
        <f t="shared" si="126"/>
        <v>80000</v>
      </c>
      <c r="V145" s="67">
        <f t="shared" si="127"/>
        <v>80000</v>
      </c>
      <c r="W145" s="67"/>
      <c r="X145" s="67"/>
      <c r="Y145" s="67"/>
      <c r="Z145" s="67">
        <f t="shared" si="128"/>
        <v>80000</v>
      </c>
      <c r="AA145" s="67">
        <f t="shared" si="129"/>
        <v>80000</v>
      </c>
      <c r="AB145" s="67">
        <f t="shared" si="130"/>
        <v>80000</v>
      </c>
    </row>
    <row r="146" spans="1:28" ht="25.5">
      <c r="A146" s="226"/>
      <c r="B146" s="88" t="s">
        <v>258</v>
      </c>
      <c r="C146" s="5" t="s">
        <v>13</v>
      </c>
      <c r="D146" s="60" t="s">
        <v>6</v>
      </c>
      <c r="E146" s="5" t="s">
        <v>100</v>
      </c>
      <c r="F146" s="60" t="s">
        <v>176</v>
      </c>
      <c r="G146" s="61"/>
      <c r="H146" s="67">
        <f>H147</f>
        <v>300000</v>
      </c>
      <c r="I146" s="67">
        <f t="shared" ref="I146:M147" si="197">I147</f>
        <v>300000</v>
      </c>
      <c r="J146" s="67">
        <f t="shared" si="197"/>
        <v>300000</v>
      </c>
      <c r="K146" s="67">
        <f t="shared" si="197"/>
        <v>0</v>
      </c>
      <c r="L146" s="67">
        <f t="shared" si="197"/>
        <v>0</v>
      </c>
      <c r="M146" s="67">
        <f t="shared" si="197"/>
        <v>0</v>
      </c>
      <c r="N146" s="67">
        <f t="shared" si="122"/>
        <v>300000</v>
      </c>
      <c r="O146" s="67">
        <f t="shared" si="123"/>
        <v>300000</v>
      </c>
      <c r="P146" s="67">
        <f t="shared" si="124"/>
        <v>300000</v>
      </c>
      <c r="Q146" s="67">
        <f t="shared" ref="Q146:S147" si="198">Q147</f>
        <v>0</v>
      </c>
      <c r="R146" s="67">
        <f t="shared" si="198"/>
        <v>0</v>
      </c>
      <c r="S146" s="67">
        <f t="shared" si="198"/>
        <v>0</v>
      </c>
      <c r="T146" s="67">
        <f t="shared" si="125"/>
        <v>300000</v>
      </c>
      <c r="U146" s="67">
        <f t="shared" si="126"/>
        <v>300000</v>
      </c>
      <c r="V146" s="67">
        <f t="shared" si="127"/>
        <v>300000</v>
      </c>
      <c r="W146" s="67">
        <f t="shared" ref="W146:Y147" si="199">W147</f>
        <v>0</v>
      </c>
      <c r="X146" s="67">
        <f t="shared" si="199"/>
        <v>0</v>
      </c>
      <c r="Y146" s="67">
        <f t="shared" si="199"/>
        <v>0</v>
      </c>
      <c r="Z146" s="67">
        <f t="shared" si="128"/>
        <v>300000</v>
      </c>
      <c r="AA146" s="67">
        <f t="shared" si="129"/>
        <v>300000</v>
      </c>
      <c r="AB146" s="67">
        <f t="shared" si="130"/>
        <v>300000</v>
      </c>
    </row>
    <row r="147" spans="1:28" ht="25.5">
      <c r="A147" s="226"/>
      <c r="B147" s="80" t="s">
        <v>41</v>
      </c>
      <c r="C147" s="5" t="s">
        <v>13</v>
      </c>
      <c r="D147" s="60" t="s">
        <v>6</v>
      </c>
      <c r="E147" s="5" t="s">
        <v>100</v>
      </c>
      <c r="F147" s="60" t="s">
        <v>176</v>
      </c>
      <c r="G147" s="61" t="s">
        <v>39</v>
      </c>
      <c r="H147" s="67">
        <f>H148</f>
        <v>300000</v>
      </c>
      <c r="I147" s="67">
        <f t="shared" si="197"/>
        <v>300000</v>
      </c>
      <c r="J147" s="67">
        <f t="shared" si="197"/>
        <v>300000</v>
      </c>
      <c r="K147" s="67">
        <f t="shared" si="197"/>
        <v>0</v>
      </c>
      <c r="L147" s="67">
        <f t="shared" si="197"/>
        <v>0</v>
      </c>
      <c r="M147" s="67">
        <f t="shared" si="197"/>
        <v>0</v>
      </c>
      <c r="N147" s="67">
        <f t="shared" si="122"/>
        <v>300000</v>
      </c>
      <c r="O147" s="67">
        <f t="shared" si="123"/>
        <v>300000</v>
      </c>
      <c r="P147" s="67">
        <f t="shared" si="124"/>
        <v>300000</v>
      </c>
      <c r="Q147" s="67">
        <f t="shared" si="198"/>
        <v>0</v>
      </c>
      <c r="R147" s="67">
        <f t="shared" si="198"/>
        <v>0</v>
      </c>
      <c r="S147" s="67">
        <f t="shared" si="198"/>
        <v>0</v>
      </c>
      <c r="T147" s="67">
        <f t="shared" si="125"/>
        <v>300000</v>
      </c>
      <c r="U147" s="67">
        <f t="shared" si="126"/>
        <v>300000</v>
      </c>
      <c r="V147" s="67">
        <f t="shared" si="127"/>
        <v>300000</v>
      </c>
      <c r="W147" s="67">
        <f t="shared" si="199"/>
        <v>0</v>
      </c>
      <c r="X147" s="67">
        <f t="shared" si="199"/>
        <v>0</v>
      </c>
      <c r="Y147" s="67">
        <f t="shared" si="199"/>
        <v>0</v>
      </c>
      <c r="Z147" s="67">
        <f t="shared" si="128"/>
        <v>300000</v>
      </c>
      <c r="AA147" s="67">
        <f t="shared" si="129"/>
        <v>300000</v>
      </c>
      <c r="AB147" s="67">
        <f t="shared" si="130"/>
        <v>300000</v>
      </c>
    </row>
    <row r="148" spans="1:28">
      <c r="A148" s="226"/>
      <c r="B148" s="91" t="s">
        <v>42</v>
      </c>
      <c r="C148" s="5" t="s">
        <v>13</v>
      </c>
      <c r="D148" s="60" t="s">
        <v>6</v>
      </c>
      <c r="E148" s="5" t="s">
        <v>100</v>
      </c>
      <c r="F148" s="60" t="s">
        <v>176</v>
      </c>
      <c r="G148" s="61" t="s">
        <v>40</v>
      </c>
      <c r="H148" s="67">
        <v>300000</v>
      </c>
      <c r="I148" s="67">
        <v>300000</v>
      </c>
      <c r="J148" s="67">
        <v>300000</v>
      </c>
      <c r="K148" s="67"/>
      <c r="L148" s="67"/>
      <c r="M148" s="67"/>
      <c r="N148" s="67">
        <f t="shared" si="122"/>
        <v>300000</v>
      </c>
      <c r="O148" s="67">
        <f t="shared" si="123"/>
        <v>300000</v>
      </c>
      <c r="P148" s="67">
        <f t="shared" si="124"/>
        <v>300000</v>
      </c>
      <c r="Q148" s="67"/>
      <c r="R148" s="67"/>
      <c r="S148" s="67"/>
      <c r="T148" s="67">
        <f t="shared" si="125"/>
        <v>300000</v>
      </c>
      <c r="U148" s="67">
        <f t="shared" si="126"/>
        <v>300000</v>
      </c>
      <c r="V148" s="67">
        <f t="shared" si="127"/>
        <v>300000</v>
      </c>
      <c r="W148" s="67"/>
      <c r="X148" s="67"/>
      <c r="Y148" s="67"/>
      <c r="Z148" s="67">
        <f t="shared" si="128"/>
        <v>300000</v>
      </c>
      <c r="AA148" s="67">
        <f t="shared" si="129"/>
        <v>300000</v>
      </c>
      <c r="AB148" s="67">
        <f t="shared" si="130"/>
        <v>300000</v>
      </c>
    </row>
    <row r="149" spans="1:28" ht="38.25">
      <c r="A149" s="226"/>
      <c r="B149" s="88" t="s">
        <v>347</v>
      </c>
      <c r="C149" s="5" t="s">
        <v>13</v>
      </c>
      <c r="D149" s="60" t="s">
        <v>6</v>
      </c>
      <c r="E149" s="5" t="s">
        <v>100</v>
      </c>
      <c r="F149" s="5" t="s">
        <v>110</v>
      </c>
      <c r="G149" s="17"/>
      <c r="H149" s="63">
        <f>H150</f>
        <v>1671088.37</v>
      </c>
      <c r="I149" s="63">
        <f t="shared" ref="I149:M150" si="200">I150</f>
        <v>1664911.62</v>
      </c>
      <c r="J149" s="63">
        <f t="shared" si="200"/>
        <v>1731510.89</v>
      </c>
      <c r="K149" s="63">
        <f t="shared" si="200"/>
        <v>0</v>
      </c>
      <c r="L149" s="63">
        <f t="shared" si="200"/>
        <v>0</v>
      </c>
      <c r="M149" s="63">
        <f t="shared" si="200"/>
        <v>0</v>
      </c>
      <c r="N149" s="63">
        <f t="shared" si="122"/>
        <v>1671088.37</v>
      </c>
      <c r="O149" s="63">
        <f t="shared" si="123"/>
        <v>1664911.62</v>
      </c>
      <c r="P149" s="63">
        <f t="shared" si="124"/>
        <v>1731510.89</v>
      </c>
      <c r="Q149" s="63">
        <f t="shared" ref="Q149:S150" si="201">Q150</f>
        <v>0</v>
      </c>
      <c r="R149" s="63">
        <f t="shared" si="201"/>
        <v>0</v>
      </c>
      <c r="S149" s="63">
        <f t="shared" si="201"/>
        <v>0</v>
      </c>
      <c r="T149" s="63">
        <f t="shared" si="125"/>
        <v>1671088.37</v>
      </c>
      <c r="U149" s="63">
        <f t="shared" si="126"/>
        <v>1664911.62</v>
      </c>
      <c r="V149" s="63">
        <f t="shared" si="127"/>
        <v>1731510.89</v>
      </c>
      <c r="W149" s="63">
        <f t="shared" ref="W149:Y150" si="202">W150</f>
        <v>-153167.17000000001</v>
      </c>
      <c r="X149" s="63">
        <f t="shared" si="202"/>
        <v>0</v>
      </c>
      <c r="Y149" s="63">
        <f t="shared" si="202"/>
        <v>0</v>
      </c>
      <c r="Z149" s="63">
        <f t="shared" si="128"/>
        <v>1517921.2000000002</v>
      </c>
      <c r="AA149" s="63">
        <f t="shared" si="129"/>
        <v>1664911.62</v>
      </c>
      <c r="AB149" s="63">
        <f t="shared" si="130"/>
        <v>1731510.89</v>
      </c>
    </row>
    <row r="150" spans="1:28" ht="25.5">
      <c r="A150" s="226"/>
      <c r="B150" s="80" t="s">
        <v>41</v>
      </c>
      <c r="C150" s="5" t="s">
        <v>13</v>
      </c>
      <c r="D150" s="60" t="s">
        <v>6</v>
      </c>
      <c r="E150" s="5" t="s">
        <v>100</v>
      </c>
      <c r="F150" s="5" t="s">
        <v>110</v>
      </c>
      <c r="G150" s="17" t="s">
        <v>39</v>
      </c>
      <c r="H150" s="63">
        <f>H151</f>
        <v>1671088.37</v>
      </c>
      <c r="I150" s="63">
        <f t="shared" si="200"/>
        <v>1664911.62</v>
      </c>
      <c r="J150" s="63">
        <f t="shared" si="200"/>
        <v>1731510.89</v>
      </c>
      <c r="K150" s="63">
        <f t="shared" si="200"/>
        <v>0</v>
      </c>
      <c r="L150" s="63">
        <f t="shared" si="200"/>
        <v>0</v>
      </c>
      <c r="M150" s="63">
        <f t="shared" si="200"/>
        <v>0</v>
      </c>
      <c r="N150" s="63">
        <f t="shared" si="122"/>
        <v>1671088.37</v>
      </c>
      <c r="O150" s="63">
        <f t="shared" si="123"/>
        <v>1664911.62</v>
      </c>
      <c r="P150" s="63">
        <f t="shared" si="124"/>
        <v>1731510.89</v>
      </c>
      <c r="Q150" s="63">
        <f t="shared" si="201"/>
        <v>0</v>
      </c>
      <c r="R150" s="63">
        <f t="shared" si="201"/>
        <v>0</v>
      </c>
      <c r="S150" s="63">
        <f t="shared" si="201"/>
        <v>0</v>
      </c>
      <c r="T150" s="63">
        <f t="shared" si="125"/>
        <v>1671088.37</v>
      </c>
      <c r="U150" s="63">
        <f t="shared" si="126"/>
        <v>1664911.62</v>
      </c>
      <c r="V150" s="63">
        <f t="shared" si="127"/>
        <v>1731510.89</v>
      </c>
      <c r="W150" s="63">
        <f t="shared" si="202"/>
        <v>-153167.17000000001</v>
      </c>
      <c r="X150" s="63">
        <f t="shared" si="202"/>
        <v>0</v>
      </c>
      <c r="Y150" s="63">
        <f t="shared" si="202"/>
        <v>0</v>
      </c>
      <c r="Z150" s="63">
        <f t="shared" si="128"/>
        <v>1517921.2000000002</v>
      </c>
      <c r="AA150" s="63">
        <f t="shared" si="129"/>
        <v>1664911.62</v>
      </c>
      <c r="AB150" s="63">
        <f t="shared" si="130"/>
        <v>1731510.89</v>
      </c>
    </row>
    <row r="151" spans="1:28">
      <c r="A151" s="227"/>
      <c r="B151" s="91" t="s">
        <v>42</v>
      </c>
      <c r="C151" s="5" t="s">
        <v>13</v>
      </c>
      <c r="D151" s="60" t="s">
        <v>6</v>
      </c>
      <c r="E151" s="5" t="s">
        <v>100</v>
      </c>
      <c r="F151" s="5" t="s">
        <v>110</v>
      </c>
      <c r="G151" s="17" t="s">
        <v>40</v>
      </c>
      <c r="H151" s="67">
        <v>1671088.37</v>
      </c>
      <c r="I151" s="67">
        <v>1664911.62</v>
      </c>
      <c r="J151" s="67">
        <v>1731510.89</v>
      </c>
      <c r="K151" s="67"/>
      <c r="L151" s="67"/>
      <c r="M151" s="67"/>
      <c r="N151" s="67">
        <f t="shared" si="122"/>
        <v>1671088.37</v>
      </c>
      <c r="O151" s="67">
        <f t="shared" si="123"/>
        <v>1664911.62</v>
      </c>
      <c r="P151" s="67">
        <f t="shared" si="124"/>
        <v>1731510.89</v>
      </c>
      <c r="Q151" s="67"/>
      <c r="R151" s="67"/>
      <c r="S151" s="67"/>
      <c r="T151" s="67">
        <f t="shared" si="125"/>
        <v>1671088.37</v>
      </c>
      <c r="U151" s="67">
        <f t="shared" si="126"/>
        <v>1664911.62</v>
      </c>
      <c r="V151" s="67">
        <f t="shared" si="127"/>
        <v>1731510.89</v>
      </c>
      <c r="W151" s="67">
        <v>-153167.17000000001</v>
      </c>
      <c r="X151" s="67"/>
      <c r="Y151" s="67"/>
      <c r="Z151" s="67">
        <f t="shared" si="128"/>
        <v>1517921.2000000002</v>
      </c>
      <c r="AA151" s="67">
        <f t="shared" si="129"/>
        <v>1664911.62</v>
      </c>
      <c r="AB151" s="67">
        <f t="shared" si="130"/>
        <v>1731510.89</v>
      </c>
    </row>
    <row r="152" spans="1:28" ht="51">
      <c r="A152" s="148"/>
      <c r="B152" s="88" t="s">
        <v>259</v>
      </c>
      <c r="C152" s="5" t="s">
        <v>13</v>
      </c>
      <c r="D152" s="60" t="s">
        <v>6</v>
      </c>
      <c r="E152" s="5" t="s">
        <v>100</v>
      </c>
      <c r="F152" s="60" t="s">
        <v>152</v>
      </c>
      <c r="G152" s="17"/>
      <c r="H152" s="67"/>
      <c r="I152" s="67"/>
      <c r="J152" s="67"/>
      <c r="K152" s="67"/>
      <c r="L152" s="67"/>
      <c r="M152" s="67"/>
      <c r="N152" s="67"/>
      <c r="O152" s="67"/>
      <c r="P152" s="67"/>
      <c r="Q152" s="67">
        <f>Q153</f>
        <v>70000</v>
      </c>
      <c r="R152" s="67">
        <f t="shared" ref="R152:S153" si="203">R153</f>
        <v>0</v>
      </c>
      <c r="S152" s="67">
        <f t="shared" si="203"/>
        <v>0</v>
      </c>
      <c r="T152" s="67">
        <f t="shared" ref="T152:T154" si="204">N152+Q152</f>
        <v>70000</v>
      </c>
      <c r="U152" s="67">
        <f t="shared" ref="U152:U154" si="205">O152+R152</f>
        <v>0</v>
      </c>
      <c r="V152" s="67">
        <f t="shared" ref="V152:V154" si="206">P152+S152</f>
        <v>0</v>
      </c>
      <c r="W152" s="67">
        <f>W153</f>
        <v>0</v>
      </c>
      <c r="X152" s="67">
        <f t="shared" ref="X152:Y153" si="207">X153</f>
        <v>0</v>
      </c>
      <c r="Y152" s="67">
        <f t="shared" si="207"/>
        <v>0</v>
      </c>
      <c r="Z152" s="67">
        <f t="shared" si="128"/>
        <v>70000</v>
      </c>
      <c r="AA152" s="67">
        <f t="shared" si="129"/>
        <v>0</v>
      </c>
      <c r="AB152" s="67">
        <f t="shared" si="130"/>
        <v>0</v>
      </c>
    </row>
    <row r="153" spans="1:28" ht="25.5">
      <c r="A153" s="148"/>
      <c r="B153" s="80" t="s">
        <v>41</v>
      </c>
      <c r="C153" s="5" t="s">
        <v>13</v>
      </c>
      <c r="D153" s="60" t="s">
        <v>6</v>
      </c>
      <c r="E153" s="5" t="s">
        <v>100</v>
      </c>
      <c r="F153" s="60" t="s">
        <v>152</v>
      </c>
      <c r="G153" s="61" t="s">
        <v>39</v>
      </c>
      <c r="H153" s="67"/>
      <c r="I153" s="67"/>
      <c r="J153" s="67"/>
      <c r="K153" s="67"/>
      <c r="L153" s="67"/>
      <c r="M153" s="67"/>
      <c r="N153" s="67"/>
      <c r="O153" s="67"/>
      <c r="P153" s="67"/>
      <c r="Q153" s="67">
        <f>Q154</f>
        <v>70000</v>
      </c>
      <c r="R153" s="67">
        <f t="shared" si="203"/>
        <v>0</v>
      </c>
      <c r="S153" s="67">
        <f t="shared" si="203"/>
        <v>0</v>
      </c>
      <c r="T153" s="67">
        <f t="shared" si="204"/>
        <v>70000</v>
      </c>
      <c r="U153" s="67">
        <f t="shared" si="205"/>
        <v>0</v>
      </c>
      <c r="V153" s="67">
        <f t="shared" si="206"/>
        <v>0</v>
      </c>
      <c r="W153" s="67">
        <f>W154</f>
        <v>0</v>
      </c>
      <c r="X153" s="67">
        <f t="shared" si="207"/>
        <v>0</v>
      </c>
      <c r="Y153" s="67">
        <f t="shared" si="207"/>
        <v>0</v>
      </c>
      <c r="Z153" s="67">
        <f t="shared" si="128"/>
        <v>70000</v>
      </c>
      <c r="AA153" s="67">
        <f t="shared" si="129"/>
        <v>0</v>
      </c>
      <c r="AB153" s="67">
        <f t="shared" si="130"/>
        <v>0</v>
      </c>
    </row>
    <row r="154" spans="1:28">
      <c r="A154" s="148"/>
      <c r="B154" s="91" t="s">
        <v>42</v>
      </c>
      <c r="C154" s="5" t="s">
        <v>13</v>
      </c>
      <c r="D154" s="60" t="s">
        <v>6</v>
      </c>
      <c r="E154" s="5" t="s">
        <v>100</v>
      </c>
      <c r="F154" s="60" t="s">
        <v>152</v>
      </c>
      <c r="G154" s="61" t="s">
        <v>40</v>
      </c>
      <c r="H154" s="67"/>
      <c r="I154" s="67"/>
      <c r="J154" s="67"/>
      <c r="K154" s="67"/>
      <c r="L154" s="67"/>
      <c r="M154" s="67"/>
      <c r="N154" s="67"/>
      <c r="O154" s="67"/>
      <c r="P154" s="67"/>
      <c r="Q154" s="67">
        <v>70000</v>
      </c>
      <c r="R154" s="67"/>
      <c r="S154" s="67"/>
      <c r="T154" s="67">
        <f t="shared" si="204"/>
        <v>70000</v>
      </c>
      <c r="U154" s="67">
        <f t="shared" si="205"/>
        <v>0</v>
      </c>
      <c r="V154" s="67">
        <f t="shared" si="206"/>
        <v>0</v>
      </c>
      <c r="W154" s="67"/>
      <c r="X154" s="67"/>
      <c r="Y154" s="67"/>
      <c r="Z154" s="67">
        <f t="shared" si="128"/>
        <v>70000</v>
      </c>
      <c r="AA154" s="67">
        <f t="shared" si="129"/>
        <v>0</v>
      </c>
      <c r="AB154" s="67">
        <f t="shared" si="130"/>
        <v>0</v>
      </c>
    </row>
    <row r="155" spans="1:28">
      <c r="A155" s="78"/>
      <c r="B155" s="91"/>
      <c r="C155" s="5"/>
      <c r="D155" s="5"/>
      <c r="E155" s="5"/>
      <c r="F155" s="5"/>
      <c r="G155" s="17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</row>
    <row r="156" spans="1:28" ht="30">
      <c r="A156" s="26" t="s">
        <v>10</v>
      </c>
      <c r="B156" s="102" t="s">
        <v>228</v>
      </c>
      <c r="C156" s="7" t="s">
        <v>16</v>
      </c>
      <c r="D156" s="7" t="s">
        <v>21</v>
      </c>
      <c r="E156" s="7" t="s">
        <v>100</v>
      </c>
      <c r="F156" s="7" t="s">
        <v>101</v>
      </c>
      <c r="G156" s="18"/>
      <c r="H156" s="64">
        <f t="shared" ref="H156:M156" si="208">H157+H201+H235+H251</f>
        <v>118763050.81</v>
      </c>
      <c r="I156" s="64">
        <f t="shared" si="208"/>
        <v>119246459.2</v>
      </c>
      <c r="J156" s="64">
        <f t="shared" si="208"/>
        <v>118990966.33</v>
      </c>
      <c r="K156" s="64">
        <f t="shared" si="208"/>
        <v>5157872.1500000004</v>
      </c>
      <c r="L156" s="64">
        <f t="shared" si="208"/>
        <v>-32430.240000000002</v>
      </c>
      <c r="M156" s="64">
        <f t="shared" si="208"/>
        <v>262382.61</v>
      </c>
      <c r="N156" s="64">
        <f t="shared" si="122"/>
        <v>123920922.96000001</v>
      </c>
      <c r="O156" s="64">
        <f t="shared" si="123"/>
        <v>119214028.96000001</v>
      </c>
      <c r="P156" s="64">
        <f t="shared" si="124"/>
        <v>119253348.94</v>
      </c>
      <c r="Q156" s="64">
        <f>Q157+Q201+Q235+Q251</f>
        <v>27393570.98</v>
      </c>
      <c r="R156" s="64">
        <f>R157+R201+R235+R251</f>
        <v>0</v>
      </c>
      <c r="S156" s="64">
        <f>S157+S201+S235+S251</f>
        <v>0</v>
      </c>
      <c r="T156" s="64">
        <f t="shared" ref="T156:T257" si="209">N156+Q156</f>
        <v>151314493.94</v>
      </c>
      <c r="U156" s="64">
        <f t="shared" ref="U156:U257" si="210">O156+R156</f>
        <v>119214028.96000001</v>
      </c>
      <c r="V156" s="64">
        <f t="shared" ref="V156:V257" si="211">P156+S156</f>
        <v>119253348.94</v>
      </c>
      <c r="W156" s="64">
        <f>W157+W201+W235+W251</f>
        <v>10896519.000000002</v>
      </c>
      <c r="X156" s="64">
        <f>X157+X201+X235+X251</f>
        <v>0</v>
      </c>
      <c r="Y156" s="64">
        <f>Y157+Y201+Y235+Y251</f>
        <v>0</v>
      </c>
      <c r="Z156" s="64">
        <f t="shared" ref="Z156:Z257" si="212">T156+W156</f>
        <v>162211012.94</v>
      </c>
      <c r="AA156" s="64">
        <f t="shared" ref="AA156:AA257" si="213">U156+X156</f>
        <v>119214028.96000001</v>
      </c>
      <c r="AB156" s="64">
        <f t="shared" ref="AB156:AB257" si="214">V156+Y156</f>
        <v>119253348.94</v>
      </c>
    </row>
    <row r="157" spans="1:28" ht="38.25">
      <c r="A157" s="27" t="s">
        <v>79</v>
      </c>
      <c r="B157" s="87" t="s">
        <v>77</v>
      </c>
      <c r="C157" s="6" t="s">
        <v>16</v>
      </c>
      <c r="D157" s="6" t="s">
        <v>3</v>
      </c>
      <c r="E157" s="6" t="s">
        <v>100</v>
      </c>
      <c r="F157" s="6" t="s">
        <v>101</v>
      </c>
      <c r="G157" s="18"/>
      <c r="H157" s="64">
        <f>H166+H169+H172+H186+H189+H163+H198</f>
        <v>63445989</v>
      </c>
      <c r="I157" s="64">
        <f t="shared" ref="I157:M157" si="215">I166+I169+I172+I186+I189+I163+I198</f>
        <v>64291111.119999997</v>
      </c>
      <c r="J157" s="64">
        <f t="shared" si="215"/>
        <v>64473880.219999999</v>
      </c>
      <c r="K157" s="64">
        <f t="shared" si="215"/>
        <v>5111111.1100000003</v>
      </c>
      <c r="L157" s="64">
        <f t="shared" si="215"/>
        <v>0</v>
      </c>
      <c r="M157" s="64">
        <f t="shared" si="215"/>
        <v>0</v>
      </c>
      <c r="N157" s="64">
        <f t="shared" si="122"/>
        <v>68557100.109999999</v>
      </c>
      <c r="O157" s="64">
        <f t="shared" si="123"/>
        <v>64291111.119999997</v>
      </c>
      <c r="P157" s="64">
        <f t="shared" si="124"/>
        <v>64473880.219999999</v>
      </c>
      <c r="Q157" s="64">
        <f>Q166+Q169+Q172+Q186+Q189+Q163+Q198+Q158+Q175+Q180+Q183+Q195</f>
        <v>27827419.850000001</v>
      </c>
      <c r="R157" s="64">
        <f t="shared" ref="R157:S157" si="216">R166+R169+R172+R186+R189+R163+R198+R158+R175+R180+R183+R195</f>
        <v>0</v>
      </c>
      <c r="S157" s="64">
        <f t="shared" si="216"/>
        <v>0</v>
      </c>
      <c r="T157" s="64">
        <f t="shared" si="209"/>
        <v>96384519.960000008</v>
      </c>
      <c r="U157" s="64">
        <f t="shared" si="210"/>
        <v>64291111.119999997</v>
      </c>
      <c r="V157" s="64">
        <f t="shared" si="211"/>
        <v>64473880.219999999</v>
      </c>
      <c r="W157" s="64">
        <f>W166+W169+W172+W186+W189+W163+W198+W158+W175+W180+W183+W195+W192</f>
        <v>-6336946.6899999995</v>
      </c>
      <c r="X157" s="64">
        <f t="shared" ref="X157:Y157" si="217">X166+X169+X172+X186+X189+X163+X198+X158+X175+X180+X183+X195+X192</f>
        <v>0</v>
      </c>
      <c r="Y157" s="64">
        <f t="shared" si="217"/>
        <v>0</v>
      </c>
      <c r="Z157" s="64">
        <f t="shared" si="212"/>
        <v>90047573.270000011</v>
      </c>
      <c r="AA157" s="64">
        <f t="shared" si="213"/>
        <v>64291111.119999997</v>
      </c>
      <c r="AB157" s="64">
        <f t="shared" si="214"/>
        <v>64473880.219999999</v>
      </c>
    </row>
    <row r="158" spans="1:28">
      <c r="A158" s="208"/>
      <c r="B158" s="88" t="s">
        <v>305</v>
      </c>
      <c r="C158" s="79" t="s">
        <v>16</v>
      </c>
      <c r="D158" s="79" t="s">
        <v>3</v>
      </c>
      <c r="E158" s="79" t="s">
        <v>100</v>
      </c>
      <c r="F158" s="79" t="s">
        <v>129</v>
      </c>
      <c r="G158" s="107"/>
      <c r="H158" s="70"/>
      <c r="I158" s="70"/>
      <c r="J158" s="70"/>
      <c r="K158" s="70"/>
      <c r="L158" s="70"/>
      <c r="M158" s="70"/>
      <c r="N158" s="70"/>
      <c r="O158" s="70"/>
      <c r="P158" s="70"/>
      <c r="Q158" s="70">
        <f>Q161</f>
        <v>512890</v>
      </c>
      <c r="R158" s="70">
        <f>R161</f>
        <v>0</v>
      </c>
      <c r="S158" s="70">
        <f>S161</f>
        <v>0</v>
      </c>
      <c r="T158" s="70">
        <f t="shared" ref="T158:T162" si="218">N158+Q158</f>
        <v>512890</v>
      </c>
      <c r="U158" s="70">
        <f t="shared" ref="U158:U162" si="219">O158+R158</f>
        <v>0</v>
      </c>
      <c r="V158" s="70">
        <f t="shared" ref="V158:V162" si="220">P158+S158</f>
        <v>0</v>
      </c>
      <c r="W158" s="70">
        <f>W161+W159</f>
        <v>191131</v>
      </c>
      <c r="X158" s="70">
        <f t="shared" ref="X158:Y158" si="221">X161+X159</f>
        <v>0</v>
      </c>
      <c r="Y158" s="70">
        <f t="shared" si="221"/>
        <v>0</v>
      </c>
      <c r="Z158" s="70">
        <f t="shared" si="212"/>
        <v>704021</v>
      </c>
      <c r="AA158" s="70">
        <f t="shared" si="213"/>
        <v>0</v>
      </c>
      <c r="AB158" s="70">
        <f t="shared" si="214"/>
        <v>0</v>
      </c>
    </row>
    <row r="159" spans="1:28" ht="25.5">
      <c r="A159" s="208"/>
      <c r="B159" s="62" t="s">
        <v>208</v>
      </c>
      <c r="C159" s="79" t="s">
        <v>16</v>
      </c>
      <c r="D159" s="79" t="s">
        <v>3</v>
      </c>
      <c r="E159" s="79" t="s">
        <v>100</v>
      </c>
      <c r="F159" s="79" t="s">
        <v>129</v>
      </c>
      <c r="G159" s="107" t="s">
        <v>32</v>
      </c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>
        <f>W160</f>
        <v>191131</v>
      </c>
      <c r="X159" s="70">
        <f t="shared" ref="X159:Y159" si="222">X160</f>
        <v>0</v>
      </c>
      <c r="Y159" s="70">
        <f t="shared" si="222"/>
        <v>0</v>
      </c>
      <c r="Z159" s="70">
        <f t="shared" ref="Z159:Z160" si="223">T159+W159</f>
        <v>191131</v>
      </c>
      <c r="AA159" s="70">
        <f t="shared" ref="AA159:AA160" si="224">U159+X159</f>
        <v>0</v>
      </c>
      <c r="AB159" s="70">
        <f t="shared" ref="AB159:AB160" si="225">V159+Y159</f>
        <v>0</v>
      </c>
    </row>
    <row r="160" spans="1:28" ht="25.5">
      <c r="A160" s="208"/>
      <c r="B160" s="32" t="s">
        <v>34</v>
      </c>
      <c r="C160" s="79" t="s">
        <v>16</v>
      </c>
      <c r="D160" s="79" t="s">
        <v>3</v>
      </c>
      <c r="E160" s="79" t="s">
        <v>100</v>
      </c>
      <c r="F160" s="79" t="s">
        <v>129</v>
      </c>
      <c r="G160" s="107" t="s">
        <v>33</v>
      </c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67">
        <v>191131</v>
      </c>
      <c r="X160" s="70"/>
      <c r="Y160" s="70"/>
      <c r="Z160" s="70">
        <f t="shared" si="223"/>
        <v>191131</v>
      </c>
      <c r="AA160" s="70">
        <f t="shared" si="224"/>
        <v>0</v>
      </c>
      <c r="AB160" s="70">
        <f t="shared" si="225"/>
        <v>0</v>
      </c>
    </row>
    <row r="161" spans="1:28" ht="25.5">
      <c r="A161" s="208"/>
      <c r="B161" s="80" t="s">
        <v>41</v>
      </c>
      <c r="C161" s="79" t="s">
        <v>16</v>
      </c>
      <c r="D161" s="79" t="s">
        <v>3</v>
      </c>
      <c r="E161" s="79" t="s">
        <v>100</v>
      </c>
      <c r="F161" s="79" t="s">
        <v>129</v>
      </c>
      <c r="G161" s="107" t="s">
        <v>39</v>
      </c>
      <c r="H161" s="70"/>
      <c r="I161" s="70"/>
      <c r="J161" s="70"/>
      <c r="K161" s="70"/>
      <c r="L161" s="70"/>
      <c r="M161" s="70"/>
      <c r="N161" s="70"/>
      <c r="O161" s="70"/>
      <c r="P161" s="70"/>
      <c r="Q161" s="70">
        <f>Q162</f>
        <v>512890</v>
      </c>
      <c r="R161" s="70">
        <f t="shared" ref="R161:S161" si="226">R162</f>
        <v>0</v>
      </c>
      <c r="S161" s="70">
        <f t="shared" si="226"/>
        <v>0</v>
      </c>
      <c r="T161" s="70">
        <f t="shared" si="218"/>
        <v>512890</v>
      </c>
      <c r="U161" s="70">
        <f t="shared" si="219"/>
        <v>0</v>
      </c>
      <c r="V161" s="70">
        <f t="shared" si="220"/>
        <v>0</v>
      </c>
      <c r="W161" s="70">
        <f>W162</f>
        <v>0</v>
      </c>
      <c r="X161" s="70">
        <f t="shared" ref="X161:Y161" si="227">X162</f>
        <v>0</v>
      </c>
      <c r="Y161" s="70">
        <f t="shared" si="227"/>
        <v>0</v>
      </c>
      <c r="Z161" s="70">
        <f t="shared" si="212"/>
        <v>512890</v>
      </c>
      <c r="AA161" s="70">
        <f t="shared" si="213"/>
        <v>0</v>
      </c>
      <c r="AB161" s="70">
        <f t="shared" si="214"/>
        <v>0</v>
      </c>
    </row>
    <row r="162" spans="1:28">
      <c r="A162" s="208"/>
      <c r="B162" s="108" t="s">
        <v>42</v>
      </c>
      <c r="C162" s="79" t="s">
        <v>16</v>
      </c>
      <c r="D162" s="79" t="s">
        <v>3</v>
      </c>
      <c r="E162" s="79" t="s">
        <v>100</v>
      </c>
      <c r="F162" s="79" t="s">
        <v>129</v>
      </c>
      <c r="G162" s="107" t="s">
        <v>40</v>
      </c>
      <c r="H162" s="70"/>
      <c r="I162" s="70"/>
      <c r="J162" s="70"/>
      <c r="K162" s="70"/>
      <c r="L162" s="70"/>
      <c r="M162" s="70"/>
      <c r="N162" s="70"/>
      <c r="O162" s="70"/>
      <c r="P162" s="70"/>
      <c r="Q162" s="67">
        <f>168000+344890</f>
        <v>512890</v>
      </c>
      <c r="R162" s="70"/>
      <c r="S162" s="70"/>
      <c r="T162" s="70">
        <f t="shared" si="218"/>
        <v>512890</v>
      </c>
      <c r="U162" s="70">
        <f t="shared" si="219"/>
        <v>0</v>
      </c>
      <c r="V162" s="70">
        <f t="shared" si="220"/>
        <v>0</v>
      </c>
      <c r="W162" s="67"/>
      <c r="X162" s="70"/>
      <c r="Y162" s="70"/>
      <c r="Z162" s="70">
        <f t="shared" si="212"/>
        <v>512890</v>
      </c>
      <c r="AA162" s="70">
        <f t="shared" si="213"/>
        <v>0</v>
      </c>
      <c r="AB162" s="70">
        <f t="shared" si="214"/>
        <v>0</v>
      </c>
    </row>
    <row r="163" spans="1:28" ht="25.5">
      <c r="A163" s="143"/>
      <c r="B163" s="88" t="s">
        <v>258</v>
      </c>
      <c r="C163" s="5" t="s">
        <v>16</v>
      </c>
      <c r="D163" s="5" t="s">
        <v>3</v>
      </c>
      <c r="E163" s="5" t="s">
        <v>100</v>
      </c>
      <c r="F163" s="79" t="s">
        <v>176</v>
      </c>
      <c r="G163" s="17"/>
      <c r="H163" s="70">
        <f>H164</f>
        <v>1410000</v>
      </c>
      <c r="I163" s="70">
        <f t="shared" ref="I163:M163" si="228">I164</f>
        <v>1150000</v>
      </c>
      <c r="J163" s="70">
        <f t="shared" si="228"/>
        <v>500000</v>
      </c>
      <c r="K163" s="70">
        <f t="shared" si="228"/>
        <v>5000000</v>
      </c>
      <c r="L163" s="70">
        <f t="shared" si="228"/>
        <v>0</v>
      </c>
      <c r="M163" s="70">
        <f t="shared" si="228"/>
        <v>0</v>
      </c>
      <c r="N163" s="70">
        <f t="shared" si="122"/>
        <v>6410000</v>
      </c>
      <c r="O163" s="70">
        <f t="shared" si="123"/>
        <v>1150000</v>
      </c>
      <c r="P163" s="70">
        <f t="shared" si="124"/>
        <v>500000</v>
      </c>
      <c r="Q163" s="70">
        <f t="shared" ref="Q163:S164" si="229">Q164</f>
        <v>1284840</v>
      </c>
      <c r="R163" s="70">
        <f t="shared" si="229"/>
        <v>0</v>
      </c>
      <c r="S163" s="70">
        <f t="shared" si="229"/>
        <v>0</v>
      </c>
      <c r="T163" s="70">
        <f t="shared" si="209"/>
        <v>7694840</v>
      </c>
      <c r="U163" s="70">
        <f t="shared" si="210"/>
        <v>1150000</v>
      </c>
      <c r="V163" s="70">
        <f t="shared" si="211"/>
        <v>500000</v>
      </c>
      <c r="W163" s="70">
        <f t="shared" ref="W163:Y164" si="230">W164</f>
        <v>-1120555.0900000001</v>
      </c>
      <c r="X163" s="70">
        <f t="shared" si="230"/>
        <v>0</v>
      </c>
      <c r="Y163" s="70">
        <f t="shared" si="230"/>
        <v>0</v>
      </c>
      <c r="Z163" s="70">
        <f t="shared" si="212"/>
        <v>6574284.9100000001</v>
      </c>
      <c r="AA163" s="70">
        <f t="shared" si="213"/>
        <v>1150000</v>
      </c>
      <c r="AB163" s="70">
        <f t="shared" si="214"/>
        <v>500000</v>
      </c>
    </row>
    <row r="164" spans="1:28" ht="25.5">
      <c r="A164" s="143"/>
      <c r="B164" s="80" t="s">
        <v>41</v>
      </c>
      <c r="C164" s="5" t="s">
        <v>16</v>
      </c>
      <c r="D164" s="5" t="s">
        <v>3</v>
      </c>
      <c r="E164" s="5" t="s">
        <v>100</v>
      </c>
      <c r="F164" s="79" t="s">
        <v>176</v>
      </c>
      <c r="G164" s="17" t="s">
        <v>39</v>
      </c>
      <c r="H164" s="70">
        <f>H165</f>
        <v>1410000</v>
      </c>
      <c r="I164" s="70">
        <f t="shared" ref="I164:M164" si="231">I165</f>
        <v>1150000</v>
      </c>
      <c r="J164" s="70">
        <f t="shared" si="231"/>
        <v>500000</v>
      </c>
      <c r="K164" s="70">
        <f t="shared" si="231"/>
        <v>5000000</v>
      </c>
      <c r="L164" s="70">
        <f t="shared" si="231"/>
        <v>0</v>
      </c>
      <c r="M164" s="70">
        <f t="shared" si="231"/>
        <v>0</v>
      </c>
      <c r="N164" s="70">
        <f t="shared" si="122"/>
        <v>6410000</v>
      </c>
      <c r="O164" s="70">
        <f t="shared" si="123"/>
        <v>1150000</v>
      </c>
      <c r="P164" s="70">
        <f t="shared" si="124"/>
        <v>500000</v>
      </c>
      <c r="Q164" s="70">
        <f t="shared" si="229"/>
        <v>1284840</v>
      </c>
      <c r="R164" s="70">
        <f t="shared" si="229"/>
        <v>0</v>
      </c>
      <c r="S164" s="70">
        <f t="shared" si="229"/>
        <v>0</v>
      </c>
      <c r="T164" s="70">
        <f t="shared" si="209"/>
        <v>7694840</v>
      </c>
      <c r="U164" s="70">
        <f t="shared" si="210"/>
        <v>1150000</v>
      </c>
      <c r="V164" s="70">
        <f t="shared" si="211"/>
        <v>500000</v>
      </c>
      <c r="W164" s="70">
        <f t="shared" si="230"/>
        <v>-1120555.0900000001</v>
      </c>
      <c r="X164" s="70">
        <f t="shared" si="230"/>
        <v>0</v>
      </c>
      <c r="Y164" s="70">
        <f t="shared" si="230"/>
        <v>0</v>
      </c>
      <c r="Z164" s="70">
        <f t="shared" si="212"/>
        <v>6574284.9100000001</v>
      </c>
      <c r="AA164" s="70">
        <f t="shared" si="213"/>
        <v>1150000</v>
      </c>
      <c r="AB164" s="70">
        <f t="shared" si="214"/>
        <v>500000</v>
      </c>
    </row>
    <row r="165" spans="1:28">
      <c r="A165" s="143"/>
      <c r="B165" s="108" t="s">
        <v>42</v>
      </c>
      <c r="C165" s="5" t="s">
        <v>16</v>
      </c>
      <c r="D165" s="5" t="s">
        <v>3</v>
      </c>
      <c r="E165" s="5" t="s">
        <v>100</v>
      </c>
      <c r="F165" s="79" t="s">
        <v>176</v>
      </c>
      <c r="G165" s="17" t="s">
        <v>40</v>
      </c>
      <c r="H165" s="67">
        <f>1150000+260000</f>
        <v>1410000</v>
      </c>
      <c r="I165" s="67">
        <v>1150000</v>
      </c>
      <c r="J165" s="67">
        <v>500000</v>
      </c>
      <c r="K165" s="67">
        <v>5000000</v>
      </c>
      <c r="L165" s="67"/>
      <c r="M165" s="67"/>
      <c r="N165" s="67">
        <f t="shared" si="122"/>
        <v>6410000</v>
      </c>
      <c r="O165" s="67">
        <f t="shared" si="123"/>
        <v>1150000</v>
      </c>
      <c r="P165" s="67">
        <f t="shared" si="124"/>
        <v>500000</v>
      </c>
      <c r="Q165" s="67">
        <v>1284840</v>
      </c>
      <c r="R165" s="67"/>
      <c r="S165" s="67"/>
      <c r="T165" s="67">
        <f t="shared" si="209"/>
        <v>7694840</v>
      </c>
      <c r="U165" s="67">
        <f t="shared" si="210"/>
        <v>1150000</v>
      </c>
      <c r="V165" s="67">
        <f t="shared" si="211"/>
        <v>500000</v>
      </c>
      <c r="W165" s="67">
        <v>-1120555.0900000001</v>
      </c>
      <c r="X165" s="67"/>
      <c r="Y165" s="67"/>
      <c r="Z165" s="67">
        <f t="shared" si="212"/>
        <v>6574284.9100000001</v>
      </c>
      <c r="AA165" s="67">
        <f t="shared" si="213"/>
        <v>1150000</v>
      </c>
      <c r="AB165" s="67">
        <f t="shared" si="214"/>
        <v>500000</v>
      </c>
    </row>
    <row r="166" spans="1:28">
      <c r="A166" s="236"/>
      <c r="B166" s="62" t="s">
        <v>263</v>
      </c>
      <c r="C166" s="5" t="s">
        <v>16</v>
      </c>
      <c r="D166" s="5" t="s">
        <v>3</v>
      </c>
      <c r="E166" s="5" t="s">
        <v>100</v>
      </c>
      <c r="F166" s="5" t="s">
        <v>111</v>
      </c>
      <c r="G166" s="17"/>
      <c r="H166" s="63">
        <f>H167</f>
        <v>700000</v>
      </c>
      <c r="I166" s="63">
        <f t="shared" ref="I166:M167" si="232">I167</f>
        <v>700000</v>
      </c>
      <c r="J166" s="63">
        <f t="shared" si="232"/>
        <v>700000</v>
      </c>
      <c r="K166" s="63">
        <f t="shared" si="232"/>
        <v>0</v>
      </c>
      <c r="L166" s="63">
        <f t="shared" si="232"/>
        <v>0</v>
      </c>
      <c r="M166" s="63">
        <f t="shared" si="232"/>
        <v>0</v>
      </c>
      <c r="N166" s="63">
        <f t="shared" si="122"/>
        <v>700000</v>
      </c>
      <c r="O166" s="63">
        <f t="shared" si="123"/>
        <v>700000</v>
      </c>
      <c r="P166" s="63">
        <f t="shared" si="124"/>
        <v>700000</v>
      </c>
      <c r="Q166" s="63">
        <f t="shared" ref="Q166:S167" si="233">Q167</f>
        <v>0</v>
      </c>
      <c r="R166" s="63">
        <f t="shared" si="233"/>
        <v>0</v>
      </c>
      <c r="S166" s="63">
        <f t="shared" si="233"/>
        <v>0</v>
      </c>
      <c r="T166" s="63">
        <f t="shared" si="209"/>
        <v>700000</v>
      </c>
      <c r="U166" s="63">
        <f t="shared" si="210"/>
        <v>700000</v>
      </c>
      <c r="V166" s="63">
        <f t="shared" si="211"/>
        <v>700000</v>
      </c>
      <c r="W166" s="63">
        <f t="shared" ref="W166:Y167" si="234">W167</f>
        <v>-50000</v>
      </c>
      <c r="X166" s="63">
        <f t="shared" si="234"/>
        <v>0</v>
      </c>
      <c r="Y166" s="63">
        <f t="shared" si="234"/>
        <v>0</v>
      </c>
      <c r="Z166" s="63">
        <f t="shared" si="212"/>
        <v>650000</v>
      </c>
      <c r="AA166" s="63">
        <f t="shared" si="213"/>
        <v>700000</v>
      </c>
      <c r="AB166" s="63">
        <f t="shared" si="214"/>
        <v>700000</v>
      </c>
    </row>
    <row r="167" spans="1:28" ht="25.5">
      <c r="A167" s="237"/>
      <c r="B167" s="30" t="s">
        <v>41</v>
      </c>
      <c r="C167" s="5" t="s">
        <v>16</v>
      </c>
      <c r="D167" s="5" t="s">
        <v>3</v>
      </c>
      <c r="E167" s="5" t="s">
        <v>100</v>
      </c>
      <c r="F167" s="5" t="s">
        <v>111</v>
      </c>
      <c r="G167" s="17" t="s">
        <v>39</v>
      </c>
      <c r="H167" s="63">
        <f>H168</f>
        <v>700000</v>
      </c>
      <c r="I167" s="63">
        <f t="shared" si="232"/>
        <v>700000</v>
      </c>
      <c r="J167" s="63">
        <f t="shared" si="232"/>
        <v>700000</v>
      </c>
      <c r="K167" s="63">
        <f t="shared" si="232"/>
        <v>0</v>
      </c>
      <c r="L167" s="63">
        <f t="shared" si="232"/>
        <v>0</v>
      </c>
      <c r="M167" s="63">
        <f t="shared" si="232"/>
        <v>0</v>
      </c>
      <c r="N167" s="63">
        <f t="shared" si="122"/>
        <v>700000</v>
      </c>
      <c r="O167" s="63">
        <f t="shared" si="123"/>
        <v>700000</v>
      </c>
      <c r="P167" s="63">
        <f t="shared" si="124"/>
        <v>700000</v>
      </c>
      <c r="Q167" s="63">
        <f t="shared" si="233"/>
        <v>0</v>
      </c>
      <c r="R167" s="63">
        <f t="shared" si="233"/>
        <v>0</v>
      </c>
      <c r="S167" s="63">
        <f t="shared" si="233"/>
        <v>0</v>
      </c>
      <c r="T167" s="63">
        <f t="shared" si="209"/>
        <v>700000</v>
      </c>
      <c r="U167" s="63">
        <f t="shared" si="210"/>
        <v>700000</v>
      </c>
      <c r="V167" s="63">
        <f t="shared" si="211"/>
        <v>700000</v>
      </c>
      <c r="W167" s="63">
        <f t="shared" si="234"/>
        <v>-50000</v>
      </c>
      <c r="X167" s="63">
        <f t="shared" si="234"/>
        <v>0</v>
      </c>
      <c r="Y167" s="63">
        <f t="shared" si="234"/>
        <v>0</v>
      </c>
      <c r="Z167" s="63">
        <f t="shared" si="212"/>
        <v>650000</v>
      </c>
      <c r="AA167" s="63">
        <f t="shared" si="213"/>
        <v>700000</v>
      </c>
      <c r="AB167" s="63">
        <f t="shared" si="214"/>
        <v>700000</v>
      </c>
    </row>
    <row r="168" spans="1:28">
      <c r="A168" s="237"/>
      <c r="B168" s="29" t="s">
        <v>42</v>
      </c>
      <c r="C168" s="5" t="s">
        <v>16</v>
      </c>
      <c r="D168" s="5" t="s">
        <v>3</v>
      </c>
      <c r="E168" s="5" t="s">
        <v>100</v>
      </c>
      <c r="F168" s="5" t="s">
        <v>111</v>
      </c>
      <c r="G168" s="17" t="s">
        <v>40</v>
      </c>
      <c r="H168" s="67">
        <v>700000</v>
      </c>
      <c r="I168" s="67">
        <v>700000</v>
      </c>
      <c r="J168" s="67">
        <v>700000</v>
      </c>
      <c r="K168" s="67"/>
      <c r="L168" s="67"/>
      <c r="M168" s="67"/>
      <c r="N168" s="67">
        <f t="shared" si="122"/>
        <v>700000</v>
      </c>
      <c r="O168" s="67">
        <f t="shared" si="123"/>
        <v>700000</v>
      </c>
      <c r="P168" s="67">
        <f t="shared" si="124"/>
        <v>700000</v>
      </c>
      <c r="Q168" s="67"/>
      <c r="R168" s="67"/>
      <c r="S168" s="67"/>
      <c r="T168" s="67">
        <f t="shared" si="209"/>
        <v>700000</v>
      </c>
      <c r="U168" s="67">
        <f t="shared" si="210"/>
        <v>700000</v>
      </c>
      <c r="V168" s="67">
        <f t="shared" si="211"/>
        <v>700000</v>
      </c>
      <c r="W168" s="67">
        <v>-50000</v>
      </c>
      <c r="X168" s="67"/>
      <c r="Y168" s="67"/>
      <c r="Z168" s="67">
        <f t="shared" si="212"/>
        <v>650000</v>
      </c>
      <c r="AA168" s="67">
        <f t="shared" si="213"/>
        <v>700000</v>
      </c>
      <c r="AB168" s="67">
        <f t="shared" si="214"/>
        <v>700000</v>
      </c>
    </row>
    <row r="169" spans="1:28">
      <c r="A169" s="237"/>
      <c r="B169" s="62" t="s">
        <v>264</v>
      </c>
      <c r="C169" s="5" t="s">
        <v>16</v>
      </c>
      <c r="D169" s="5" t="s">
        <v>3</v>
      </c>
      <c r="E169" s="5" t="s">
        <v>100</v>
      </c>
      <c r="F169" s="5" t="s">
        <v>112</v>
      </c>
      <c r="G169" s="17"/>
      <c r="H169" s="63">
        <f>H170</f>
        <v>60166660</v>
      </c>
      <c r="I169" s="63">
        <f t="shared" ref="I169:M170" si="235">I170</f>
        <v>61530611.119999997</v>
      </c>
      <c r="J169" s="63">
        <f t="shared" si="235"/>
        <v>62638980.219999999</v>
      </c>
      <c r="K169" s="63">
        <f t="shared" si="235"/>
        <v>0</v>
      </c>
      <c r="L169" s="63">
        <f t="shared" si="235"/>
        <v>0</v>
      </c>
      <c r="M169" s="63">
        <f t="shared" si="235"/>
        <v>0</v>
      </c>
      <c r="N169" s="63">
        <f t="shared" si="122"/>
        <v>60166660</v>
      </c>
      <c r="O169" s="63">
        <f t="shared" si="123"/>
        <v>61530611.119999997</v>
      </c>
      <c r="P169" s="63">
        <f t="shared" si="124"/>
        <v>62638980.219999999</v>
      </c>
      <c r="Q169" s="63">
        <f t="shared" ref="Q169:S170" si="236">Q170</f>
        <v>0</v>
      </c>
      <c r="R169" s="63">
        <f t="shared" si="236"/>
        <v>0</v>
      </c>
      <c r="S169" s="63">
        <f t="shared" si="236"/>
        <v>0</v>
      </c>
      <c r="T169" s="63">
        <f t="shared" si="209"/>
        <v>60166660</v>
      </c>
      <c r="U169" s="63">
        <f t="shared" si="210"/>
        <v>61530611.119999997</v>
      </c>
      <c r="V169" s="63">
        <f t="shared" si="211"/>
        <v>62638980.219999999</v>
      </c>
      <c r="W169" s="63">
        <f t="shared" ref="W169:Y170" si="237">W170</f>
        <v>-255833.33</v>
      </c>
      <c r="X169" s="63">
        <f t="shared" si="237"/>
        <v>0</v>
      </c>
      <c r="Y169" s="63">
        <f t="shared" si="237"/>
        <v>0</v>
      </c>
      <c r="Z169" s="63">
        <f t="shared" si="212"/>
        <v>59910826.670000002</v>
      </c>
      <c r="AA169" s="63">
        <f t="shared" si="213"/>
        <v>61530611.119999997</v>
      </c>
      <c r="AB169" s="63">
        <f t="shared" si="214"/>
        <v>62638980.219999999</v>
      </c>
    </row>
    <row r="170" spans="1:28" ht="25.5">
      <c r="A170" s="237"/>
      <c r="B170" s="30" t="s">
        <v>41</v>
      </c>
      <c r="C170" s="5" t="s">
        <v>16</v>
      </c>
      <c r="D170" s="5" t="s">
        <v>3</v>
      </c>
      <c r="E170" s="5" t="s">
        <v>100</v>
      </c>
      <c r="F170" s="5" t="s">
        <v>112</v>
      </c>
      <c r="G170" s="17" t="s">
        <v>39</v>
      </c>
      <c r="H170" s="63">
        <f>H171</f>
        <v>60166660</v>
      </c>
      <c r="I170" s="63">
        <f t="shared" si="235"/>
        <v>61530611.119999997</v>
      </c>
      <c r="J170" s="63">
        <f t="shared" si="235"/>
        <v>62638980.219999999</v>
      </c>
      <c r="K170" s="63">
        <f t="shared" si="235"/>
        <v>0</v>
      </c>
      <c r="L170" s="63">
        <f t="shared" si="235"/>
        <v>0</v>
      </c>
      <c r="M170" s="63">
        <f t="shared" si="235"/>
        <v>0</v>
      </c>
      <c r="N170" s="63">
        <f t="shared" si="122"/>
        <v>60166660</v>
      </c>
      <c r="O170" s="63">
        <f t="shared" si="123"/>
        <v>61530611.119999997</v>
      </c>
      <c r="P170" s="63">
        <f t="shared" si="124"/>
        <v>62638980.219999999</v>
      </c>
      <c r="Q170" s="63">
        <f t="shared" si="236"/>
        <v>0</v>
      </c>
      <c r="R170" s="63">
        <f t="shared" si="236"/>
        <v>0</v>
      </c>
      <c r="S170" s="63">
        <f t="shared" si="236"/>
        <v>0</v>
      </c>
      <c r="T170" s="63">
        <f t="shared" si="209"/>
        <v>60166660</v>
      </c>
      <c r="U170" s="63">
        <f t="shared" si="210"/>
        <v>61530611.119999997</v>
      </c>
      <c r="V170" s="63">
        <f t="shared" si="211"/>
        <v>62638980.219999999</v>
      </c>
      <c r="W170" s="63">
        <f t="shared" si="237"/>
        <v>-255833.33</v>
      </c>
      <c r="X170" s="63">
        <f t="shared" si="237"/>
        <v>0</v>
      </c>
      <c r="Y170" s="63">
        <f t="shared" si="237"/>
        <v>0</v>
      </c>
      <c r="Z170" s="63">
        <f t="shared" si="212"/>
        <v>59910826.670000002</v>
      </c>
      <c r="AA170" s="63">
        <f t="shared" si="213"/>
        <v>61530611.119999997</v>
      </c>
      <c r="AB170" s="63">
        <f t="shared" si="214"/>
        <v>62638980.219999999</v>
      </c>
    </row>
    <row r="171" spans="1:28">
      <c r="A171" s="237"/>
      <c r="B171" s="29" t="s">
        <v>42</v>
      </c>
      <c r="C171" s="5" t="s">
        <v>16</v>
      </c>
      <c r="D171" s="5" t="s">
        <v>3</v>
      </c>
      <c r="E171" s="5" t="s">
        <v>100</v>
      </c>
      <c r="F171" s="5" t="s">
        <v>112</v>
      </c>
      <c r="G171" s="17" t="s">
        <v>40</v>
      </c>
      <c r="H171" s="67">
        <f>59666660+500000</f>
        <v>60166660</v>
      </c>
      <c r="I171" s="67">
        <f>61030611.12+500000</f>
        <v>61530611.119999997</v>
      </c>
      <c r="J171" s="67">
        <f>62438980.22+200000</f>
        <v>62638980.219999999</v>
      </c>
      <c r="K171" s="67"/>
      <c r="L171" s="67"/>
      <c r="M171" s="67"/>
      <c r="N171" s="67">
        <f t="shared" si="122"/>
        <v>60166660</v>
      </c>
      <c r="O171" s="67">
        <f t="shared" si="123"/>
        <v>61530611.119999997</v>
      </c>
      <c r="P171" s="67">
        <f t="shared" si="124"/>
        <v>62638980.219999999</v>
      </c>
      <c r="Q171" s="67"/>
      <c r="R171" s="67"/>
      <c r="S171" s="67"/>
      <c r="T171" s="67">
        <f t="shared" si="209"/>
        <v>60166660</v>
      </c>
      <c r="U171" s="67">
        <f t="shared" si="210"/>
        <v>61530611.119999997</v>
      </c>
      <c r="V171" s="67">
        <f t="shared" si="211"/>
        <v>62638980.219999999</v>
      </c>
      <c r="W171" s="67">
        <v>-255833.33</v>
      </c>
      <c r="X171" s="67"/>
      <c r="Y171" s="67"/>
      <c r="Z171" s="67">
        <f t="shared" si="212"/>
        <v>59910826.670000002</v>
      </c>
      <c r="AA171" s="67">
        <f t="shared" si="213"/>
        <v>61530611.119999997</v>
      </c>
      <c r="AB171" s="67">
        <f t="shared" si="214"/>
        <v>62638980.219999999</v>
      </c>
    </row>
    <row r="172" spans="1:28">
      <c r="A172" s="237"/>
      <c r="B172" s="119" t="s">
        <v>265</v>
      </c>
      <c r="C172" s="5" t="s">
        <v>16</v>
      </c>
      <c r="D172" s="5" t="s">
        <v>3</v>
      </c>
      <c r="E172" s="5" t="s">
        <v>100</v>
      </c>
      <c r="F172" s="5" t="s">
        <v>113</v>
      </c>
      <c r="G172" s="17"/>
      <c r="H172" s="63">
        <f>H173</f>
        <v>300000</v>
      </c>
      <c r="I172" s="63">
        <f t="shared" ref="I172:M173" si="238">I173</f>
        <v>300000</v>
      </c>
      <c r="J172" s="63">
        <f t="shared" si="238"/>
        <v>0</v>
      </c>
      <c r="K172" s="63">
        <f t="shared" si="238"/>
        <v>0</v>
      </c>
      <c r="L172" s="63">
        <f t="shared" si="238"/>
        <v>0</v>
      </c>
      <c r="M172" s="63">
        <f t="shared" si="238"/>
        <v>0</v>
      </c>
      <c r="N172" s="63">
        <f t="shared" si="122"/>
        <v>300000</v>
      </c>
      <c r="O172" s="63">
        <f t="shared" si="123"/>
        <v>300000</v>
      </c>
      <c r="P172" s="63">
        <f t="shared" si="124"/>
        <v>0</v>
      </c>
      <c r="Q172" s="63">
        <f t="shared" ref="Q172:S173" si="239">Q173</f>
        <v>0</v>
      </c>
      <c r="R172" s="63">
        <f t="shared" si="239"/>
        <v>0</v>
      </c>
      <c r="S172" s="63">
        <f t="shared" si="239"/>
        <v>0</v>
      </c>
      <c r="T172" s="63">
        <f t="shared" si="209"/>
        <v>300000</v>
      </c>
      <c r="U172" s="63">
        <f t="shared" si="210"/>
        <v>300000</v>
      </c>
      <c r="V172" s="63">
        <f t="shared" si="211"/>
        <v>0</v>
      </c>
      <c r="W172" s="63">
        <f t="shared" ref="W172:Y173" si="240">W173</f>
        <v>0</v>
      </c>
      <c r="X172" s="63">
        <f t="shared" si="240"/>
        <v>0</v>
      </c>
      <c r="Y172" s="63">
        <f t="shared" si="240"/>
        <v>0</v>
      </c>
      <c r="Z172" s="63">
        <f t="shared" si="212"/>
        <v>300000</v>
      </c>
      <c r="AA172" s="63">
        <f t="shared" si="213"/>
        <v>300000</v>
      </c>
      <c r="AB172" s="63">
        <f t="shared" si="214"/>
        <v>0</v>
      </c>
    </row>
    <row r="173" spans="1:28" ht="25.5">
      <c r="A173" s="237"/>
      <c r="B173" s="62" t="s">
        <v>208</v>
      </c>
      <c r="C173" s="5" t="s">
        <v>16</v>
      </c>
      <c r="D173" s="5" t="s">
        <v>3</v>
      </c>
      <c r="E173" s="5" t="s">
        <v>100</v>
      </c>
      <c r="F173" s="5" t="s">
        <v>113</v>
      </c>
      <c r="G173" s="17" t="s">
        <v>32</v>
      </c>
      <c r="H173" s="63">
        <f>H174</f>
        <v>300000</v>
      </c>
      <c r="I173" s="63">
        <f t="shared" si="238"/>
        <v>300000</v>
      </c>
      <c r="J173" s="63">
        <f t="shared" si="238"/>
        <v>0</v>
      </c>
      <c r="K173" s="63">
        <f t="shared" si="238"/>
        <v>0</v>
      </c>
      <c r="L173" s="63">
        <f t="shared" si="238"/>
        <v>0</v>
      </c>
      <c r="M173" s="63">
        <f t="shared" si="238"/>
        <v>0</v>
      </c>
      <c r="N173" s="63">
        <f t="shared" si="122"/>
        <v>300000</v>
      </c>
      <c r="O173" s="63">
        <f t="shared" si="123"/>
        <v>300000</v>
      </c>
      <c r="P173" s="63">
        <f t="shared" si="124"/>
        <v>0</v>
      </c>
      <c r="Q173" s="63">
        <f t="shared" si="239"/>
        <v>0</v>
      </c>
      <c r="R173" s="63">
        <f t="shared" si="239"/>
        <v>0</v>
      </c>
      <c r="S173" s="63">
        <f t="shared" si="239"/>
        <v>0</v>
      </c>
      <c r="T173" s="63">
        <f t="shared" si="209"/>
        <v>300000</v>
      </c>
      <c r="U173" s="63">
        <f t="shared" si="210"/>
        <v>300000</v>
      </c>
      <c r="V173" s="63">
        <f t="shared" si="211"/>
        <v>0</v>
      </c>
      <c r="W173" s="63">
        <f t="shared" si="240"/>
        <v>0</v>
      </c>
      <c r="X173" s="63">
        <f t="shared" si="240"/>
        <v>0</v>
      </c>
      <c r="Y173" s="63">
        <f t="shared" si="240"/>
        <v>0</v>
      </c>
      <c r="Z173" s="63">
        <f t="shared" si="212"/>
        <v>300000</v>
      </c>
      <c r="AA173" s="63">
        <f t="shared" si="213"/>
        <v>300000</v>
      </c>
      <c r="AB173" s="63">
        <f t="shared" si="214"/>
        <v>0</v>
      </c>
    </row>
    <row r="174" spans="1:28" ht="25.5">
      <c r="A174" s="237"/>
      <c r="B174" s="32" t="s">
        <v>34</v>
      </c>
      <c r="C174" s="5" t="s">
        <v>16</v>
      </c>
      <c r="D174" s="5" t="s">
        <v>3</v>
      </c>
      <c r="E174" s="5" t="s">
        <v>100</v>
      </c>
      <c r="F174" s="5" t="s">
        <v>113</v>
      </c>
      <c r="G174" s="17" t="s">
        <v>33</v>
      </c>
      <c r="H174" s="67">
        <v>300000</v>
      </c>
      <c r="I174" s="67">
        <v>300000</v>
      </c>
      <c r="J174" s="67"/>
      <c r="K174" s="67"/>
      <c r="L174" s="67"/>
      <c r="M174" s="67"/>
      <c r="N174" s="67">
        <f t="shared" si="122"/>
        <v>300000</v>
      </c>
      <c r="O174" s="67">
        <f t="shared" si="123"/>
        <v>300000</v>
      </c>
      <c r="P174" s="67">
        <f t="shared" si="124"/>
        <v>0</v>
      </c>
      <c r="Q174" s="67"/>
      <c r="R174" s="67"/>
      <c r="S174" s="67"/>
      <c r="T174" s="67">
        <f t="shared" si="209"/>
        <v>300000</v>
      </c>
      <c r="U174" s="67">
        <f t="shared" si="210"/>
        <v>300000</v>
      </c>
      <c r="V174" s="67">
        <f t="shared" si="211"/>
        <v>0</v>
      </c>
      <c r="W174" s="67"/>
      <c r="X174" s="67"/>
      <c r="Y174" s="67"/>
      <c r="Z174" s="67">
        <f t="shared" si="212"/>
        <v>300000</v>
      </c>
      <c r="AA174" s="67">
        <f t="shared" si="213"/>
        <v>300000</v>
      </c>
      <c r="AB174" s="67">
        <f t="shared" si="214"/>
        <v>0</v>
      </c>
    </row>
    <row r="175" spans="1:28">
      <c r="A175" s="237"/>
      <c r="B175" s="209" t="s">
        <v>188</v>
      </c>
      <c r="C175" s="5" t="s">
        <v>16</v>
      </c>
      <c r="D175" s="5" t="s">
        <v>3</v>
      </c>
      <c r="E175" s="5" t="s">
        <v>100</v>
      </c>
      <c r="F175" s="60" t="s">
        <v>187</v>
      </c>
      <c r="G175" s="17"/>
      <c r="H175" s="67"/>
      <c r="I175" s="67"/>
      <c r="J175" s="67"/>
      <c r="K175" s="67"/>
      <c r="L175" s="67"/>
      <c r="M175" s="67"/>
      <c r="N175" s="67"/>
      <c r="O175" s="67"/>
      <c r="P175" s="67"/>
      <c r="Q175" s="67">
        <f>Q178</f>
        <v>650000</v>
      </c>
      <c r="R175" s="67">
        <f>R178</f>
        <v>0</v>
      </c>
      <c r="S175" s="67">
        <f>S178</f>
        <v>0</v>
      </c>
      <c r="T175" s="67">
        <f t="shared" ref="T175:T179" si="241">N175+Q175</f>
        <v>650000</v>
      </c>
      <c r="U175" s="67">
        <f t="shared" ref="U175:U179" si="242">O175+R175</f>
        <v>0</v>
      </c>
      <c r="V175" s="67">
        <f t="shared" ref="V175:V179" si="243">P175+S175</f>
        <v>0</v>
      </c>
      <c r="W175" s="67">
        <f>W178+W176</f>
        <v>-260422</v>
      </c>
      <c r="X175" s="67">
        <f t="shared" ref="X175:Y175" si="244">X178+X176</f>
        <v>0</v>
      </c>
      <c r="Y175" s="67">
        <f t="shared" si="244"/>
        <v>0</v>
      </c>
      <c r="Z175" s="67">
        <f t="shared" si="212"/>
        <v>389578</v>
      </c>
      <c r="AA175" s="67">
        <f t="shared" si="213"/>
        <v>0</v>
      </c>
      <c r="AB175" s="67">
        <f t="shared" si="214"/>
        <v>0</v>
      </c>
    </row>
    <row r="176" spans="1:28" ht="25.5">
      <c r="A176" s="237"/>
      <c r="B176" s="62" t="s">
        <v>208</v>
      </c>
      <c r="C176" s="5" t="s">
        <v>16</v>
      </c>
      <c r="D176" s="5" t="s">
        <v>3</v>
      </c>
      <c r="E176" s="5" t="s">
        <v>100</v>
      </c>
      <c r="F176" s="60" t="s">
        <v>187</v>
      </c>
      <c r="G176" s="61" t="s">
        <v>32</v>
      </c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67"/>
      <c r="W176" s="67">
        <f>W177</f>
        <v>78000</v>
      </c>
      <c r="X176" s="67">
        <f t="shared" ref="X176:Y176" si="245">X177</f>
        <v>0</v>
      </c>
      <c r="Y176" s="67">
        <f t="shared" si="245"/>
        <v>0</v>
      </c>
      <c r="Z176" s="67">
        <f t="shared" ref="Z176:Z177" si="246">T176+W176</f>
        <v>78000</v>
      </c>
      <c r="AA176" s="67">
        <f t="shared" ref="AA176:AA177" si="247">U176+X176</f>
        <v>0</v>
      </c>
      <c r="AB176" s="67">
        <f t="shared" ref="AB176:AB177" si="248">V176+Y176</f>
        <v>0</v>
      </c>
    </row>
    <row r="177" spans="1:28" ht="25.5">
      <c r="A177" s="237"/>
      <c r="B177" s="32" t="s">
        <v>34</v>
      </c>
      <c r="C177" s="5" t="s">
        <v>16</v>
      </c>
      <c r="D177" s="5" t="s">
        <v>3</v>
      </c>
      <c r="E177" s="5" t="s">
        <v>100</v>
      </c>
      <c r="F177" s="60" t="s">
        <v>187</v>
      </c>
      <c r="G177" s="61" t="s">
        <v>33</v>
      </c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>
        <v>78000</v>
      </c>
      <c r="X177" s="67"/>
      <c r="Y177" s="67"/>
      <c r="Z177" s="67">
        <f t="shared" si="246"/>
        <v>78000</v>
      </c>
      <c r="AA177" s="67">
        <f t="shared" si="247"/>
        <v>0</v>
      </c>
      <c r="AB177" s="67">
        <f t="shared" si="248"/>
        <v>0</v>
      </c>
    </row>
    <row r="178" spans="1:28" ht="25.5">
      <c r="A178" s="237"/>
      <c r="B178" s="30" t="s">
        <v>41</v>
      </c>
      <c r="C178" s="5" t="s">
        <v>16</v>
      </c>
      <c r="D178" s="5" t="s">
        <v>3</v>
      </c>
      <c r="E178" s="5" t="s">
        <v>100</v>
      </c>
      <c r="F178" s="60" t="s">
        <v>187</v>
      </c>
      <c r="G178" s="61" t="s">
        <v>39</v>
      </c>
      <c r="H178" s="67"/>
      <c r="I178" s="67"/>
      <c r="J178" s="67"/>
      <c r="K178" s="67"/>
      <c r="L178" s="67"/>
      <c r="M178" s="67"/>
      <c r="N178" s="67"/>
      <c r="O178" s="67"/>
      <c r="P178" s="67"/>
      <c r="Q178" s="67">
        <f>Q179</f>
        <v>650000</v>
      </c>
      <c r="R178" s="67">
        <f t="shared" ref="R178:S178" si="249">R179</f>
        <v>0</v>
      </c>
      <c r="S178" s="67">
        <f t="shared" si="249"/>
        <v>0</v>
      </c>
      <c r="T178" s="67">
        <f t="shared" si="241"/>
        <v>650000</v>
      </c>
      <c r="U178" s="67">
        <f t="shared" si="242"/>
        <v>0</v>
      </c>
      <c r="V178" s="67">
        <f t="shared" si="243"/>
        <v>0</v>
      </c>
      <c r="W178" s="67">
        <f>W179</f>
        <v>-338422</v>
      </c>
      <c r="X178" s="67">
        <f t="shared" ref="X178:Y178" si="250">X179</f>
        <v>0</v>
      </c>
      <c r="Y178" s="67">
        <f t="shared" si="250"/>
        <v>0</v>
      </c>
      <c r="Z178" s="67">
        <f t="shared" si="212"/>
        <v>311578</v>
      </c>
      <c r="AA178" s="67">
        <f t="shared" si="213"/>
        <v>0</v>
      </c>
      <c r="AB178" s="67">
        <f t="shared" si="214"/>
        <v>0</v>
      </c>
    </row>
    <row r="179" spans="1:28">
      <c r="A179" s="237"/>
      <c r="B179" s="29" t="s">
        <v>42</v>
      </c>
      <c r="C179" s="5" t="s">
        <v>16</v>
      </c>
      <c r="D179" s="5" t="s">
        <v>3</v>
      </c>
      <c r="E179" s="5" t="s">
        <v>100</v>
      </c>
      <c r="F179" s="60" t="s">
        <v>187</v>
      </c>
      <c r="G179" s="61" t="s">
        <v>40</v>
      </c>
      <c r="H179" s="67"/>
      <c r="I179" s="67"/>
      <c r="J179" s="67"/>
      <c r="K179" s="67"/>
      <c r="L179" s="67"/>
      <c r="M179" s="67"/>
      <c r="N179" s="67"/>
      <c r="O179" s="67"/>
      <c r="P179" s="67"/>
      <c r="Q179" s="67">
        <v>650000</v>
      </c>
      <c r="R179" s="67"/>
      <c r="S179" s="67"/>
      <c r="T179" s="67">
        <f t="shared" si="241"/>
        <v>650000</v>
      </c>
      <c r="U179" s="67">
        <f t="shared" si="242"/>
        <v>0</v>
      </c>
      <c r="V179" s="67">
        <f t="shared" si="243"/>
        <v>0</v>
      </c>
      <c r="W179" s="67">
        <f>30000-368422</f>
        <v>-338422</v>
      </c>
      <c r="X179" s="67"/>
      <c r="Y179" s="67"/>
      <c r="Z179" s="67">
        <f t="shared" si="212"/>
        <v>311578</v>
      </c>
      <c r="AA179" s="67">
        <f t="shared" si="213"/>
        <v>0</v>
      </c>
      <c r="AB179" s="67">
        <f t="shared" si="214"/>
        <v>0</v>
      </c>
    </row>
    <row r="180" spans="1:28">
      <c r="A180" s="237"/>
      <c r="B180" s="62" t="s">
        <v>379</v>
      </c>
      <c r="C180" s="44" t="s">
        <v>16</v>
      </c>
      <c r="D180" s="44" t="s">
        <v>3</v>
      </c>
      <c r="E180" s="44" t="s">
        <v>100</v>
      </c>
      <c r="F180" s="79" t="s">
        <v>378</v>
      </c>
      <c r="G180" s="43"/>
      <c r="H180" s="67"/>
      <c r="I180" s="67"/>
      <c r="J180" s="67"/>
      <c r="K180" s="67"/>
      <c r="L180" s="67"/>
      <c r="M180" s="67"/>
      <c r="N180" s="67"/>
      <c r="O180" s="67"/>
      <c r="P180" s="67"/>
      <c r="Q180" s="67">
        <f>Q181</f>
        <v>20500000</v>
      </c>
      <c r="R180" s="67">
        <f t="shared" ref="R180:S181" si="251">R181</f>
        <v>0</v>
      </c>
      <c r="S180" s="67">
        <f t="shared" si="251"/>
        <v>0</v>
      </c>
      <c r="T180" s="67">
        <f t="shared" ref="T180:T182" si="252">N180+Q180</f>
        <v>20500000</v>
      </c>
      <c r="U180" s="67">
        <f t="shared" ref="U180:U182" si="253">O180+R180</f>
        <v>0</v>
      </c>
      <c r="V180" s="67">
        <f t="shared" ref="V180:V182" si="254">P180+S180</f>
        <v>0</v>
      </c>
      <c r="W180" s="67">
        <f>W181</f>
        <v>-5097100.5999999996</v>
      </c>
      <c r="X180" s="67">
        <f t="shared" ref="X180:Y181" si="255">X181</f>
        <v>0</v>
      </c>
      <c r="Y180" s="67">
        <f t="shared" si="255"/>
        <v>0</v>
      </c>
      <c r="Z180" s="67">
        <f t="shared" si="212"/>
        <v>15402899.4</v>
      </c>
      <c r="AA180" s="67">
        <f t="shared" si="213"/>
        <v>0</v>
      </c>
      <c r="AB180" s="67">
        <f t="shared" si="214"/>
        <v>0</v>
      </c>
    </row>
    <row r="181" spans="1:28" ht="25.5">
      <c r="A181" s="237"/>
      <c r="B181" s="30" t="s">
        <v>41</v>
      </c>
      <c r="C181" s="44" t="s">
        <v>16</v>
      </c>
      <c r="D181" s="44" t="s">
        <v>3</v>
      </c>
      <c r="E181" s="44" t="s">
        <v>100</v>
      </c>
      <c r="F181" s="79" t="s">
        <v>378</v>
      </c>
      <c r="G181" s="107" t="s">
        <v>39</v>
      </c>
      <c r="H181" s="67"/>
      <c r="I181" s="67"/>
      <c r="J181" s="67"/>
      <c r="K181" s="67"/>
      <c r="L181" s="67"/>
      <c r="M181" s="67"/>
      <c r="N181" s="67"/>
      <c r="O181" s="67"/>
      <c r="P181" s="67"/>
      <c r="Q181" s="67">
        <f>Q182</f>
        <v>20500000</v>
      </c>
      <c r="R181" s="67">
        <f t="shared" si="251"/>
        <v>0</v>
      </c>
      <c r="S181" s="67">
        <f t="shared" si="251"/>
        <v>0</v>
      </c>
      <c r="T181" s="67">
        <f t="shared" si="252"/>
        <v>20500000</v>
      </c>
      <c r="U181" s="67">
        <f t="shared" si="253"/>
        <v>0</v>
      </c>
      <c r="V181" s="67">
        <f t="shared" si="254"/>
        <v>0</v>
      </c>
      <c r="W181" s="67">
        <f>W182</f>
        <v>-5097100.5999999996</v>
      </c>
      <c r="X181" s="67">
        <f t="shared" si="255"/>
        <v>0</v>
      </c>
      <c r="Y181" s="67">
        <f t="shared" si="255"/>
        <v>0</v>
      </c>
      <c r="Z181" s="67">
        <f t="shared" si="212"/>
        <v>15402899.4</v>
      </c>
      <c r="AA181" s="67">
        <f t="shared" si="213"/>
        <v>0</v>
      </c>
      <c r="AB181" s="67">
        <f t="shared" si="214"/>
        <v>0</v>
      </c>
    </row>
    <row r="182" spans="1:28">
      <c r="A182" s="237"/>
      <c r="B182" s="29" t="s">
        <v>42</v>
      </c>
      <c r="C182" s="44" t="s">
        <v>16</v>
      </c>
      <c r="D182" s="44" t="s">
        <v>3</v>
      </c>
      <c r="E182" s="44" t="s">
        <v>100</v>
      </c>
      <c r="F182" s="79" t="s">
        <v>378</v>
      </c>
      <c r="G182" s="107" t="s">
        <v>40</v>
      </c>
      <c r="H182" s="67"/>
      <c r="I182" s="67"/>
      <c r="J182" s="67"/>
      <c r="K182" s="67"/>
      <c r="L182" s="67"/>
      <c r="M182" s="67"/>
      <c r="N182" s="67"/>
      <c r="O182" s="67"/>
      <c r="P182" s="67"/>
      <c r="Q182" s="67">
        <v>20500000</v>
      </c>
      <c r="R182" s="67"/>
      <c r="S182" s="67"/>
      <c r="T182" s="67">
        <f t="shared" si="252"/>
        <v>20500000</v>
      </c>
      <c r="U182" s="67">
        <f t="shared" si="253"/>
        <v>0</v>
      </c>
      <c r="V182" s="67">
        <f t="shared" si="254"/>
        <v>0</v>
      </c>
      <c r="W182" s="67">
        <f>10940810-16037910.6</f>
        <v>-5097100.5999999996</v>
      </c>
      <c r="X182" s="67"/>
      <c r="Y182" s="67"/>
      <c r="Z182" s="67">
        <f t="shared" si="212"/>
        <v>15402899.4</v>
      </c>
      <c r="AA182" s="67">
        <f t="shared" si="213"/>
        <v>0</v>
      </c>
      <c r="AB182" s="67">
        <f t="shared" si="214"/>
        <v>0</v>
      </c>
    </row>
    <row r="183" spans="1:28">
      <c r="A183" s="237"/>
      <c r="B183" s="62" t="s">
        <v>381</v>
      </c>
      <c r="C183" s="44" t="s">
        <v>16</v>
      </c>
      <c r="D183" s="44" t="s">
        <v>3</v>
      </c>
      <c r="E183" s="44" t="s">
        <v>100</v>
      </c>
      <c r="F183" s="79" t="s">
        <v>380</v>
      </c>
      <c r="G183" s="107"/>
      <c r="H183" s="67"/>
      <c r="I183" s="67"/>
      <c r="J183" s="67"/>
      <c r="K183" s="67"/>
      <c r="L183" s="67"/>
      <c r="M183" s="67"/>
      <c r="N183" s="67"/>
      <c r="O183" s="67"/>
      <c r="P183" s="67"/>
      <c r="Q183" s="67">
        <f>Q184</f>
        <v>3437500</v>
      </c>
      <c r="R183" s="67">
        <f t="shared" ref="R183:S184" si="256">R184</f>
        <v>0</v>
      </c>
      <c r="S183" s="67">
        <f t="shared" si="256"/>
        <v>0</v>
      </c>
      <c r="T183" s="67">
        <f t="shared" ref="T183:T185" si="257">N183+Q183</f>
        <v>3437500</v>
      </c>
      <c r="U183" s="67">
        <f t="shared" ref="U183:U185" si="258">O183+R183</f>
        <v>0</v>
      </c>
      <c r="V183" s="67">
        <f t="shared" ref="V183:V185" si="259">P183+S183</f>
        <v>0</v>
      </c>
      <c r="W183" s="67">
        <f>W184</f>
        <v>-3437500</v>
      </c>
      <c r="X183" s="67">
        <f t="shared" ref="X183:Y184" si="260">X184</f>
        <v>0</v>
      </c>
      <c r="Y183" s="67">
        <f t="shared" si="260"/>
        <v>0</v>
      </c>
      <c r="Z183" s="67">
        <f t="shared" si="212"/>
        <v>0</v>
      </c>
      <c r="AA183" s="67">
        <f t="shared" si="213"/>
        <v>0</v>
      </c>
      <c r="AB183" s="67">
        <f t="shared" si="214"/>
        <v>0</v>
      </c>
    </row>
    <row r="184" spans="1:28" ht="25.5">
      <c r="A184" s="237"/>
      <c r="B184" s="30" t="s">
        <v>41</v>
      </c>
      <c r="C184" s="44" t="s">
        <v>16</v>
      </c>
      <c r="D184" s="44" t="s">
        <v>3</v>
      </c>
      <c r="E184" s="44" t="s">
        <v>100</v>
      </c>
      <c r="F184" s="79" t="s">
        <v>380</v>
      </c>
      <c r="G184" s="107" t="s">
        <v>39</v>
      </c>
      <c r="H184" s="67"/>
      <c r="I184" s="67"/>
      <c r="J184" s="67"/>
      <c r="K184" s="67"/>
      <c r="L184" s="67"/>
      <c r="M184" s="67"/>
      <c r="N184" s="67"/>
      <c r="O184" s="67"/>
      <c r="P184" s="67"/>
      <c r="Q184" s="67">
        <f>Q185</f>
        <v>3437500</v>
      </c>
      <c r="R184" s="67">
        <f t="shared" si="256"/>
        <v>0</v>
      </c>
      <c r="S184" s="67">
        <f t="shared" si="256"/>
        <v>0</v>
      </c>
      <c r="T184" s="67">
        <f t="shared" si="257"/>
        <v>3437500</v>
      </c>
      <c r="U184" s="67">
        <f t="shared" si="258"/>
        <v>0</v>
      </c>
      <c r="V184" s="67">
        <f t="shared" si="259"/>
        <v>0</v>
      </c>
      <c r="W184" s="67">
        <f>W185</f>
        <v>-3437500</v>
      </c>
      <c r="X184" s="67">
        <f t="shared" si="260"/>
        <v>0</v>
      </c>
      <c r="Y184" s="67">
        <f t="shared" si="260"/>
        <v>0</v>
      </c>
      <c r="Z184" s="67">
        <f t="shared" si="212"/>
        <v>0</v>
      </c>
      <c r="AA184" s="67">
        <f t="shared" si="213"/>
        <v>0</v>
      </c>
      <c r="AB184" s="67">
        <f t="shared" si="214"/>
        <v>0</v>
      </c>
    </row>
    <row r="185" spans="1:28">
      <c r="A185" s="237"/>
      <c r="B185" s="29" t="s">
        <v>42</v>
      </c>
      <c r="C185" s="44" t="s">
        <v>16</v>
      </c>
      <c r="D185" s="44" t="s">
        <v>3</v>
      </c>
      <c r="E185" s="44" t="s">
        <v>100</v>
      </c>
      <c r="F185" s="79" t="s">
        <v>380</v>
      </c>
      <c r="G185" s="107" t="s">
        <v>40</v>
      </c>
      <c r="H185" s="67"/>
      <c r="I185" s="67"/>
      <c r="J185" s="67"/>
      <c r="K185" s="67"/>
      <c r="L185" s="67"/>
      <c r="M185" s="67"/>
      <c r="N185" s="67"/>
      <c r="O185" s="67"/>
      <c r="P185" s="67"/>
      <c r="Q185" s="67">
        <v>3437500</v>
      </c>
      <c r="R185" s="67"/>
      <c r="S185" s="67"/>
      <c r="T185" s="67">
        <f t="shared" si="257"/>
        <v>3437500</v>
      </c>
      <c r="U185" s="67">
        <f t="shared" si="258"/>
        <v>0</v>
      </c>
      <c r="V185" s="67">
        <f t="shared" si="259"/>
        <v>0</v>
      </c>
      <c r="W185" s="67">
        <v>-3437500</v>
      </c>
      <c r="X185" s="67"/>
      <c r="Y185" s="67"/>
      <c r="Z185" s="67">
        <f t="shared" si="212"/>
        <v>0</v>
      </c>
      <c r="AA185" s="67">
        <f t="shared" si="213"/>
        <v>0</v>
      </c>
      <c r="AB185" s="67">
        <f t="shared" si="214"/>
        <v>0</v>
      </c>
    </row>
    <row r="186" spans="1:28" ht="25.5">
      <c r="A186" s="237"/>
      <c r="B186" s="119" t="s">
        <v>266</v>
      </c>
      <c r="C186" s="5" t="s">
        <v>16</v>
      </c>
      <c r="D186" s="5" t="s">
        <v>3</v>
      </c>
      <c r="E186" s="5" t="s">
        <v>100</v>
      </c>
      <c r="F186" s="79" t="s">
        <v>267</v>
      </c>
      <c r="G186" s="17"/>
      <c r="H186" s="73">
        <f>H187</f>
        <v>250000</v>
      </c>
      <c r="I186" s="73">
        <f t="shared" ref="I186:M187" si="261">I187</f>
        <v>0</v>
      </c>
      <c r="J186" s="73">
        <f t="shared" si="261"/>
        <v>0</v>
      </c>
      <c r="K186" s="73">
        <f t="shared" si="261"/>
        <v>0</v>
      </c>
      <c r="L186" s="73">
        <f t="shared" si="261"/>
        <v>0</v>
      </c>
      <c r="M186" s="73">
        <f t="shared" si="261"/>
        <v>0</v>
      </c>
      <c r="N186" s="73">
        <f t="shared" si="122"/>
        <v>250000</v>
      </c>
      <c r="O186" s="73">
        <f t="shared" si="123"/>
        <v>0</v>
      </c>
      <c r="P186" s="73">
        <f t="shared" si="124"/>
        <v>0</v>
      </c>
      <c r="Q186" s="73">
        <f t="shared" ref="Q186:S187" si="262">Q187</f>
        <v>0</v>
      </c>
      <c r="R186" s="73">
        <f t="shared" si="262"/>
        <v>0</v>
      </c>
      <c r="S186" s="73">
        <f t="shared" si="262"/>
        <v>0</v>
      </c>
      <c r="T186" s="73">
        <f t="shared" si="209"/>
        <v>250000</v>
      </c>
      <c r="U186" s="73">
        <f t="shared" si="210"/>
        <v>0</v>
      </c>
      <c r="V186" s="73">
        <f t="shared" si="211"/>
        <v>0</v>
      </c>
      <c r="W186" s="73">
        <f t="shared" ref="W186:Y187" si="263">W187</f>
        <v>0</v>
      </c>
      <c r="X186" s="73">
        <f t="shared" si="263"/>
        <v>0</v>
      </c>
      <c r="Y186" s="73">
        <f t="shared" si="263"/>
        <v>0</v>
      </c>
      <c r="Z186" s="73">
        <f t="shared" si="212"/>
        <v>250000</v>
      </c>
      <c r="AA186" s="73">
        <f t="shared" si="213"/>
        <v>0</v>
      </c>
      <c r="AB186" s="73">
        <f t="shared" si="214"/>
        <v>0</v>
      </c>
    </row>
    <row r="187" spans="1:28" ht="25.5">
      <c r="A187" s="226"/>
      <c r="B187" s="30" t="s">
        <v>41</v>
      </c>
      <c r="C187" s="5" t="s">
        <v>16</v>
      </c>
      <c r="D187" s="5" t="s">
        <v>3</v>
      </c>
      <c r="E187" s="5" t="s">
        <v>100</v>
      </c>
      <c r="F187" s="79" t="s">
        <v>267</v>
      </c>
      <c r="G187" s="61" t="s">
        <v>39</v>
      </c>
      <c r="H187" s="73">
        <f>H188</f>
        <v>250000</v>
      </c>
      <c r="I187" s="73">
        <f t="shared" si="261"/>
        <v>0</v>
      </c>
      <c r="J187" s="73">
        <f t="shared" si="261"/>
        <v>0</v>
      </c>
      <c r="K187" s="73">
        <f t="shared" si="261"/>
        <v>0</v>
      </c>
      <c r="L187" s="73">
        <f t="shared" si="261"/>
        <v>0</v>
      </c>
      <c r="M187" s="73">
        <f t="shared" si="261"/>
        <v>0</v>
      </c>
      <c r="N187" s="73">
        <f t="shared" si="122"/>
        <v>250000</v>
      </c>
      <c r="O187" s="73">
        <f t="shared" si="123"/>
        <v>0</v>
      </c>
      <c r="P187" s="73">
        <f t="shared" si="124"/>
        <v>0</v>
      </c>
      <c r="Q187" s="73">
        <f t="shared" si="262"/>
        <v>0</v>
      </c>
      <c r="R187" s="73">
        <f t="shared" si="262"/>
        <v>0</v>
      </c>
      <c r="S187" s="73">
        <f t="shared" si="262"/>
        <v>0</v>
      </c>
      <c r="T187" s="73">
        <f t="shared" si="209"/>
        <v>250000</v>
      </c>
      <c r="U187" s="73">
        <f t="shared" si="210"/>
        <v>0</v>
      </c>
      <c r="V187" s="73">
        <f t="shared" si="211"/>
        <v>0</v>
      </c>
      <c r="W187" s="73">
        <f t="shared" si="263"/>
        <v>0</v>
      </c>
      <c r="X187" s="73">
        <f t="shared" si="263"/>
        <v>0</v>
      </c>
      <c r="Y187" s="73">
        <f t="shared" si="263"/>
        <v>0</v>
      </c>
      <c r="Z187" s="73">
        <f t="shared" si="212"/>
        <v>250000</v>
      </c>
      <c r="AA187" s="73">
        <f t="shared" si="213"/>
        <v>0</v>
      </c>
      <c r="AB187" s="73">
        <f t="shared" si="214"/>
        <v>0</v>
      </c>
    </row>
    <row r="188" spans="1:28">
      <c r="A188" s="226"/>
      <c r="B188" s="29" t="s">
        <v>42</v>
      </c>
      <c r="C188" s="5" t="s">
        <v>16</v>
      </c>
      <c r="D188" s="5" t="s">
        <v>3</v>
      </c>
      <c r="E188" s="5" t="s">
        <v>100</v>
      </c>
      <c r="F188" s="79" t="s">
        <v>267</v>
      </c>
      <c r="G188" s="61" t="s">
        <v>40</v>
      </c>
      <c r="H188" s="67">
        <v>250000</v>
      </c>
      <c r="I188" s="67"/>
      <c r="J188" s="67"/>
      <c r="K188" s="67"/>
      <c r="L188" s="67"/>
      <c r="M188" s="67"/>
      <c r="N188" s="67">
        <f t="shared" si="122"/>
        <v>250000</v>
      </c>
      <c r="O188" s="67">
        <f t="shared" si="123"/>
        <v>0</v>
      </c>
      <c r="P188" s="67">
        <f t="shared" si="124"/>
        <v>0</v>
      </c>
      <c r="Q188" s="67"/>
      <c r="R188" s="67"/>
      <c r="S188" s="67"/>
      <c r="T188" s="67">
        <f t="shared" si="209"/>
        <v>250000</v>
      </c>
      <c r="U188" s="67">
        <f t="shared" si="210"/>
        <v>0</v>
      </c>
      <c r="V188" s="67">
        <f t="shared" si="211"/>
        <v>0</v>
      </c>
      <c r="W188" s="67"/>
      <c r="X188" s="67"/>
      <c r="Y188" s="67"/>
      <c r="Z188" s="67">
        <f t="shared" si="212"/>
        <v>250000</v>
      </c>
      <c r="AA188" s="67">
        <f t="shared" si="213"/>
        <v>0</v>
      </c>
      <c r="AB188" s="67">
        <f t="shared" si="214"/>
        <v>0</v>
      </c>
    </row>
    <row r="189" spans="1:28" ht="38.25">
      <c r="A189" s="237"/>
      <c r="B189" s="62" t="s">
        <v>260</v>
      </c>
      <c r="C189" s="5" t="s">
        <v>16</v>
      </c>
      <c r="D189" s="5" t="s">
        <v>3</v>
      </c>
      <c r="E189" s="5" t="s">
        <v>100</v>
      </c>
      <c r="F189" s="5" t="s">
        <v>106</v>
      </c>
      <c r="G189" s="17"/>
      <c r="H189" s="63">
        <f>H190</f>
        <v>619329</v>
      </c>
      <c r="I189" s="63">
        <f t="shared" ref="I189:M190" si="264">I190</f>
        <v>610500</v>
      </c>
      <c r="J189" s="63">
        <f t="shared" si="264"/>
        <v>634900</v>
      </c>
      <c r="K189" s="63">
        <f t="shared" si="264"/>
        <v>0</v>
      </c>
      <c r="L189" s="63">
        <f t="shared" si="264"/>
        <v>0</v>
      </c>
      <c r="M189" s="63">
        <f t="shared" si="264"/>
        <v>0</v>
      </c>
      <c r="N189" s="63">
        <f t="shared" si="122"/>
        <v>619329</v>
      </c>
      <c r="O189" s="63">
        <f t="shared" si="123"/>
        <v>610500</v>
      </c>
      <c r="P189" s="63">
        <f t="shared" si="124"/>
        <v>634900</v>
      </c>
      <c r="Q189" s="63">
        <f t="shared" ref="Q189:S190" si="265">Q190</f>
        <v>0</v>
      </c>
      <c r="R189" s="63">
        <f t="shared" si="265"/>
        <v>0</v>
      </c>
      <c r="S189" s="63">
        <f t="shared" si="265"/>
        <v>0</v>
      </c>
      <c r="T189" s="63">
        <f t="shared" si="209"/>
        <v>619329</v>
      </c>
      <c r="U189" s="63">
        <f t="shared" si="210"/>
        <v>610500</v>
      </c>
      <c r="V189" s="63">
        <f t="shared" si="211"/>
        <v>634900</v>
      </c>
      <c r="W189" s="63">
        <f t="shared" ref="W189:Y190" si="266">W190</f>
        <v>0</v>
      </c>
      <c r="X189" s="63">
        <f t="shared" si="266"/>
        <v>0</v>
      </c>
      <c r="Y189" s="63">
        <f t="shared" si="266"/>
        <v>0</v>
      </c>
      <c r="Z189" s="63">
        <f t="shared" si="212"/>
        <v>619329</v>
      </c>
      <c r="AA189" s="63">
        <f t="shared" si="213"/>
        <v>610500</v>
      </c>
      <c r="AB189" s="63">
        <f t="shared" si="214"/>
        <v>634900</v>
      </c>
    </row>
    <row r="190" spans="1:28" ht="25.5">
      <c r="A190" s="226"/>
      <c r="B190" s="30" t="s">
        <v>41</v>
      </c>
      <c r="C190" s="5" t="s">
        <v>16</v>
      </c>
      <c r="D190" s="5" t="s">
        <v>3</v>
      </c>
      <c r="E190" s="5" t="s">
        <v>100</v>
      </c>
      <c r="F190" s="5" t="s">
        <v>106</v>
      </c>
      <c r="G190" s="17" t="s">
        <v>39</v>
      </c>
      <c r="H190" s="63">
        <f>H191</f>
        <v>619329</v>
      </c>
      <c r="I190" s="63">
        <f t="shared" si="264"/>
        <v>610500</v>
      </c>
      <c r="J190" s="63">
        <f t="shared" si="264"/>
        <v>634900</v>
      </c>
      <c r="K190" s="63">
        <f t="shared" si="264"/>
        <v>0</v>
      </c>
      <c r="L190" s="63">
        <f t="shared" si="264"/>
        <v>0</v>
      </c>
      <c r="M190" s="63">
        <f t="shared" si="264"/>
        <v>0</v>
      </c>
      <c r="N190" s="63">
        <f t="shared" si="122"/>
        <v>619329</v>
      </c>
      <c r="O190" s="63">
        <f t="shared" si="123"/>
        <v>610500</v>
      </c>
      <c r="P190" s="63">
        <f t="shared" si="124"/>
        <v>634900</v>
      </c>
      <c r="Q190" s="63">
        <f t="shared" si="265"/>
        <v>0</v>
      </c>
      <c r="R190" s="63">
        <f t="shared" si="265"/>
        <v>0</v>
      </c>
      <c r="S190" s="63">
        <f t="shared" si="265"/>
        <v>0</v>
      </c>
      <c r="T190" s="63">
        <f t="shared" si="209"/>
        <v>619329</v>
      </c>
      <c r="U190" s="63">
        <f t="shared" si="210"/>
        <v>610500</v>
      </c>
      <c r="V190" s="63">
        <f t="shared" si="211"/>
        <v>634900</v>
      </c>
      <c r="W190" s="63">
        <f t="shared" si="266"/>
        <v>0</v>
      </c>
      <c r="X190" s="63">
        <f t="shared" si="266"/>
        <v>0</v>
      </c>
      <c r="Y190" s="63">
        <f t="shared" si="266"/>
        <v>0</v>
      </c>
      <c r="Z190" s="63">
        <f t="shared" si="212"/>
        <v>619329</v>
      </c>
      <c r="AA190" s="63">
        <f t="shared" si="213"/>
        <v>610500</v>
      </c>
      <c r="AB190" s="63">
        <f t="shared" si="214"/>
        <v>634900</v>
      </c>
    </row>
    <row r="191" spans="1:28">
      <c r="A191" s="237"/>
      <c r="B191" s="29" t="s">
        <v>42</v>
      </c>
      <c r="C191" s="5" t="s">
        <v>16</v>
      </c>
      <c r="D191" s="5" t="s">
        <v>3</v>
      </c>
      <c r="E191" s="5" t="s">
        <v>100</v>
      </c>
      <c r="F191" s="5" t="s">
        <v>106</v>
      </c>
      <c r="G191" s="17" t="s">
        <v>40</v>
      </c>
      <c r="H191" s="67">
        <v>619329</v>
      </c>
      <c r="I191" s="67">
        <v>610500</v>
      </c>
      <c r="J191" s="67">
        <v>634900</v>
      </c>
      <c r="K191" s="67"/>
      <c r="L191" s="67"/>
      <c r="M191" s="67"/>
      <c r="N191" s="67">
        <f t="shared" si="122"/>
        <v>619329</v>
      </c>
      <c r="O191" s="67">
        <f t="shared" si="123"/>
        <v>610500</v>
      </c>
      <c r="P191" s="67">
        <f t="shared" si="124"/>
        <v>634900</v>
      </c>
      <c r="Q191" s="67"/>
      <c r="R191" s="67"/>
      <c r="S191" s="67"/>
      <c r="T191" s="67">
        <f t="shared" si="209"/>
        <v>619329</v>
      </c>
      <c r="U191" s="67">
        <f t="shared" si="210"/>
        <v>610500</v>
      </c>
      <c r="V191" s="67">
        <f t="shared" si="211"/>
        <v>634900</v>
      </c>
      <c r="W191" s="67"/>
      <c r="X191" s="67"/>
      <c r="Y191" s="67"/>
      <c r="Z191" s="67">
        <f t="shared" si="212"/>
        <v>619329</v>
      </c>
      <c r="AA191" s="67">
        <f t="shared" si="213"/>
        <v>610500</v>
      </c>
      <c r="AB191" s="67">
        <f t="shared" si="214"/>
        <v>634900</v>
      </c>
    </row>
    <row r="192" spans="1:28">
      <c r="A192" s="203"/>
      <c r="B192" s="91" t="s">
        <v>381</v>
      </c>
      <c r="C192" s="44" t="s">
        <v>16</v>
      </c>
      <c r="D192" s="44" t="s">
        <v>3</v>
      </c>
      <c r="E192" s="44" t="s">
        <v>100</v>
      </c>
      <c r="F192" s="79" t="s">
        <v>410</v>
      </c>
      <c r="G192" s="10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>
        <f>W193</f>
        <v>3693333.33</v>
      </c>
      <c r="X192" s="67">
        <f t="shared" ref="X192:Y193" si="267">X193</f>
        <v>0</v>
      </c>
      <c r="Y192" s="67">
        <f t="shared" si="267"/>
        <v>0</v>
      </c>
      <c r="Z192" s="67">
        <f t="shared" ref="Z192:Z194" si="268">T192+W192</f>
        <v>3693333.33</v>
      </c>
      <c r="AA192" s="67">
        <f t="shared" ref="AA192:AA194" si="269">U192+X192</f>
        <v>0</v>
      </c>
      <c r="AB192" s="67">
        <f t="shared" ref="AB192:AB194" si="270">V192+Y192</f>
        <v>0</v>
      </c>
    </row>
    <row r="193" spans="1:28" ht="25.5">
      <c r="A193" s="203"/>
      <c r="B193" s="91" t="s">
        <v>41</v>
      </c>
      <c r="C193" s="44" t="s">
        <v>16</v>
      </c>
      <c r="D193" s="44" t="s">
        <v>3</v>
      </c>
      <c r="E193" s="44" t="s">
        <v>100</v>
      </c>
      <c r="F193" s="79" t="s">
        <v>410</v>
      </c>
      <c r="G193" s="107" t="s">
        <v>39</v>
      </c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>
        <f>W194</f>
        <v>3693333.33</v>
      </c>
      <c r="X193" s="67">
        <f t="shared" si="267"/>
        <v>0</v>
      </c>
      <c r="Y193" s="67">
        <f t="shared" si="267"/>
        <v>0</v>
      </c>
      <c r="Z193" s="67">
        <f t="shared" si="268"/>
        <v>3693333.33</v>
      </c>
      <c r="AA193" s="67">
        <f t="shared" si="269"/>
        <v>0</v>
      </c>
      <c r="AB193" s="67">
        <f t="shared" si="270"/>
        <v>0</v>
      </c>
    </row>
    <row r="194" spans="1:28">
      <c r="A194" s="203"/>
      <c r="B194" s="91" t="s">
        <v>42</v>
      </c>
      <c r="C194" s="44" t="s">
        <v>16</v>
      </c>
      <c r="D194" s="44" t="s">
        <v>3</v>
      </c>
      <c r="E194" s="44" t="s">
        <v>100</v>
      </c>
      <c r="F194" s="79" t="s">
        <v>410</v>
      </c>
      <c r="G194" s="107" t="s">
        <v>40</v>
      </c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>
        <v>3693333.33</v>
      </c>
      <c r="X194" s="67"/>
      <c r="Y194" s="67"/>
      <c r="Z194" s="67">
        <f t="shared" si="268"/>
        <v>3693333.33</v>
      </c>
      <c r="AA194" s="67">
        <f t="shared" si="269"/>
        <v>0</v>
      </c>
      <c r="AB194" s="67">
        <f t="shared" si="270"/>
        <v>0</v>
      </c>
    </row>
    <row r="195" spans="1:28" ht="25.5">
      <c r="A195" s="203"/>
      <c r="B195" s="88" t="s">
        <v>383</v>
      </c>
      <c r="C195" s="44" t="s">
        <v>16</v>
      </c>
      <c r="D195" s="44" t="s">
        <v>3</v>
      </c>
      <c r="E195" s="44" t="s">
        <v>100</v>
      </c>
      <c r="F195" s="79" t="s">
        <v>382</v>
      </c>
      <c r="G195" s="107"/>
      <c r="H195" s="67"/>
      <c r="I195" s="67"/>
      <c r="J195" s="67"/>
      <c r="K195" s="67"/>
      <c r="L195" s="67"/>
      <c r="M195" s="67"/>
      <c r="N195" s="67"/>
      <c r="O195" s="67"/>
      <c r="P195" s="67"/>
      <c r="Q195" s="67">
        <f>Q196</f>
        <v>1410850.8199999998</v>
      </c>
      <c r="R195" s="67">
        <f t="shared" ref="R195:S196" si="271">R196</f>
        <v>0</v>
      </c>
      <c r="S195" s="67">
        <f t="shared" si="271"/>
        <v>0</v>
      </c>
      <c r="T195" s="67">
        <f t="shared" ref="T195:T197" si="272">N195+Q195</f>
        <v>1410850.8199999998</v>
      </c>
      <c r="U195" s="67">
        <f t="shared" ref="U195:U197" si="273">O195+R195</f>
        <v>0</v>
      </c>
      <c r="V195" s="67">
        <f t="shared" ref="V195:V197" si="274">P195+S195</f>
        <v>0</v>
      </c>
      <c r="W195" s="67">
        <f>W196</f>
        <v>0</v>
      </c>
      <c r="X195" s="67">
        <f t="shared" ref="X195:Y196" si="275">X196</f>
        <v>0</v>
      </c>
      <c r="Y195" s="67">
        <f t="shared" si="275"/>
        <v>0</v>
      </c>
      <c r="Z195" s="67">
        <f t="shared" si="212"/>
        <v>1410850.8199999998</v>
      </c>
      <c r="AA195" s="67">
        <f t="shared" si="213"/>
        <v>0</v>
      </c>
      <c r="AB195" s="67">
        <f t="shared" si="214"/>
        <v>0</v>
      </c>
    </row>
    <row r="196" spans="1:28" ht="25.5">
      <c r="A196" s="203"/>
      <c r="B196" s="30" t="s">
        <v>41</v>
      </c>
      <c r="C196" s="44" t="s">
        <v>16</v>
      </c>
      <c r="D196" s="44" t="s">
        <v>3</v>
      </c>
      <c r="E196" s="44" t="s">
        <v>100</v>
      </c>
      <c r="F196" s="79" t="s">
        <v>382</v>
      </c>
      <c r="G196" s="107" t="s">
        <v>39</v>
      </c>
      <c r="H196" s="67"/>
      <c r="I196" s="67"/>
      <c r="J196" s="67"/>
      <c r="K196" s="67"/>
      <c r="L196" s="67"/>
      <c r="M196" s="67"/>
      <c r="N196" s="67"/>
      <c r="O196" s="67"/>
      <c r="P196" s="67"/>
      <c r="Q196" s="67">
        <f>Q197</f>
        <v>1410850.8199999998</v>
      </c>
      <c r="R196" s="67">
        <f t="shared" si="271"/>
        <v>0</v>
      </c>
      <c r="S196" s="67">
        <f t="shared" si="271"/>
        <v>0</v>
      </c>
      <c r="T196" s="67">
        <f t="shared" si="272"/>
        <v>1410850.8199999998</v>
      </c>
      <c r="U196" s="67">
        <f t="shared" si="273"/>
        <v>0</v>
      </c>
      <c r="V196" s="67">
        <f t="shared" si="274"/>
        <v>0</v>
      </c>
      <c r="W196" s="67">
        <f>W197</f>
        <v>0</v>
      </c>
      <c r="X196" s="67">
        <f t="shared" si="275"/>
        <v>0</v>
      </c>
      <c r="Y196" s="67">
        <f t="shared" si="275"/>
        <v>0</v>
      </c>
      <c r="Z196" s="67">
        <f t="shared" si="212"/>
        <v>1410850.8199999998</v>
      </c>
      <c r="AA196" s="67">
        <f t="shared" si="213"/>
        <v>0</v>
      </c>
      <c r="AB196" s="67">
        <f t="shared" si="214"/>
        <v>0</v>
      </c>
    </row>
    <row r="197" spans="1:28">
      <c r="A197" s="203"/>
      <c r="B197" s="29" t="s">
        <v>42</v>
      </c>
      <c r="C197" s="44" t="s">
        <v>16</v>
      </c>
      <c r="D197" s="44" t="s">
        <v>3</v>
      </c>
      <c r="E197" s="44" t="s">
        <v>100</v>
      </c>
      <c r="F197" s="79" t="s">
        <v>382</v>
      </c>
      <c r="G197" s="107" t="s">
        <v>40</v>
      </c>
      <c r="H197" s="67"/>
      <c r="I197" s="67"/>
      <c r="J197" s="67"/>
      <c r="K197" s="67"/>
      <c r="L197" s="67"/>
      <c r="M197" s="67"/>
      <c r="N197" s="67"/>
      <c r="O197" s="67"/>
      <c r="P197" s="67"/>
      <c r="Q197" s="67">
        <f>1100463.64+310387.18</f>
        <v>1410850.8199999998</v>
      </c>
      <c r="R197" s="67"/>
      <c r="S197" s="67"/>
      <c r="T197" s="67">
        <f t="shared" si="272"/>
        <v>1410850.8199999998</v>
      </c>
      <c r="U197" s="67">
        <f t="shared" si="273"/>
        <v>0</v>
      </c>
      <c r="V197" s="67">
        <f t="shared" si="274"/>
        <v>0</v>
      </c>
      <c r="W197" s="67"/>
      <c r="X197" s="67"/>
      <c r="Y197" s="67"/>
      <c r="Z197" s="67">
        <f t="shared" si="212"/>
        <v>1410850.8199999998</v>
      </c>
      <c r="AA197" s="67">
        <f t="shared" si="213"/>
        <v>0</v>
      </c>
      <c r="AB197" s="67">
        <f t="shared" si="214"/>
        <v>0</v>
      </c>
    </row>
    <row r="198" spans="1:28">
      <c r="A198" s="203"/>
      <c r="B198" s="88" t="s">
        <v>361</v>
      </c>
      <c r="C198" s="44" t="s">
        <v>16</v>
      </c>
      <c r="D198" s="44" t="s">
        <v>3</v>
      </c>
      <c r="E198" s="79" t="s">
        <v>359</v>
      </c>
      <c r="F198" s="79" t="s">
        <v>360</v>
      </c>
      <c r="G198" s="107"/>
      <c r="H198" s="67">
        <f>H199</f>
        <v>0</v>
      </c>
      <c r="I198" s="67">
        <f t="shared" ref="I198:M199" si="276">I199</f>
        <v>0</v>
      </c>
      <c r="J198" s="67">
        <f t="shared" si="276"/>
        <v>0</v>
      </c>
      <c r="K198" s="67">
        <f t="shared" si="276"/>
        <v>111111.11</v>
      </c>
      <c r="L198" s="67">
        <f t="shared" si="276"/>
        <v>0</v>
      </c>
      <c r="M198" s="67">
        <f t="shared" si="276"/>
        <v>0</v>
      </c>
      <c r="N198" s="67">
        <f t="shared" ref="N198:N200" si="277">H198+K198</f>
        <v>111111.11</v>
      </c>
      <c r="O198" s="67">
        <f t="shared" ref="O198:O200" si="278">I198+L198</f>
        <v>0</v>
      </c>
      <c r="P198" s="67">
        <f t="shared" ref="P198:P200" si="279">J198+M198</f>
        <v>0</v>
      </c>
      <c r="Q198" s="67">
        <f t="shared" ref="Q198:S199" si="280">Q199</f>
        <v>31339.03</v>
      </c>
      <c r="R198" s="67">
        <f t="shared" si="280"/>
        <v>0</v>
      </c>
      <c r="S198" s="67">
        <f t="shared" si="280"/>
        <v>0</v>
      </c>
      <c r="T198" s="67">
        <f t="shared" si="209"/>
        <v>142450.14000000001</v>
      </c>
      <c r="U198" s="67">
        <f t="shared" si="210"/>
        <v>0</v>
      </c>
      <c r="V198" s="67">
        <f t="shared" si="211"/>
        <v>0</v>
      </c>
      <c r="W198" s="67">
        <f t="shared" ref="W198:Y199" si="281">W199</f>
        <v>0</v>
      </c>
      <c r="X198" s="67">
        <f t="shared" si="281"/>
        <v>0</v>
      </c>
      <c r="Y198" s="67">
        <f t="shared" si="281"/>
        <v>0</v>
      </c>
      <c r="Z198" s="67">
        <f t="shared" si="212"/>
        <v>142450.14000000001</v>
      </c>
      <c r="AA198" s="67">
        <f t="shared" si="213"/>
        <v>0</v>
      </c>
      <c r="AB198" s="67">
        <f t="shared" si="214"/>
        <v>0</v>
      </c>
    </row>
    <row r="199" spans="1:28" ht="25.5">
      <c r="A199" s="203"/>
      <c r="B199" s="30" t="s">
        <v>41</v>
      </c>
      <c r="C199" s="44" t="s">
        <v>16</v>
      </c>
      <c r="D199" s="44" t="s">
        <v>3</v>
      </c>
      <c r="E199" s="79" t="s">
        <v>359</v>
      </c>
      <c r="F199" s="79" t="s">
        <v>360</v>
      </c>
      <c r="G199" s="107" t="s">
        <v>39</v>
      </c>
      <c r="H199" s="67">
        <f>H200</f>
        <v>0</v>
      </c>
      <c r="I199" s="67">
        <f t="shared" si="276"/>
        <v>0</v>
      </c>
      <c r="J199" s="67">
        <f t="shared" si="276"/>
        <v>0</v>
      </c>
      <c r="K199" s="67">
        <f t="shared" si="276"/>
        <v>111111.11</v>
      </c>
      <c r="L199" s="67">
        <f t="shared" si="276"/>
        <v>0</v>
      </c>
      <c r="M199" s="67">
        <f t="shared" si="276"/>
        <v>0</v>
      </c>
      <c r="N199" s="67">
        <f t="shared" si="277"/>
        <v>111111.11</v>
      </c>
      <c r="O199" s="67">
        <f t="shared" si="278"/>
        <v>0</v>
      </c>
      <c r="P199" s="67">
        <f t="shared" si="279"/>
        <v>0</v>
      </c>
      <c r="Q199" s="67">
        <f t="shared" si="280"/>
        <v>31339.03</v>
      </c>
      <c r="R199" s="67">
        <f t="shared" si="280"/>
        <v>0</v>
      </c>
      <c r="S199" s="67">
        <f t="shared" si="280"/>
        <v>0</v>
      </c>
      <c r="T199" s="67">
        <f t="shared" si="209"/>
        <v>142450.14000000001</v>
      </c>
      <c r="U199" s="67">
        <f t="shared" si="210"/>
        <v>0</v>
      </c>
      <c r="V199" s="67">
        <f t="shared" si="211"/>
        <v>0</v>
      </c>
      <c r="W199" s="67">
        <f t="shared" si="281"/>
        <v>0</v>
      </c>
      <c r="X199" s="67">
        <f t="shared" si="281"/>
        <v>0</v>
      </c>
      <c r="Y199" s="67">
        <f t="shared" si="281"/>
        <v>0</v>
      </c>
      <c r="Z199" s="67">
        <f t="shared" si="212"/>
        <v>142450.14000000001</v>
      </c>
      <c r="AA199" s="67">
        <f t="shared" si="213"/>
        <v>0</v>
      </c>
      <c r="AB199" s="67">
        <f t="shared" si="214"/>
        <v>0</v>
      </c>
    </row>
    <row r="200" spans="1:28">
      <c r="A200" s="203"/>
      <c r="B200" s="29" t="s">
        <v>42</v>
      </c>
      <c r="C200" s="44" t="s">
        <v>16</v>
      </c>
      <c r="D200" s="44" t="s">
        <v>3</v>
      </c>
      <c r="E200" s="79" t="s">
        <v>359</v>
      </c>
      <c r="F200" s="79" t="s">
        <v>360</v>
      </c>
      <c r="G200" s="107" t="s">
        <v>40</v>
      </c>
      <c r="H200" s="67"/>
      <c r="I200" s="67"/>
      <c r="J200" s="67"/>
      <c r="K200" s="67">
        <v>111111.11</v>
      </c>
      <c r="L200" s="67"/>
      <c r="M200" s="67"/>
      <c r="N200" s="67">
        <f t="shared" si="277"/>
        <v>111111.11</v>
      </c>
      <c r="O200" s="67">
        <f t="shared" si="278"/>
        <v>0</v>
      </c>
      <c r="P200" s="67">
        <f t="shared" si="279"/>
        <v>0</v>
      </c>
      <c r="Q200" s="67">
        <v>31339.03</v>
      </c>
      <c r="R200" s="67"/>
      <c r="S200" s="67"/>
      <c r="T200" s="67">
        <f t="shared" si="209"/>
        <v>142450.14000000001</v>
      </c>
      <c r="U200" s="67">
        <f t="shared" si="210"/>
        <v>0</v>
      </c>
      <c r="V200" s="67">
        <f t="shared" si="211"/>
        <v>0</v>
      </c>
      <c r="W200" s="67"/>
      <c r="X200" s="67"/>
      <c r="Y200" s="67"/>
      <c r="Z200" s="67">
        <f t="shared" si="212"/>
        <v>142450.14000000001</v>
      </c>
      <c r="AA200" s="67">
        <f t="shared" si="213"/>
        <v>0</v>
      </c>
      <c r="AB200" s="67">
        <f t="shared" si="214"/>
        <v>0</v>
      </c>
    </row>
    <row r="201" spans="1:28" ht="25.5">
      <c r="A201" s="36" t="s">
        <v>80</v>
      </c>
      <c r="B201" s="87" t="s">
        <v>78</v>
      </c>
      <c r="C201" s="6" t="s">
        <v>16</v>
      </c>
      <c r="D201" s="6" t="s">
        <v>10</v>
      </c>
      <c r="E201" s="6" t="s">
        <v>100</v>
      </c>
      <c r="F201" s="6" t="s">
        <v>101</v>
      </c>
      <c r="G201" s="18"/>
      <c r="H201" s="64">
        <f t="shared" ref="H201:M201" si="282">H208+H211+H214+H229+H226+H232+H205</f>
        <v>32993690.810000002</v>
      </c>
      <c r="I201" s="64">
        <f t="shared" si="282"/>
        <v>32313712.100000001</v>
      </c>
      <c r="J201" s="64">
        <f t="shared" si="282"/>
        <v>32029329.300000001</v>
      </c>
      <c r="K201" s="64">
        <f t="shared" si="282"/>
        <v>46761.040000000008</v>
      </c>
      <c r="L201" s="64">
        <f t="shared" si="282"/>
        <v>-32430.240000000002</v>
      </c>
      <c r="M201" s="64">
        <f t="shared" si="282"/>
        <v>262382.61</v>
      </c>
      <c r="N201" s="64">
        <f t="shared" si="122"/>
        <v>33040451.850000001</v>
      </c>
      <c r="O201" s="64">
        <f t="shared" si="123"/>
        <v>32281281.860000003</v>
      </c>
      <c r="P201" s="64">
        <f t="shared" si="124"/>
        <v>32291711.91</v>
      </c>
      <c r="Q201" s="64">
        <f>Q208+Q211+Q214+Q229+Q226+Q232+Q205+Q202+Q220</f>
        <v>-254008.87</v>
      </c>
      <c r="R201" s="64">
        <f>R208+R211+R214+R229+R226+R232+R205+R202+R220</f>
        <v>0</v>
      </c>
      <c r="S201" s="64">
        <f>S208+S211+S214+S229+S226+S232+S205+S202+S220</f>
        <v>0</v>
      </c>
      <c r="T201" s="64">
        <f t="shared" si="209"/>
        <v>32786442.98</v>
      </c>
      <c r="U201" s="64">
        <f t="shared" si="210"/>
        <v>32281281.860000003</v>
      </c>
      <c r="V201" s="64">
        <f t="shared" si="211"/>
        <v>32291711.91</v>
      </c>
      <c r="W201" s="64">
        <f>W208+W211+W214+W229+W226+W232+W205+W202+W220+W217+W223</f>
        <v>17233465.690000001</v>
      </c>
      <c r="X201" s="64">
        <f t="shared" ref="X201:Y201" si="283">X208+X211+X214+X229+X226+X232+X205+X202+X220+X217+X223</f>
        <v>0</v>
      </c>
      <c r="Y201" s="64">
        <f t="shared" si="283"/>
        <v>0</v>
      </c>
      <c r="Z201" s="64">
        <f t="shared" si="212"/>
        <v>50019908.670000002</v>
      </c>
      <c r="AA201" s="64">
        <f t="shared" si="213"/>
        <v>32281281.860000003</v>
      </c>
      <c r="AB201" s="64">
        <f t="shared" si="214"/>
        <v>32291711.91</v>
      </c>
    </row>
    <row r="202" spans="1:28">
      <c r="A202" s="208"/>
      <c r="B202" s="88" t="s">
        <v>305</v>
      </c>
      <c r="C202" s="79" t="s">
        <v>16</v>
      </c>
      <c r="D202" s="5" t="s">
        <v>10</v>
      </c>
      <c r="E202" s="79" t="s">
        <v>100</v>
      </c>
      <c r="F202" s="79" t="s">
        <v>129</v>
      </c>
      <c r="G202" s="107"/>
      <c r="H202" s="70"/>
      <c r="I202" s="70"/>
      <c r="J202" s="70"/>
      <c r="K202" s="70"/>
      <c r="L202" s="70"/>
      <c r="M202" s="70"/>
      <c r="N202" s="70"/>
      <c r="O202" s="70"/>
      <c r="P202" s="70"/>
      <c r="Q202" s="70">
        <f>Q203</f>
        <v>43200</v>
      </c>
      <c r="R202" s="70">
        <f t="shared" ref="R202:R203" si="284">R203</f>
        <v>0</v>
      </c>
      <c r="S202" s="70">
        <f t="shared" ref="S202:S203" si="285">S203</f>
        <v>0</v>
      </c>
      <c r="T202" s="70">
        <f t="shared" si="209"/>
        <v>43200</v>
      </c>
      <c r="U202" s="70">
        <f t="shared" si="210"/>
        <v>0</v>
      </c>
      <c r="V202" s="70">
        <f t="shared" si="211"/>
        <v>0</v>
      </c>
      <c r="W202" s="70">
        <f>W203</f>
        <v>0</v>
      </c>
      <c r="X202" s="70">
        <f t="shared" ref="X202:Y203" si="286">X203</f>
        <v>0</v>
      </c>
      <c r="Y202" s="70">
        <f t="shared" si="286"/>
        <v>0</v>
      </c>
      <c r="Z202" s="70">
        <f t="shared" si="212"/>
        <v>43200</v>
      </c>
      <c r="AA202" s="70">
        <f t="shared" si="213"/>
        <v>0</v>
      </c>
      <c r="AB202" s="70">
        <f t="shared" si="214"/>
        <v>0</v>
      </c>
    </row>
    <row r="203" spans="1:28" ht="25.5">
      <c r="A203" s="208"/>
      <c r="B203" s="80" t="s">
        <v>41</v>
      </c>
      <c r="C203" s="79" t="s">
        <v>16</v>
      </c>
      <c r="D203" s="5" t="s">
        <v>10</v>
      </c>
      <c r="E203" s="79" t="s">
        <v>100</v>
      </c>
      <c r="F203" s="79" t="s">
        <v>129</v>
      </c>
      <c r="G203" s="107" t="s">
        <v>39</v>
      </c>
      <c r="H203" s="70"/>
      <c r="I203" s="70"/>
      <c r="J203" s="70"/>
      <c r="K203" s="70"/>
      <c r="L203" s="70"/>
      <c r="M203" s="70"/>
      <c r="N203" s="70"/>
      <c r="O203" s="70"/>
      <c r="P203" s="70"/>
      <c r="Q203" s="70">
        <f>Q204</f>
        <v>43200</v>
      </c>
      <c r="R203" s="70">
        <f t="shared" si="284"/>
        <v>0</v>
      </c>
      <c r="S203" s="70">
        <f t="shared" si="285"/>
        <v>0</v>
      </c>
      <c r="T203" s="70">
        <f t="shared" si="209"/>
        <v>43200</v>
      </c>
      <c r="U203" s="70">
        <f t="shared" si="210"/>
        <v>0</v>
      </c>
      <c r="V203" s="70">
        <f t="shared" si="211"/>
        <v>0</v>
      </c>
      <c r="W203" s="70">
        <f>W204</f>
        <v>0</v>
      </c>
      <c r="X203" s="70">
        <f t="shared" si="286"/>
        <v>0</v>
      </c>
      <c r="Y203" s="70">
        <f t="shared" si="286"/>
        <v>0</v>
      </c>
      <c r="Z203" s="70">
        <f t="shared" si="212"/>
        <v>43200</v>
      </c>
      <c r="AA203" s="70">
        <f t="shared" si="213"/>
        <v>0</v>
      </c>
      <c r="AB203" s="70">
        <f t="shared" si="214"/>
        <v>0</v>
      </c>
    </row>
    <row r="204" spans="1:28">
      <c r="A204" s="208"/>
      <c r="B204" s="108" t="s">
        <v>42</v>
      </c>
      <c r="C204" s="79" t="s">
        <v>16</v>
      </c>
      <c r="D204" s="5" t="s">
        <v>10</v>
      </c>
      <c r="E204" s="79" t="s">
        <v>100</v>
      </c>
      <c r="F204" s="79" t="s">
        <v>129</v>
      </c>
      <c r="G204" s="107" t="s">
        <v>40</v>
      </c>
      <c r="H204" s="70"/>
      <c r="I204" s="70"/>
      <c r="J204" s="70"/>
      <c r="K204" s="70"/>
      <c r="L204" s="70"/>
      <c r="M204" s="70"/>
      <c r="N204" s="70"/>
      <c r="O204" s="70"/>
      <c r="P204" s="70"/>
      <c r="Q204" s="67">
        <v>43200</v>
      </c>
      <c r="R204" s="70"/>
      <c r="S204" s="70"/>
      <c r="T204" s="70">
        <f t="shared" si="209"/>
        <v>43200</v>
      </c>
      <c r="U204" s="70">
        <f t="shared" si="210"/>
        <v>0</v>
      </c>
      <c r="V204" s="70">
        <f t="shared" si="211"/>
        <v>0</v>
      </c>
      <c r="W204" s="67"/>
      <c r="X204" s="70"/>
      <c r="Y204" s="70"/>
      <c r="Z204" s="70">
        <f t="shared" si="212"/>
        <v>43200</v>
      </c>
      <c r="AA204" s="70">
        <f t="shared" si="213"/>
        <v>0</v>
      </c>
      <c r="AB204" s="70">
        <f t="shared" si="214"/>
        <v>0</v>
      </c>
    </row>
    <row r="205" spans="1:28" ht="25.5">
      <c r="A205" s="149"/>
      <c r="B205" s="88" t="s">
        <v>258</v>
      </c>
      <c r="C205" s="5" t="s">
        <v>16</v>
      </c>
      <c r="D205" s="5" t="s">
        <v>10</v>
      </c>
      <c r="E205" s="5" t="s">
        <v>100</v>
      </c>
      <c r="F205" s="79" t="s">
        <v>176</v>
      </c>
      <c r="G205" s="17"/>
      <c r="H205" s="70">
        <f>H206</f>
        <v>1100000</v>
      </c>
      <c r="I205" s="70">
        <f t="shared" ref="I205:M205" si="287">I206</f>
        <v>0</v>
      </c>
      <c r="J205" s="70">
        <f t="shared" si="287"/>
        <v>0</v>
      </c>
      <c r="K205" s="70">
        <f t="shared" si="287"/>
        <v>0</v>
      </c>
      <c r="L205" s="70">
        <f t="shared" si="287"/>
        <v>0</v>
      </c>
      <c r="M205" s="70">
        <f t="shared" si="287"/>
        <v>0</v>
      </c>
      <c r="N205" s="70">
        <f t="shared" si="122"/>
        <v>1100000</v>
      </c>
      <c r="O205" s="70">
        <f t="shared" si="123"/>
        <v>0</v>
      </c>
      <c r="P205" s="70">
        <f t="shared" si="124"/>
        <v>0</v>
      </c>
      <c r="Q205" s="70">
        <f t="shared" ref="Q205:S206" si="288">Q206</f>
        <v>-1060000</v>
      </c>
      <c r="R205" s="70">
        <f t="shared" si="288"/>
        <v>0</v>
      </c>
      <c r="S205" s="70">
        <f t="shared" si="288"/>
        <v>0</v>
      </c>
      <c r="T205" s="70">
        <f t="shared" si="209"/>
        <v>40000</v>
      </c>
      <c r="U205" s="70">
        <f t="shared" si="210"/>
        <v>0</v>
      </c>
      <c r="V205" s="70">
        <f t="shared" si="211"/>
        <v>0</v>
      </c>
      <c r="W205" s="70">
        <f t="shared" ref="W205:Y206" si="289">W206</f>
        <v>1120555.0900000001</v>
      </c>
      <c r="X205" s="70">
        <f t="shared" si="289"/>
        <v>0</v>
      </c>
      <c r="Y205" s="70">
        <f t="shared" si="289"/>
        <v>0</v>
      </c>
      <c r="Z205" s="70">
        <f t="shared" si="212"/>
        <v>1160555.0900000001</v>
      </c>
      <c r="AA205" s="70">
        <f t="shared" si="213"/>
        <v>0</v>
      </c>
      <c r="AB205" s="70">
        <f t="shared" si="214"/>
        <v>0</v>
      </c>
    </row>
    <row r="206" spans="1:28" ht="25.5">
      <c r="A206" s="149"/>
      <c r="B206" s="80" t="s">
        <v>41</v>
      </c>
      <c r="C206" s="5" t="s">
        <v>16</v>
      </c>
      <c r="D206" s="5" t="s">
        <v>10</v>
      </c>
      <c r="E206" s="5" t="s">
        <v>100</v>
      </c>
      <c r="F206" s="79" t="s">
        <v>176</v>
      </c>
      <c r="G206" s="17" t="s">
        <v>39</v>
      </c>
      <c r="H206" s="70">
        <f>H207</f>
        <v>1100000</v>
      </c>
      <c r="I206" s="70">
        <f t="shared" ref="I206:M206" si="290">I207</f>
        <v>0</v>
      </c>
      <c r="J206" s="70">
        <f t="shared" si="290"/>
        <v>0</v>
      </c>
      <c r="K206" s="70">
        <f t="shared" si="290"/>
        <v>0</v>
      </c>
      <c r="L206" s="70">
        <f t="shared" si="290"/>
        <v>0</v>
      </c>
      <c r="M206" s="70">
        <f t="shared" si="290"/>
        <v>0</v>
      </c>
      <c r="N206" s="70">
        <f t="shared" ref="N206:N278" si="291">H206+K206</f>
        <v>1100000</v>
      </c>
      <c r="O206" s="70">
        <f t="shared" ref="O206:O278" si="292">I206+L206</f>
        <v>0</v>
      </c>
      <c r="P206" s="70">
        <f t="shared" ref="P206:P278" si="293">J206+M206</f>
        <v>0</v>
      </c>
      <c r="Q206" s="70">
        <f t="shared" si="288"/>
        <v>-1060000</v>
      </c>
      <c r="R206" s="70">
        <f t="shared" si="288"/>
        <v>0</v>
      </c>
      <c r="S206" s="70">
        <f t="shared" si="288"/>
        <v>0</v>
      </c>
      <c r="T206" s="70">
        <f t="shared" si="209"/>
        <v>40000</v>
      </c>
      <c r="U206" s="70">
        <f t="shared" si="210"/>
        <v>0</v>
      </c>
      <c r="V206" s="70">
        <f t="shared" si="211"/>
        <v>0</v>
      </c>
      <c r="W206" s="70">
        <f t="shared" si="289"/>
        <v>1120555.0900000001</v>
      </c>
      <c r="X206" s="70">
        <f t="shared" si="289"/>
        <v>0</v>
      </c>
      <c r="Y206" s="70">
        <f t="shared" si="289"/>
        <v>0</v>
      </c>
      <c r="Z206" s="70">
        <f t="shared" si="212"/>
        <v>1160555.0900000001</v>
      </c>
      <c r="AA206" s="70">
        <f t="shared" si="213"/>
        <v>0</v>
      </c>
      <c r="AB206" s="70">
        <f t="shared" si="214"/>
        <v>0</v>
      </c>
    </row>
    <row r="207" spans="1:28">
      <c r="A207" s="149"/>
      <c r="B207" s="108" t="s">
        <v>42</v>
      </c>
      <c r="C207" s="5" t="s">
        <v>16</v>
      </c>
      <c r="D207" s="5" t="s">
        <v>10</v>
      </c>
      <c r="E207" s="5" t="s">
        <v>100</v>
      </c>
      <c r="F207" s="79" t="s">
        <v>176</v>
      </c>
      <c r="G207" s="17" t="s">
        <v>40</v>
      </c>
      <c r="H207" s="67">
        <v>1100000</v>
      </c>
      <c r="I207" s="67"/>
      <c r="J207" s="67"/>
      <c r="K207" s="67"/>
      <c r="L207" s="67"/>
      <c r="M207" s="67"/>
      <c r="N207" s="67">
        <f t="shared" si="291"/>
        <v>1100000</v>
      </c>
      <c r="O207" s="67">
        <f t="shared" si="292"/>
        <v>0</v>
      </c>
      <c r="P207" s="67">
        <f t="shared" si="293"/>
        <v>0</v>
      </c>
      <c r="Q207" s="67">
        <v>-1060000</v>
      </c>
      <c r="R207" s="67"/>
      <c r="S207" s="67"/>
      <c r="T207" s="67">
        <f t="shared" si="209"/>
        <v>40000</v>
      </c>
      <c r="U207" s="67">
        <f t="shared" si="210"/>
        <v>0</v>
      </c>
      <c r="V207" s="67">
        <f t="shared" si="211"/>
        <v>0</v>
      </c>
      <c r="W207" s="67">
        <v>1120555.0900000001</v>
      </c>
      <c r="X207" s="67"/>
      <c r="Y207" s="67"/>
      <c r="Z207" s="67">
        <f t="shared" si="212"/>
        <v>1160555.0900000001</v>
      </c>
      <c r="AA207" s="67">
        <f t="shared" si="213"/>
        <v>0</v>
      </c>
      <c r="AB207" s="67">
        <f t="shared" si="214"/>
        <v>0</v>
      </c>
    </row>
    <row r="208" spans="1:28">
      <c r="A208" s="143"/>
      <c r="B208" s="88" t="s">
        <v>263</v>
      </c>
      <c r="C208" s="5" t="s">
        <v>16</v>
      </c>
      <c r="D208" s="5" t="s">
        <v>10</v>
      </c>
      <c r="E208" s="5" t="s">
        <v>100</v>
      </c>
      <c r="F208" s="60" t="s">
        <v>111</v>
      </c>
      <c r="G208" s="17"/>
      <c r="H208" s="63">
        <f>H209</f>
        <v>20000</v>
      </c>
      <c r="I208" s="63">
        <f t="shared" ref="I208:M209" si="294">I209</f>
        <v>20000</v>
      </c>
      <c r="J208" s="63">
        <f t="shared" si="294"/>
        <v>20000</v>
      </c>
      <c r="K208" s="63">
        <f t="shared" si="294"/>
        <v>0</v>
      </c>
      <c r="L208" s="63">
        <f t="shared" si="294"/>
        <v>0</v>
      </c>
      <c r="M208" s="63">
        <f t="shared" si="294"/>
        <v>0</v>
      </c>
      <c r="N208" s="63">
        <f t="shared" si="291"/>
        <v>20000</v>
      </c>
      <c r="O208" s="63">
        <f t="shared" si="292"/>
        <v>20000</v>
      </c>
      <c r="P208" s="63">
        <f t="shared" si="293"/>
        <v>20000</v>
      </c>
      <c r="Q208" s="63">
        <f t="shared" ref="Q208:S209" si="295">Q209</f>
        <v>0</v>
      </c>
      <c r="R208" s="63">
        <f t="shared" si="295"/>
        <v>0</v>
      </c>
      <c r="S208" s="63">
        <f t="shared" si="295"/>
        <v>0</v>
      </c>
      <c r="T208" s="63">
        <f t="shared" si="209"/>
        <v>20000</v>
      </c>
      <c r="U208" s="63">
        <f t="shared" si="210"/>
        <v>20000</v>
      </c>
      <c r="V208" s="63">
        <f t="shared" si="211"/>
        <v>20000</v>
      </c>
      <c r="W208" s="63">
        <f t="shared" ref="W208:Y209" si="296">W209</f>
        <v>0</v>
      </c>
      <c r="X208" s="63">
        <f t="shared" si="296"/>
        <v>0</v>
      </c>
      <c r="Y208" s="63">
        <f t="shared" si="296"/>
        <v>0</v>
      </c>
      <c r="Z208" s="63">
        <f t="shared" si="212"/>
        <v>20000</v>
      </c>
      <c r="AA208" s="63">
        <f t="shared" si="213"/>
        <v>20000</v>
      </c>
      <c r="AB208" s="63">
        <f t="shared" si="214"/>
        <v>20000</v>
      </c>
    </row>
    <row r="209" spans="1:28" ht="25.5">
      <c r="A209" s="149"/>
      <c r="B209" s="80" t="s">
        <v>41</v>
      </c>
      <c r="C209" s="5" t="s">
        <v>16</v>
      </c>
      <c r="D209" s="5" t="s">
        <v>10</v>
      </c>
      <c r="E209" s="5" t="s">
        <v>100</v>
      </c>
      <c r="F209" s="60" t="s">
        <v>111</v>
      </c>
      <c r="G209" s="17" t="s">
        <v>39</v>
      </c>
      <c r="H209" s="63">
        <f>H210</f>
        <v>20000</v>
      </c>
      <c r="I209" s="63">
        <f t="shared" si="294"/>
        <v>20000</v>
      </c>
      <c r="J209" s="63">
        <f t="shared" si="294"/>
        <v>20000</v>
      </c>
      <c r="K209" s="63">
        <f t="shared" si="294"/>
        <v>0</v>
      </c>
      <c r="L209" s="63">
        <f t="shared" si="294"/>
        <v>0</v>
      </c>
      <c r="M209" s="63">
        <f t="shared" si="294"/>
        <v>0</v>
      </c>
      <c r="N209" s="63">
        <f t="shared" si="291"/>
        <v>20000</v>
      </c>
      <c r="O209" s="63">
        <f t="shared" si="292"/>
        <v>20000</v>
      </c>
      <c r="P209" s="63">
        <f t="shared" si="293"/>
        <v>20000</v>
      </c>
      <c r="Q209" s="63">
        <f t="shared" si="295"/>
        <v>0</v>
      </c>
      <c r="R209" s="63">
        <f t="shared" si="295"/>
        <v>0</v>
      </c>
      <c r="S209" s="63">
        <f t="shared" si="295"/>
        <v>0</v>
      </c>
      <c r="T209" s="63">
        <f t="shared" si="209"/>
        <v>20000</v>
      </c>
      <c r="U209" s="63">
        <f t="shared" si="210"/>
        <v>20000</v>
      </c>
      <c r="V209" s="63">
        <f t="shared" si="211"/>
        <v>20000</v>
      </c>
      <c r="W209" s="63">
        <f t="shared" si="296"/>
        <v>0</v>
      </c>
      <c r="X209" s="63">
        <f t="shared" si="296"/>
        <v>0</v>
      </c>
      <c r="Y209" s="63">
        <f t="shared" si="296"/>
        <v>0</v>
      </c>
      <c r="Z209" s="63">
        <f t="shared" si="212"/>
        <v>20000</v>
      </c>
      <c r="AA209" s="63">
        <f t="shared" si="213"/>
        <v>20000</v>
      </c>
      <c r="AB209" s="63">
        <f t="shared" si="214"/>
        <v>20000</v>
      </c>
    </row>
    <row r="210" spans="1:28">
      <c r="A210" s="149"/>
      <c r="B210" s="91" t="s">
        <v>42</v>
      </c>
      <c r="C210" s="5" t="s">
        <v>16</v>
      </c>
      <c r="D210" s="5" t="s">
        <v>10</v>
      </c>
      <c r="E210" s="5" t="s">
        <v>100</v>
      </c>
      <c r="F210" s="60" t="s">
        <v>111</v>
      </c>
      <c r="G210" s="17" t="s">
        <v>40</v>
      </c>
      <c r="H210" s="67">
        <v>20000</v>
      </c>
      <c r="I210" s="67">
        <v>20000</v>
      </c>
      <c r="J210" s="67">
        <v>20000</v>
      </c>
      <c r="K210" s="67"/>
      <c r="L210" s="67"/>
      <c r="M210" s="67"/>
      <c r="N210" s="67">
        <f t="shared" si="291"/>
        <v>20000</v>
      </c>
      <c r="O210" s="67">
        <f t="shared" si="292"/>
        <v>20000</v>
      </c>
      <c r="P210" s="67">
        <f t="shared" si="293"/>
        <v>20000</v>
      </c>
      <c r="Q210" s="67"/>
      <c r="R210" s="67"/>
      <c r="S210" s="67"/>
      <c r="T210" s="67">
        <f t="shared" si="209"/>
        <v>20000</v>
      </c>
      <c r="U210" s="67">
        <f t="shared" si="210"/>
        <v>20000</v>
      </c>
      <c r="V210" s="67">
        <f t="shared" si="211"/>
        <v>20000</v>
      </c>
      <c r="W210" s="67"/>
      <c r="X210" s="67"/>
      <c r="Y210" s="67"/>
      <c r="Z210" s="67">
        <f t="shared" si="212"/>
        <v>20000</v>
      </c>
      <c r="AA210" s="67">
        <f t="shared" si="213"/>
        <v>20000</v>
      </c>
      <c r="AB210" s="67">
        <f t="shared" si="214"/>
        <v>20000</v>
      </c>
    </row>
    <row r="211" spans="1:28">
      <c r="A211" s="149"/>
      <c r="B211" s="88" t="s">
        <v>54</v>
      </c>
      <c r="C211" s="5" t="s">
        <v>16</v>
      </c>
      <c r="D211" s="5" t="s">
        <v>10</v>
      </c>
      <c r="E211" s="5" t="s">
        <v>100</v>
      </c>
      <c r="F211" s="5" t="s">
        <v>114</v>
      </c>
      <c r="G211" s="17"/>
      <c r="H211" s="63">
        <f>H212</f>
        <v>30893146</v>
      </c>
      <c r="I211" s="63">
        <f t="shared" ref="I211:M212" si="297">I212</f>
        <v>31343649.16</v>
      </c>
      <c r="J211" s="63">
        <f t="shared" si="297"/>
        <v>31404445.41</v>
      </c>
      <c r="K211" s="63">
        <f t="shared" si="297"/>
        <v>0</v>
      </c>
      <c r="L211" s="63">
        <f t="shared" si="297"/>
        <v>0</v>
      </c>
      <c r="M211" s="63">
        <f t="shared" si="297"/>
        <v>0</v>
      </c>
      <c r="N211" s="63">
        <f t="shared" si="291"/>
        <v>30893146</v>
      </c>
      <c r="O211" s="63">
        <f t="shared" si="292"/>
        <v>31343649.16</v>
      </c>
      <c r="P211" s="63">
        <f t="shared" si="293"/>
        <v>31404445.41</v>
      </c>
      <c r="Q211" s="63">
        <f t="shared" ref="Q211:S212" si="298">Q212</f>
        <v>0</v>
      </c>
      <c r="R211" s="63">
        <f t="shared" si="298"/>
        <v>0</v>
      </c>
      <c r="S211" s="63">
        <f t="shared" si="298"/>
        <v>0</v>
      </c>
      <c r="T211" s="63">
        <f t="shared" si="209"/>
        <v>30893146</v>
      </c>
      <c r="U211" s="63">
        <f t="shared" si="210"/>
        <v>31343649.16</v>
      </c>
      <c r="V211" s="63">
        <f t="shared" si="211"/>
        <v>31404445.41</v>
      </c>
      <c r="W211" s="63">
        <f t="shared" ref="W211:Y212" si="299">W212</f>
        <v>0</v>
      </c>
      <c r="X211" s="63">
        <f t="shared" si="299"/>
        <v>0</v>
      </c>
      <c r="Y211" s="63">
        <f t="shared" si="299"/>
        <v>0</v>
      </c>
      <c r="Z211" s="63">
        <f t="shared" si="212"/>
        <v>30893146</v>
      </c>
      <c r="AA211" s="63">
        <f t="shared" si="213"/>
        <v>31343649.16</v>
      </c>
      <c r="AB211" s="63">
        <f t="shared" si="214"/>
        <v>31404445.41</v>
      </c>
    </row>
    <row r="212" spans="1:28" ht="25.5">
      <c r="A212" s="149"/>
      <c r="B212" s="80" t="s">
        <v>41</v>
      </c>
      <c r="C212" s="5" t="s">
        <v>16</v>
      </c>
      <c r="D212" s="5" t="s">
        <v>10</v>
      </c>
      <c r="E212" s="5" t="s">
        <v>100</v>
      </c>
      <c r="F212" s="5" t="s">
        <v>114</v>
      </c>
      <c r="G212" s="17" t="s">
        <v>39</v>
      </c>
      <c r="H212" s="63">
        <f>H213</f>
        <v>30893146</v>
      </c>
      <c r="I212" s="63">
        <f t="shared" si="297"/>
        <v>31343649.16</v>
      </c>
      <c r="J212" s="63">
        <f t="shared" si="297"/>
        <v>31404445.41</v>
      </c>
      <c r="K212" s="63">
        <f t="shared" si="297"/>
        <v>0</v>
      </c>
      <c r="L212" s="63">
        <f t="shared" si="297"/>
        <v>0</v>
      </c>
      <c r="M212" s="63">
        <f t="shared" si="297"/>
        <v>0</v>
      </c>
      <c r="N212" s="63">
        <f t="shared" si="291"/>
        <v>30893146</v>
      </c>
      <c r="O212" s="63">
        <f t="shared" si="292"/>
        <v>31343649.16</v>
      </c>
      <c r="P212" s="63">
        <f t="shared" si="293"/>
        <v>31404445.41</v>
      </c>
      <c r="Q212" s="63">
        <f t="shared" si="298"/>
        <v>0</v>
      </c>
      <c r="R212" s="63">
        <f t="shared" si="298"/>
        <v>0</v>
      </c>
      <c r="S212" s="63">
        <f t="shared" si="298"/>
        <v>0</v>
      </c>
      <c r="T212" s="63">
        <f t="shared" si="209"/>
        <v>30893146</v>
      </c>
      <c r="U212" s="63">
        <f t="shared" si="210"/>
        <v>31343649.16</v>
      </c>
      <c r="V212" s="63">
        <f t="shared" si="211"/>
        <v>31404445.41</v>
      </c>
      <c r="W212" s="63">
        <f t="shared" si="299"/>
        <v>0</v>
      </c>
      <c r="X212" s="63">
        <f t="shared" si="299"/>
        <v>0</v>
      </c>
      <c r="Y212" s="63">
        <f t="shared" si="299"/>
        <v>0</v>
      </c>
      <c r="Z212" s="63">
        <f t="shared" si="212"/>
        <v>30893146</v>
      </c>
      <c r="AA212" s="63">
        <f t="shared" si="213"/>
        <v>31343649.16</v>
      </c>
      <c r="AB212" s="63">
        <f t="shared" si="214"/>
        <v>31404445.41</v>
      </c>
    </row>
    <row r="213" spans="1:28">
      <c r="A213" s="149"/>
      <c r="B213" s="91" t="s">
        <v>42</v>
      </c>
      <c r="C213" s="5" t="s">
        <v>16</v>
      </c>
      <c r="D213" s="5" t="s">
        <v>10</v>
      </c>
      <c r="E213" s="5" t="s">
        <v>100</v>
      </c>
      <c r="F213" s="5" t="s">
        <v>114</v>
      </c>
      <c r="G213" s="17" t="s">
        <v>40</v>
      </c>
      <c r="H213" s="67">
        <f>30493146+400000</f>
        <v>30893146</v>
      </c>
      <c r="I213" s="67">
        <f>30943649.16+400000</f>
        <v>31343649.16</v>
      </c>
      <c r="J213" s="67">
        <f>31204445.41+200000</f>
        <v>31404445.41</v>
      </c>
      <c r="K213" s="67"/>
      <c r="L213" s="67"/>
      <c r="M213" s="67"/>
      <c r="N213" s="67">
        <f t="shared" si="291"/>
        <v>30893146</v>
      </c>
      <c r="O213" s="67">
        <f t="shared" si="292"/>
        <v>31343649.16</v>
      </c>
      <c r="P213" s="67">
        <f t="shared" si="293"/>
        <v>31404445.41</v>
      </c>
      <c r="Q213" s="67"/>
      <c r="R213" s="67"/>
      <c r="S213" s="67"/>
      <c r="T213" s="67">
        <f t="shared" si="209"/>
        <v>30893146</v>
      </c>
      <c r="U213" s="67">
        <f t="shared" si="210"/>
        <v>31343649.16</v>
      </c>
      <c r="V213" s="67">
        <f t="shared" si="211"/>
        <v>31404445.41</v>
      </c>
      <c r="W213" s="67"/>
      <c r="X213" s="67"/>
      <c r="Y213" s="67"/>
      <c r="Z213" s="67">
        <f t="shared" si="212"/>
        <v>30893146</v>
      </c>
      <c r="AA213" s="67">
        <f t="shared" si="213"/>
        <v>31343649.16</v>
      </c>
      <c r="AB213" s="67">
        <f t="shared" si="214"/>
        <v>31404445.41</v>
      </c>
    </row>
    <row r="214" spans="1:28" ht="38.25">
      <c r="A214" s="149"/>
      <c r="B214" s="88" t="s">
        <v>260</v>
      </c>
      <c r="C214" s="5" t="s">
        <v>16</v>
      </c>
      <c r="D214" s="5" t="s">
        <v>10</v>
      </c>
      <c r="E214" s="5" t="s">
        <v>100</v>
      </c>
      <c r="F214" s="5" t="s">
        <v>106</v>
      </c>
      <c r="G214" s="17"/>
      <c r="H214" s="63">
        <f>H215</f>
        <v>527218</v>
      </c>
      <c r="I214" s="63">
        <f t="shared" ref="I214:M215" si="300">I215</f>
        <v>512783</v>
      </c>
      <c r="J214" s="63">
        <f t="shared" si="300"/>
        <v>533293</v>
      </c>
      <c r="K214" s="63">
        <f t="shared" si="300"/>
        <v>0</v>
      </c>
      <c r="L214" s="63">
        <f t="shared" si="300"/>
        <v>0</v>
      </c>
      <c r="M214" s="63">
        <f t="shared" si="300"/>
        <v>0</v>
      </c>
      <c r="N214" s="63">
        <f t="shared" ref="N214:P228" si="301">H214+K214</f>
        <v>527218</v>
      </c>
      <c r="O214" s="63">
        <f t="shared" si="301"/>
        <v>512783</v>
      </c>
      <c r="P214" s="63">
        <f t="shared" si="301"/>
        <v>533293</v>
      </c>
      <c r="Q214" s="63">
        <f t="shared" ref="Q214:S215" si="302">Q215</f>
        <v>0</v>
      </c>
      <c r="R214" s="63">
        <f t="shared" si="302"/>
        <v>0</v>
      </c>
      <c r="S214" s="63">
        <f t="shared" si="302"/>
        <v>0</v>
      </c>
      <c r="T214" s="63">
        <f t="shared" si="209"/>
        <v>527218</v>
      </c>
      <c r="U214" s="63">
        <f t="shared" si="210"/>
        <v>512783</v>
      </c>
      <c r="V214" s="63">
        <f t="shared" si="211"/>
        <v>533293</v>
      </c>
      <c r="W214" s="63">
        <f t="shared" ref="W214:Y215" si="303">W215</f>
        <v>0</v>
      </c>
      <c r="X214" s="63">
        <f t="shared" si="303"/>
        <v>0</v>
      </c>
      <c r="Y214" s="63">
        <f t="shared" si="303"/>
        <v>0</v>
      </c>
      <c r="Z214" s="63">
        <f t="shared" si="212"/>
        <v>527218</v>
      </c>
      <c r="AA214" s="63">
        <f t="shared" si="213"/>
        <v>512783</v>
      </c>
      <c r="AB214" s="63">
        <f t="shared" si="214"/>
        <v>533293</v>
      </c>
    </row>
    <row r="215" spans="1:28" ht="25.5">
      <c r="A215" s="149"/>
      <c r="B215" s="80" t="s">
        <v>41</v>
      </c>
      <c r="C215" s="5" t="s">
        <v>16</v>
      </c>
      <c r="D215" s="5" t="s">
        <v>10</v>
      </c>
      <c r="E215" s="5" t="s">
        <v>100</v>
      </c>
      <c r="F215" s="5" t="s">
        <v>106</v>
      </c>
      <c r="G215" s="17" t="s">
        <v>39</v>
      </c>
      <c r="H215" s="63">
        <f>H216</f>
        <v>527218</v>
      </c>
      <c r="I215" s="63">
        <f t="shared" si="300"/>
        <v>512783</v>
      </c>
      <c r="J215" s="63">
        <f t="shared" si="300"/>
        <v>533293</v>
      </c>
      <c r="K215" s="63">
        <f t="shared" si="300"/>
        <v>0</v>
      </c>
      <c r="L215" s="63">
        <f t="shared" si="300"/>
        <v>0</v>
      </c>
      <c r="M215" s="63">
        <f t="shared" si="300"/>
        <v>0</v>
      </c>
      <c r="N215" s="63">
        <f t="shared" si="301"/>
        <v>527218</v>
      </c>
      <c r="O215" s="63">
        <f t="shared" si="301"/>
        <v>512783</v>
      </c>
      <c r="P215" s="63">
        <f t="shared" si="301"/>
        <v>533293</v>
      </c>
      <c r="Q215" s="63">
        <f t="shared" si="302"/>
        <v>0</v>
      </c>
      <c r="R215" s="63">
        <f t="shared" si="302"/>
        <v>0</v>
      </c>
      <c r="S215" s="63">
        <f t="shared" si="302"/>
        <v>0</v>
      </c>
      <c r="T215" s="63">
        <f t="shared" si="209"/>
        <v>527218</v>
      </c>
      <c r="U215" s="63">
        <f t="shared" si="210"/>
        <v>512783</v>
      </c>
      <c r="V215" s="63">
        <f t="shared" si="211"/>
        <v>533293</v>
      </c>
      <c r="W215" s="63">
        <f t="shared" si="303"/>
        <v>0</v>
      </c>
      <c r="X215" s="63">
        <f t="shared" si="303"/>
        <v>0</v>
      </c>
      <c r="Y215" s="63">
        <f t="shared" si="303"/>
        <v>0</v>
      </c>
      <c r="Z215" s="63">
        <f t="shared" si="212"/>
        <v>527218</v>
      </c>
      <c r="AA215" s="63">
        <f t="shared" si="213"/>
        <v>512783</v>
      </c>
      <c r="AB215" s="63">
        <f t="shared" si="214"/>
        <v>533293</v>
      </c>
    </row>
    <row r="216" spans="1:28">
      <c r="A216" s="149"/>
      <c r="B216" s="91" t="s">
        <v>42</v>
      </c>
      <c r="C216" s="5" t="s">
        <v>16</v>
      </c>
      <c r="D216" s="5" t="s">
        <v>10</v>
      </c>
      <c r="E216" s="5" t="s">
        <v>100</v>
      </c>
      <c r="F216" s="5" t="s">
        <v>106</v>
      </c>
      <c r="G216" s="17" t="s">
        <v>40</v>
      </c>
      <c r="H216" s="67">
        <v>527218</v>
      </c>
      <c r="I216" s="67">
        <v>512783</v>
      </c>
      <c r="J216" s="67">
        <v>533293</v>
      </c>
      <c r="K216" s="67"/>
      <c r="L216" s="67"/>
      <c r="M216" s="67"/>
      <c r="N216" s="67">
        <f t="shared" si="301"/>
        <v>527218</v>
      </c>
      <c r="O216" s="67">
        <f t="shared" si="301"/>
        <v>512783</v>
      </c>
      <c r="P216" s="67">
        <f t="shared" si="301"/>
        <v>533293</v>
      </c>
      <c r="Q216" s="67"/>
      <c r="R216" s="67"/>
      <c r="S216" s="67"/>
      <c r="T216" s="67">
        <f t="shared" si="209"/>
        <v>527218</v>
      </c>
      <c r="U216" s="67">
        <f t="shared" si="210"/>
        <v>512783</v>
      </c>
      <c r="V216" s="67">
        <f t="shared" si="211"/>
        <v>533293</v>
      </c>
      <c r="W216" s="67"/>
      <c r="X216" s="67"/>
      <c r="Y216" s="67"/>
      <c r="Z216" s="67">
        <f t="shared" si="212"/>
        <v>527218</v>
      </c>
      <c r="AA216" s="67">
        <f t="shared" si="213"/>
        <v>512783</v>
      </c>
      <c r="AB216" s="67">
        <f t="shared" si="214"/>
        <v>533293</v>
      </c>
    </row>
    <row r="217" spans="1:28">
      <c r="A217" s="149"/>
      <c r="B217" s="91" t="s">
        <v>188</v>
      </c>
      <c r="C217" s="44" t="s">
        <v>16</v>
      </c>
      <c r="D217" s="44" t="s">
        <v>10</v>
      </c>
      <c r="E217" s="44" t="s">
        <v>100</v>
      </c>
      <c r="F217" s="79" t="s">
        <v>187</v>
      </c>
      <c r="G217" s="43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>
        <f>W218</f>
        <v>75000</v>
      </c>
      <c r="X217" s="67">
        <f t="shared" ref="X217:Y218" si="304">X218</f>
        <v>0</v>
      </c>
      <c r="Y217" s="67">
        <f t="shared" si="304"/>
        <v>0</v>
      </c>
      <c r="Z217" s="67">
        <f t="shared" ref="Z217:Z219" si="305">T217+W217</f>
        <v>75000</v>
      </c>
      <c r="AA217" s="67">
        <f t="shared" ref="AA217:AA219" si="306">U217+X217</f>
        <v>0</v>
      </c>
      <c r="AB217" s="67">
        <f t="shared" ref="AB217:AB219" si="307">V217+Y217</f>
        <v>0</v>
      </c>
    </row>
    <row r="218" spans="1:28" ht="25.5">
      <c r="A218" s="149"/>
      <c r="B218" s="91" t="s">
        <v>41</v>
      </c>
      <c r="C218" s="44" t="s">
        <v>16</v>
      </c>
      <c r="D218" s="44" t="s">
        <v>10</v>
      </c>
      <c r="E218" s="44" t="s">
        <v>100</v>
      </c>
      <c r="F218" s="79" t="s">
        <v>187</v>
      </c>
      <c r="G218" s="107" t="s">
        <v>39</v>
      </c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>
        <f>W219</f>
        <v>75000</v>
      </c>
      <c r="X218" s="67">
        <f t="shared" si="304"/>
        <v>0</v>
      </c>
      <c r="Y218" s="67">
        <f t="shared" si="304"/>
        <v>0</v>
      </c>
      <c r="Z218" s="67">
        <f t="shared" si="305"/>
        <v>75000</v>
      </c>
      <c r="AA218" s="67">
        <f t="shared" si="306"/>
        <v>0</v>
      </c>
      <c r="AB218" s="67">
        <f t="shared" si="307"/>
        <v>0</v>
      </c>
    </row>
    <row r="219" spans="1:28">
      <c r="A219" s="149"/>
      <c r="B219" s="91" t="s">
        <v>42</v>
      </c>
      <c r="C219" s="44" t="s">
        <v>16</v>
      </c>
      <c r="D219" s="44" t="s">
        <v>10</v>
      </c>
      <c r="E219" s="44" t="s">
        <v>100</v>
      </c>
      <c r="F219" s="79" t="s">
        <v>187</v>
      </c>
      <c r="G219" s="107" t="s">
        <v>40</v>
      </c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>
        <v>75000</v>
      </c>
      <c r="X219" s="67"/>
      <c r="Y219" s="67"/>
      <c r="Z219" s="67">
        <f t="shared" si="305"/>
        <v>75000</v>
      </c>
      <c r="AA219" s="67">
        <f t="shared" si="306"/>
        <v>0</v>
      </c>
      <c r="AB219" s="67">
        <f t="shared" si="307"/>
        <v>0</v>
      </c>
    </row>
    <row r="220" spans="1:28">
      <c r="A220" s="149"/>
      <c r="B220" s="88" t="s">
        <v>385</v>
      </c>
      <c r="C220" s="5" t="s">
        <v>16</v>
      </c>
      <c r="D220" s="5" t="s">
        <v>10</v>
      </c>
      <c r="E220" s="5" t="s">
        <v>100</v>
      </c>
      <c r="F220" s="60" t="s">
        <v>384</v>
      </c>
      <c r="G220" s="206"/>
      <c r="H220" s="67"/>
      <c r="I220" s="67"/>
      <c r="J220" s="67"/>
      <c r="K220" s="67"/>
      <c r="L220" s="67"/>
      <c r="M220" s="67"/>
      <c r="N220" s="67"/>
      <c r="O220" s="67"/>
      <c r="P220" s="67"/>
      <c r="Q220" s="67">
        <f>Q221</f>
        <v>713000</v>
      </c>
      <c r="R220" s="67">
        <f t="shared" ref="R220:S221" si="308">R221</f>
        <v>0</v>
      </c>
      <c r="S220" s="67">
        <f t="shared" si="308"/>
        <v>0</v>
      </c>
      <c r="T220" s="67">
        <f t="shared" ref="T220:T222" si="309">N220+Q220</f>
        <v>713000</v>
      </c>
      <c r="U220" s="67">
        <f t="shared" ref="U220:U222" si="310">O220+R220</f>
        <v>0</v>
      </c>
      <c r="V220" s="67">
        <f t="shared" ref="V220:V222" si="311">P220+S220</f>
        <v>0</v>
      </c>
      <c r="W220" s="67">
        <f>W221</f>
        <v>0</v>
      </c>
      <c r="X220" s="67">
        <f t="shared" ref="X220:Y221" si="312">X221</f>
        <v>0</v>
      </c>
      <c r="Y220" s="67">
        <f t="shared" si="312"/>
        <v>0</v>
      </c>
      <c r="Z220" s="67">
        <f t="shared" si="212"/>
        <v>713000</v>
      </c>
      <c r="AA220" s="67">
        <f t="shared" si="213"/>
        <v>0</v>
      </c>
      <c r="AB220" s="67">
        <f t="shared" si="214"/>
        <v>0</v>
      </c>
    </row>
    <row r="221" spans="1:28" ht="25.5">
      <c r="A221" s="149"/>
      <c r="B221" s="80" t="s">
        <v>41</v>
      </c>
      <c r="C221" s="5" t="s">
        <v>16</v>
      </c>
      <c r="D221" s="5" t="s">
        <v>10</v>
      </c>
      <c r="E221" s="5" t="s">
        <v>100</v>
      </c>
      <c r="F221" s="60" t="s">
        <v>384</v>
      </c>
      <c r="G221" s="207" t="s">
        <v>39</v>
      </c>
      <c r="H221" s="67"/>
      <c r="I221" s="67"/>
      <c r="J221" s="67"/>
      <c r="K221" s="67"/>
      <c r="L221" s="67"/>
      <c r="M221" s="67"/>
      <c r="N221" s="67"/>
      <c r="O221" s="67"/>
      <c r="P221" s="67"/>
      <c r="Q221" s="67">
        <f>Q222</f>
        <v>713000</v>
      </c>
      <c r="R221" s="67">
        <f t="shared" si="308"/>
        <v>0</v>
      </c>
      <c r="S221" s="67">
        <f t="shared" si="308"/>
        <v>0</v>
      </c>
      <c r="T221" s="67">
        <f t="shared" si="309"/>
        <v>713000</v>
      </c>
      <c r="U221" s="67">
        <f t="shared" si="310"/>
        <v>0</v>
      </c>
      <c r="V221" s="67">
        <f t="shared" si="311"/>
        <v>0</v>
      </c>
      <c r="W221" s="67">
        <f>W222</f>
        <v>0</v>
      </c>
      <c r="X221" s="67">
        <f t="shared" si="312"/>
        <v>0</v>
      </c>
      <c r="Y221" s="67">
        <f t="shared" si="312"/>
        <v>0</v>
      </c>
      <c r="Z221" s="67">
        <f t="shared" si="212"/>
        <v>713000</v>
      </c>
      <c r="AA221" s="67">
        <f t="shared" si="213"/>
        <v>0</v>
      </c>
      <c r="AB221" s="67">
        <f t="shared" si="214"/>
        <v>0</v>
      </c>
    </row>
    <row r="222" spans="1:28">
      <c r="A222" s="149"/>
      <c r="B222" s="91" t="s">
        <v>42</v>
      </c>
      <c r="C222" s="5" t="s">
        <v>16</v>
      </c>
      <c r="D222" s="5" t="s">
        <v>10</v>
      </c>
      <c r="E222" s="5" t="s">
        <v>100</v>
      </c>
      <c r="F222" s="60" t="s">
        <v>384</v>
      </c>
      <c r="G222" s="207" t="s">
        <v>40</v>
      </c>
      <c r="H222" s="67"/>
      <c r="I222" s="67"/>
      <c r="J222" s="67"/>
      <c r="K222" s="67"/>
      <c r="L222" s="67"/>
      <c r="M222" s="67"/>
      <c r="N222" s="67"/>
      <c r="O222" s="67"/>
      <c r="P222" s="67"/>
      <c r="Q222" s="67">
        <v>713000</v>
      </c>
      <c r="R222" s="67"/>
      <c r="S222" s="67"/>
      <c r="T222" s="67">
        <f t="shared" si="309"/>
        <v>713000</v>
      </c>
      <c r="U222" s="67">
        <f t="shared" si="310"/>
        <v>0</v>
      </c>
      <c r="V222" s="67">
        <f t="shared" si="311"/>
        <v>0</v>
      </c>
      <c r="W222" s="67"/>
      <c r="X222" s="67"/>
      <c r="Y222" s="67"/>
      <c r="Z222" s="67">
        <f t="shared" si="212"/>
        <v>713000</v>
      </c>
      <c r="AA222" s="67">
        <f t="shared" si="213"/>
        <v>0</v>
      </c>
      <c r="AB222" s="67">
        <f t="shared" si="214"/>
        <v>0</v>
      </c>
    </row>
    <row r="223" spans="1:28">
      <c r="A223" s="149"/>
      <c r="B223" s="91" t="s">
        <v>379</v>
      </c>
      <c r="C223" s="44" t="s">
        <v>16</v>
      </c>
      <c r="D223" s="44" t="s">
        <v>10</v>
      </c>
      <c r="E223" s="44" t="s">
        <v>100</v>
      </c>
      <c r="F223" s="79" t="s">
        <v>378</v>
      </c>
      <c r="G223" s="43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>
        <f>W224</f>
        <v>16037910.6</v>
      </c>
      <c r="X223" s="67">
        <f t="shared" ref="X223:Y224" si="313">X224</f>
        <v>0</v>
      </c>
      <c r="Y223" s="67">
        <f t="shared" si="313"/>
        <v>0</v>
      </c>
      <c r="Z223" s="67">
        <f t="shared" ref="Z223:Z225" si="314">T223+W223</f>
        <v>16037910.6</v>
      </c>
      <c r="AA223" s="67">
        <f t="shared" ref="AA223:AA225" si="315">U223+X223</f>
        <v>0</v>
      </c>
      <c r="AB223" s="67">
        <f t="shared" ref="AB223:AB225" si="316">V223+Y223</f>
        <v>0</v>
      </c>
    </row>
    <row r="224" spans="1:28" ht="25.5">
      <c r="A224" s="149"/>
      <c r="B224" s="91" t="s">
        <v>41</v>
      </c>
      <c r="C224" s="44" t="s">
        <v>16</v>
      </c>
      <c r="D224" s="44" t="s">
        <v>10</v>
      </c>
      <c r="E224" s="44" t="s">
        <v>100</v>
      </c>
      <c r="F224" s="79" t="s">
        <v>378</v>
      </c>
      <c r="G224" s="107" t="s">
        <v>39</v>
      </c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>
        <f>W225</f>
        <v>16037910.6</v>
      </c>
      <c r="X224" s="67">
        <f t="shared" si="313"/>
        <v>0</v>
      </c>
      <c r="Y224" s="67">
        <f t="shared" si="313"/>
        <v>0</v>
      </c>
      <c r="Z224" s="67">
        <f t="shared" si="314"/>
        <v>16037910.6</v>
      </c>
      <c r="AA224" s="67">
        <f t="shared" si="315"/>
        <v>0</v>
      </c>
      <c r="AB224" s="67">
        <f t="shared" si="316"/>
        <v>0</v>
      </c>
    </row>
    <row r="225" spans="1:28">
      <c r="A225" s="149"/>
      <c r="B225" s="91" t="s">
        <v>42</v>
      </c>
      <c r="C225" s="44" t="s">
        <v>16</v>
      </c>
      <c r="D225" s="44" t="s">
        <v>10</v>
      </c>
      <c r="E225" s="44" t="s">
        <v>100</v>
      </c>
      <c r="F225" s="79" t="s">
        <v>378</v>
      </c>
      <c r="G225" s="107" t="s">
        <v>40</v>
      </c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>
        <v>16037910.6</v>
      </c>
      <c r="X225" s="67"/>
      <c r="Y225" s="67"/>
      <c r="Z225" s="67">
        <f t="shared" si="314"/>
        <v>16037910.6</v>
      </c>
      <c r="AA225" s="67">
        <f t="shared" si="315"/>
        <v>0</v>
      </c>
      <c r="AB225" s="67">
        <f t="shared" si="316"/>
        <v>0</v>
      </c>
    </row>
    <row r="226" spans="1:28" ht="51">
      <c r="A226" s="144"/>
      <c r="B226" s="88" t="s">
        <v>211</v>
      </c>
      <c r="C226" s="44" t="s">
        <v>16</v>
      </c>
      <c r="D226" s="44" t="s">
        <v>10</v>
      </c>
      <c r="E226" s="44" t="s">
        <v>100</v>
      </c>
      <c r="F226" s="79" t="s">
        <v>209</v>
      </c>
      <c r="G226" s="43"/>
      <c r="H226" s="73">
        <f>H227</f>
        <v>16046.87</v>
      </c>
      <c r="I226" s="73">
        <f t="shared" ref="I226:M227" si="317">I227</f>
        <v>0</v>
      </c>
      <c r="J226" s="73">
        <f t="shared" si="317"/>
        <v>0</v>
      </c>
      <c r="K226" s="73">
        <f t="shared" si="317"/>
        <v>-16046.87</v>
      </c>
      <c r="L226" s="73">
        <f t="shared" si="317"/>
        <v>0</v>
      </c>
      <c r="M226" s="73">
        <f t="shared" si="317"/>
        <v>0</v>
      </c>
      <c r="N226" s="73">
        <f t="shared" si="301"/>
        <v>0</v>
      </c>
      <c r="O226" s="73">
        <f t="shared" si="301"/>
        <v>0</v>
      </c>
      <c r="P226" s="73">
        <f t="shared" si="301"/>
        <v>0</v>
      </c>
      <c r="Q226" s="73">
        <f t="shared" ref="Q226:S227" si="318">Q227</f>
        <v>0</v>
      </c>
      <c r="R226" s="73">
        <f t="shared" si="318"/>
        <v>0</v>
      </c>
      <c r="S226" s="73">
        <f t="shared" si="318"/>
        <v>0</v>
      </c>
      <c r="T226" s="73">
        <f t="shared" si="209"/>
        <v>0</v>
      </c>
      <c r="U226" s="73">
        <f t="shared" si="210"/>
        <v>0</v>
      </c>
      <c r="V226" s="73">
        <f t="shared" si="211"/>
        <v>0</v>
      </c>
      <c r="W226" s="73">
        <f t="shared" ref="W226:Y227" si="319">W227</f>
        <v>0</v>
      </c>
      <c r="X226" s="73">
        <f t="shared" si="319"/>
        <v>0</v>
      </c>
      <c r="Y226" s="73">
        <f t="shared" si="319"/>
        <v>0</v>
      </c>
      <c r="Z226" s="73">
        <f t="shared" si="212"/>
        <v>0</v>
      </c>
      <c r="AA226" s="73">
        <f t="shared" si="213"/>
        <v>0</v>
      </c>
      <c r="AB226" s="73">
        <f t="shared" si="214"/>
        <v>0</v>
      </c>
    </row>
    <row r="227" spans="1:28" ht="25.5">
      <c r="A227" s="144"/>
      <c r="B227" s="80" t="s">
        <v>41</v>
      </c>
      <c r="C227" s="44" t="s">
        <v>16</v>
      </c>
      <c r="D227" s="44" t="s">
        <v>10</v>
      </c>
      <c r="E227" s="44" t="s">
        <v>100</v>
      </c>
      <c r="F227" s="79" t="s">
        <v>209</v>
      </c>
      <c r="G227" s="43" t="s">
        <v>39</v>
      </c>
      <c r="H227" s="73">
        <f>H228</f>
        <v>16046.87</v>
      </c>
      <c r="I227" s="73">
        <f t="shared" si="317"/>
        <v>0</v>
      </c>
      <c r="J227" s="73">
        <f t="shared" si="317"/>
        <v>0</v>
      </c>
      <c r="K227" s="73">
        <f t="shared" si="317"/>
        <v>-16046.87</v>
      </c>
      <c r="L227" s="73">
        <f t="shared" si="317"/>
        <v>0</v>
      </c>
      <c r="M227" s="73">
        <f t="shared" si="317"/>
        <v>0</v>
      </c>
      <c r="N227" s="73">
        <f t="shared" si="301"/>
        <v>0</v>
      </c>
      <c r="O227" s="73">
        <f t="shared" si="301"/>
        <v>0</v>
      </c>
      <c r="P227" s="73">
        <f t="shared" si="301"/>
        <v>0</v>
      </c>
      <c r="Q227" s="73">
        <f t="shared" si="318"/>
        <v>0</v>
      </c>
      <c r="R227" s="73">
        <f t="shared" si="318"/>
        <v>0</v>
      </c>
      <c r="S227" s="73">
        <f t="shared" si="318"/>
        <v>0</v>
      </c>
      <c r="T227" s="73">
        <f t="shared" si="209"/>
        <v>0</v>
      </c>
      <c r="U227" s="73">
        <f t="shared" si="210"/>
        <v>0</v>
      </c>
      <c r="V227" s="73">
        <f t="shared" si="211"/>
        <v>0</v>
      </c>
      <c r="W227" s="73">
        <f t="shared" si="319"/>
        <v>0</v>
      </c>
      <c r="X227" s="73">
        <f t="shared" si="319"/>
        <v>0</v>
      </c>
      <c r="Y227" s="73">
        <f t="shared" si="319"/>
        <v>0</v>
      </c>
      <c r="Z227" s="73">
        <f t="shared" si="212"/>
        <v>0</v>
      </c>
      <c r="AA227" s="73">
        <f t="shared" si="213"/>
        <v>0</v>
      </c>
      <c r="AB227" s="73">
        <f t="shared" si="214"/>
        <v>0</v>
      </c>
    </row>
    <row r="228" spans="1:28">
      <c r="A228" s="144"/>
      <c r="B228" s="91" t="s">
        <v>42</v>
      </c>
      <c r="C228" s="44" t="s">
        <v>16</v>
      </c>
      <c r="D228" s="44" t="s">
        <v>10</v>
      </c>
      <c r="E228" s="44" t="s">
        <v>100</v>
      </c>
      <c r="F228" s="79" t="s">
        <v>209</v>
      </c>
      <c r="G228" s="43" t="s">
        <v>40</v>
      </c>
      <c r="H228" s="67">
        <v>16046.87</v>
      </c>
      <c r="I228" s="67"/>
      <c r="J228" s="67"/>
      <c r="K228" s="67">
        <v>-16046.87</v>
      </c>
      <c r="L228" s="67"/>
      <c r="M228" s="67"/>
      <c r="N228" s="67">
        <f t="shared" si="301"/>
        <v>0</v>
      </c>
      <c r="O228" s="67">
        <f t="shared" si="301"/>
        <v>0</v>
      </c>
      <c r="P228" s="67">
        <f t="shared" si="301"/>
        <v>0</v>
      </c>
      <c r="Q228" s="67"/>
      <c r="R228" s="67"/>
      <c r="S228" s="67"/>
      <c r="T228" s="67">
        <f t="shared" si="209"/>
        <v>0</v>
      </c>
      <c r="U228" s="67">
        <f t="shared" si="210"/>
        <v>0</v>
      </c>
      <c r="V228" s="67">
        <f t="shared" si="211"/>
        <v>0</v>
      </c>
      <c r="W228" s="67"/>
      <c r="X228" s="67"/>
      <c r="Y228" s="67"/>
      <c r="Z228" s="67">
        <f t="shared" si="212"/>
        <v>0</v>
      </c>
      <c r="AA228" s="67">
        <f t="shared" si="213"/>
        <v>0</v>
      </c>
      <c r="AB228" s="67">
        <f t="shared" si="214"/>
        <v>0</v>
      </c>
    </row>
    <row r="229" spans="1:28" ht="25.5">
      <c r="A229" s="149"/>
      <c r="B229" s="183" t="s">
        <v>268</v>
      </c>
      <c r="C229" s="5" t="s">
        <v>16</v>
      </c>
      <c r="D229" s="5" t="s">
        <v>10</v>
      </c>
      <c r="E229" s="5" t="s">
        <v>100</v>
      </c>
      <c r="F229" s="79" t="s">
        <v>269</v>
      </c>
      <c r="G229" s="17"/>
      <c r="H229" s="73">
        <f>H230</f>
        <v>71590.89</v>
      </c>
      <c r="I229" s="73">
        <f t="shared" ref="I229:M230" si="320">I230</f>
        <v>71590.89</v>
      </c>
      <c r="J229" s="73">
        <f t="shared" si="320"/>
        <v>71590.89</v>
      </c>
      <c r="K229" s="73">
        <f t="shared" si="320"/>
        <v>95075.82</v>
      </c>
      <c r="L229" s="73">
        <f t="shared" si="320"/>
        <v>-162.33000000000001</v>
      </c>
      <c r="M229" s="73">
        <f t="shared" si="320"/>
        <v>-162.33000000000001</v>
      </c>
      <c r="N229" s="73">
        <f t="shared" si="291"/>
        <v>166666.71000000002</v>
      </c>
      <c r="O229" s="73">
        <f t="shared" si="292"/>
        <v>71428.56</v>
      </c>
      <c r="P229" s="73">
        <f t="shared" si="293"/>
        <v>71428.56</v>
      </c>
      <c r="Q229" s="73">
        <f t="shared" ref="Q229:S230" si="321">Q230</f>
        <v>47008.56</v>
      </c>
      <c r="R229" s="73">
        <f t="shared" si="321"/>
        <v>0</v>
      </c>
      <c r="S229" s="73">
        <f t="shared" si="321"/>
        <v>0</v>
      </c>
      <c r="T229" s="73">
        <f t="shared" si="209"/>
        <v>213675.27000000002</v>
      </c>
      <c r="U229" s="73">
        <f t="shared" si="210"/>
        <v>71428.56</v>
      </c>
      <c r="V229" s="73">
        <f t="shared" si="211"/>
        <v>71428.56</v>
      </c>
      <c r="W229" s="73">
        <f t="shared" ref="W229:Y230" si="322">W230</f>
        <v>0</v>
      </c>
      <c r="X229" s="73">
        <f t="shared" si="322"/>
        <v>0</v>
      </c>
      <c r="Y229" s="73">
        <f t="shared" si="322"/>
        <v>0</v>
      </c>
      <c r="Z229" s="73">
        <f t="shared" si="212"/>
        <v>213675.27000000002</v>
      </c>
      <c r="AA229" s="73">
        <f t="shared" si="213"/>
        <v>71428.56</v>
      </c>
      <c r="AB229" s="73">
        <f t="shared" si="214"/>
        <v>71428.56</v>
      </c>
    </row>
    <row r="230" spans="1:28" ht="25.5">
      <c r="A230" s="149"/>
      <c r="B230" s="80" t="s">
        <v>41</v>
      </c>
      <c r="C230" s="5" t="s">
        <v>16</v>
      </c>
      <c r="D230" s="5" t="s">
        <v>10</v>
      </c>
      <c r="E230" s="5" t="s">
        <v>100</v>
      </c>
      <c r="F230" s="79" t="s">
        <v>269</v>
      </c>
      <c r="G230" s="61" t="s">
        <v>39</v>
      </c>
      <c r="H230" s="73">
        <f>H231</f>
        <v>71590.89</v>
      </c>
      <c r="I230" s="73">
        <f t="shared" si="320"/>
        <v>71590.89</v>
      </c>
      <c r="J230" s="73">
        <f t="shared" si="320"/>
        <v>71590.89</v>
      </c>
      <c r="K230" s="73">
        <f t="shared" si="320"/>
        <v>95075.82</v>
      </c>
      <c r="L230" s="73">
        <f t="shared" si="320"/>
        <v>-162.33000000000001</v>
      </c>
      <c r="M230" s="73">
        <f t="shared" si="320"/>
        <v>-162.33000000000001</v>
      </c>
      <c r="N230" s="73">
        <f t="shared" si="291"/>
        <v>166666.71000000002</v>
      </c>
      <c r="O230" s="73">
        <f t="shared" si="292"/>
        <v>71428.56</v>
      </c>
      <c r="P230" s="73">
        <f t="shared" si="293"/>
        <v>71428.56</v>
      </c>
      <c r="Q230" s="73">
        <f t="shared" si="321"/>
        <v>47008.56</v>
      </c>
      <c r="R230" s="73">
        <f t="shared" si="321"/>
        <v>0</v>
      </c>
      <c r="S230" s="73">
        <f t="shared" si="321"/>
        <v>0</v>
      </c>
      <c r="T230" s="73">
        <f t="shared" si="209"/>
        <v>213675.27000000002</v>
      </c>
      <c r="U230" s="73">
        <f t="shared" si="210"/>
        <v>71428.56</v>
      </c>
      <c r="V230" s="73">
        <f t="shared" si="211"/>
        <v>71428.56</v>
      </c>
      <c r="W230" s="73">
        <f t="shared" si="322"/>
        <v>0</v>
      </c>
      <c r="X230" s="73">
        <f t="shared" si="322"/>
        <v>0</v>
      </c>
      <c r="Y230" s="73">
        <f t="shared" si="322"/>
        <v>0</v>
      </c>
      <c r="Z230" s="73">
        <f t="shared" si="212"/>
        <v>213675.27000000002</v>
      </c>
      <c r="AA230" s="73">
        <f t="shared" si="213"/>
        <v>71428.56</v>
      </c>
      <c r="AB230" s="73">
        <f t="shared" si="214"/>
        <v>71428.56</v>
      </c>
    </row>
    <row r="231" spans="1:28">
      <c r="A231" s="149"/>
      <c r="B231" s="91" t="s">
        <v>42</v>
      </c>
      <c r="C231" s="5" t="s">
        <v>16</v>
      </c>
      <c r="D231" s="5" t="s">
        <v>10</v>
      </c>
      <c r="E231" s="5" t="s">
        <v>100</v>
      </c>
      <c r="F231" s="79" t="s">
        <v>269</v>
      </c>
      <c r="G231" s="61" t="s">
        <v>40</v>
      </c>
      <c r="H231" s="67">
        <v>71590.89</v>
      </c>
      <c r="I231" s="67">
        <v>71590.89</v>
      </c>
      <c r="J231" s="67">
        <v>71590.89</v>
      </c>
      <c r="K231" s="67">
        <v>95075.82</v>
      </c>
      <c r="L231" s="67">
        <v>-162.33000000000001</v>
      </c>
      <c r="M231" s="67">
        <v>-162.33000000000001</v>
      </c>
      <c r="N231" s="67">
        <f t="shared" si="291"/>
        <v>166666.71000000002</v>
      </c>
      <c r="O231" s="67">
        <f t="shared" si="292"/>
        <v>71428.56</v>
      </c>
      <c r="P231" s="67">
        <f t="shared" si="293"/>
        <v>71428.56</v>
      </c>
      <c r="Q231" s="67">
        <v>47008.56</v>
      </c>
      <c r="R231" s="67"/>
      <c r="S231" s="67"/>
      <c r="T231" s="67">
        <f t="shared" si="209"/>
        <v>213675.27000000002</v>
      </c>
      <c r="U231" s="67">
        <f t="shared" si="210"/>
        <v>71428.56</v>
      </c>
      <c r="V231" s="67">
        <f t="shared" si="211"/>
        <v>71428.56</v>
      </c>
      <c r="W231" s="67"/>
      <c r="X231" s="67"/>
      <c r="Y231" s="67"/>
      <c r="Z231" s="67">
        <f t="shared" si="212"/>
        <v>213675.27000000002</v>
      </c>
      <c r="AA231" s="67">
        <f t="shared" si="213"/>
        <v>71428.56</v>
      </c>
      <c r="AB231" s="67">
        <f t="shared" si="214"/>
        <v>71428.56</v>
      </c>
    </row>
    <row r="232" spans="1:28" ht="38.25">
      <c r="A232" s="144"/>
      <c r="B232" s="183" t="s">
        <v>212</v>
      </c>
      <c r="C232" s="40" t="s">
        <v>16</v>
      </c>
      <c r="D232" s="40" t="s">
        <v>10</v>
      </c>
      <c r="E232" s="40" t="s">
        <v>100</v>
      </c>
      <c r="F232" s="40" t="s">
        <v>210</v>
      </c>
      <c r="G232" s="41"/>
      <c r="H232" s="67">
        <f>H233</f>
        <v>365689.05</v>
      </c>
      <c r="I232" s="67">
        <f t="shared" ref="I232:M233" si="323">I233</f>
        <v>365689.05</v>
      </c>
      <c r="J232" s="67">
        <f t="shared" si="323"/>
        <v>0</v>
      </c>
      <c r="K232" s="67">
        <f t="shared" si="323"/>
        <v>-32267.91</v>
      </c>
      <c r="L232" s="67">
        <f t="shared" si="323"/>
        <v>-32267.91</v>
      </c>
      <c r="M232" s="67">
        <f t="shared" si="323"/>
        <v>262544.94</v>
      </c>
      <c r="N232" s="67">
        <f t="shared" si="291"/>
        <v>333421.14</v>
      </c>
      <c r="O232" s="67">
        <f t="shared" si="292"/>
        <v>333421.14</v>
      </c>
      <c r="P232" s="67">
        <f t="shared" si="293"/>
        <v>262544.94</v>
      </c>
      <c r="Q232" s="67">
        <f t="shared" ref="Q232:S233" si="324">Q233</f>
        <v>2782.57</v>
      </c>
      <c r="R232" s="67">
        <f t="shared" si="324"/>
        <v>0</v>
      </c>
      <c r="S232" s="67">
        <f t="shared" si="324"/>
        <v>0</v>
      </c>
      <c r="T232" s="67">
        <f t="shared" si="209"/>
        <v>336203.71</v>
      </c>
      <c r="U232" s="67">
        <f t="shared" si="210"/>
        <v>333421.14</v>
      </c>
      <c r="V232" s="67">
        <f t="shared" si="211"/>
        <v>262544.94</v>
      </c>
      <c r="W232" s="67">
        <f t="shared" ref="W232:Y233" si="325">W233</f>
        <v>0</v>
      </c>
      <c r="X232" s="67">
        <f t="shared" si="325"/>
        <v>0</v>
      </c>
      <c r="Y232" s="67">
        <f t="shared" si="325"/>
        <v>0</v>
      </c>
      <c r="Z232" s="67">
        <f t="shared" si="212"/>
        <v>336203.71</v>
      </c>
      <c r="AA232" s="67">
        <f t="shared" si="213"/>
        <v>333421.14</v>
      </c>
      <c r="AB232" s="67">
        <f t="shared" si="214"/>
        <v>262544.94</v>
      </c>
    </row>
    <row r="233" spans="1:28" ht="25.5">
      <c r="A233" s="144"/>
      <c r="B233" s="80" t="s">
        <v>41</v>
      </c>
      <c r="C233" s="44" t="s">
        <v>16</v>
      </c>
      <c r="D233" s="44" t="s">
        <v>10</v>
      </c>
      <c r="E233" s="44" t="s">
        <v>100</v>
      </c>
      <c r="F233" s="79" t="s">
        <v>210</v>
      </c>
      <c r="G233" s="107" t="s">
        <v>39</v>
      </c>
      <c r="H233" s="67">
        <f>H234</f>
        <v>365689.05</v>
      </c>
      <c r="I233" s="67">
        <f t="shared" si="323"/>
        <v>365689.05</v>
      </c>
      <c r="J233" s="67">
        <f t="shared" si="323"/>
        <v>0</v>
      </c>
      <c r="K233" s="67">
        <f t="shared" si="323"/>
        <v>-32267.91</v>
      </c>
      <c r="L233" s="67">
        <f t="shared" si="323"/>
        <v>-32267.91</v>
      </c>
      <c r="M233" s="67">
        <f t="shared" si="323"/>
        <v>262544.94</v>
      </c>
      <c r="N233" s="67">
        <f t="shared" si="291"/>
        <v>333421.14</v>
      </c>
      <c r="O233" s="67">
        <f t="shared" si="292"/>
        <v>333421.14</v>
      </c>
      <c r="P233" s="67">
        <f t="shared" si="293"/>
        <v>262544.94</v>
      </c>
      <c r="Q233" s="67">
        <f t="shared" si="324"/>
        <v>2782.57</v>
      </c>
      <c r="R233" s="67">
        <f t="shared" si="324"/>
        <v>0</v>
      </c>
      <c r="S233" s="67">
        <f t="shared" si="324"/>
        <v>0</v>
      </c>
      <c r="T233" s="67">
        <f t="shared" si="209"/>
        <v>336203.71</v>
      </c>
      <c r="U233" s="67">
        <f t="shared" si="210"/>
        <v>333421.14</v>
      </c>
      <c r="V233" s="67">
        <f t="shared" si="211"/>
        <v>262544.94</v>
      </c>
      <c r="W233" s="67">
        <f t="shared" si="325"/>
        <v>0</v>
      </c>
      <c r="X233" s="67">
        <f t="shared" si="325"/>
        <v>0</v>
      </c>
      <c r="Y233" s="67">
        <f t="shared" si="325"/>
        <v>0</v>
      </c>
      <c r="Z233" s="67">
        <f t="shared" si="212"/>
        <v>336203.71</v>
      </c>
      <c r="AA233" s="67">
        <f t="shared" si="213"/>
        <v>333421.14</v>
      </c>
      <c r="AB233" s="67">
        <f t="shared" si="214"/>
        <v>262544.94</v>
      </c>
    </row>
    <row r="234" spans="1:28">
      <c r="A234" s="144"/>
      <c r="B234" s="91" t="s">
        <v>42</v>
      </c>
      <c r="C234" s="44" t="s">
        <v>16</v>
      </c>
      <c r="D234" s="44" t="s">
        <v>10</v>
      </c>
      <c r="E234" s="44" t="s">
        <v>100</v>
      </c>
      <c r="F234" s="79" t="s">
        <v>210</v>
      </c>
      <c r="G234" s="107" t="s">
        <v>40</v>
      </c>
      <c r="H234" s="67">
        <f>294506.8+71182.25</f>
        <v>365689.05</v>
      </c>
      <c r="I234" s="67">
        <f>294506.8+71182.25</f>
        <v>365689.05</v>
      </c>
      <c r="J234" s="67"/>
      <c r="K234" s="67">
        <v>-32267.91</v>
      </c>
      <c r="L234" s="67">
        <v>-32267.91</v>
      </c>
      <c r="M234" s="67">
        <v>262544.94</v>
      </c>
      <c r="N234" s="67">
        <f t="shared" si="291"/>
        <v>333421.14</v>
      </c>
      <c r="O234" s="67">
        <f t="shared" si="292"/>
        <v>333421.14</v>
      </c>
      <c r="P234" s="67">
        <f t="shared" si="293"/>
        <v>262544.94</v>
      </c>
      <c r="Q234" s="67">
        <v>2782.57</v>
      </c>
      <c r="R234" s="67"/>
      <c r="S234" s="67"/>
      <c r="T234" s="67">
        <f t="shared" si="209"/>
        <v>336203.71</v>
      </c>
      <c r="U234" s="67">
        <f t="shared" si="210"/>
        <v>333421.14</v>
      </c>
      <c r="V234" s="67">
        <f t="shared" si="211"/>
        <v>262544.94</v>
      </c>
      <c r="W234" s="67"/>
      <c r="X234" s="67"/>
      <c r="Y234" s="67"/>
      <c r="Z234" s="67">
        <f t="shared" si="212"/>
        <v>336203.71</v>
      </c>
      <c r="AA234" s="67">
        <f t="shared" si="213"/>
        <v>333421.14</v>
      </c>
      <c r="AB234" s="67">
        <f t="shared" si="214"/>
        <v>262544.94</v>
      </c>
    </row>
    <row r="235" spans="1:28" ht="28.5" customHeight="1">
      <c r="A235" s="36" t="s">
        <v>82</v>
      </c>
      <c r="B235" s="87" t="s">
        <v>81</v>
      </c>
      <c r="C235" s="6" t="s">
        <v>16</v>
      </c>
      <c r="D235" s="6" t="s">
        <v>14</v>
      </c>
      <c r="E235" s="6" t="s">
        <v>100</v>
      </c>
      <c r="F235" s="6" t="s">
        <v>101</v>
      </c>
      <c r="G235" s="18"/>
      <c r="H235" s="64">
        <f>H236+H239+H242+H248</f>
        <v>17707682</v>
      </c>
      <c r="I235" s="64">
        <f t="shared" ref="I235:J235" si="326">I236+I239+I242+I248</f>
        <v>17972242.760000002</v>
      </c>
      <c r="J235" s="64">
        <f t="shared" si="326"/>
        <v>17755946.07</v>
      </c>
      <c r="K235" s="64">
        <f t="shared" ref="K235:M235" si="327">K236+K239+K242+K248</f>
        <v>0</v>
      </c>
      <c r="L235" s="64">
        <f t="shared" si="327"/>
        <v>0</v>
      </c>
      <c r="M235" s="64">
        <f t="shared" si="327"/>
        <v>0</v>
      </c>
      <c r="N235" s="64">
        <f t="shared" si="291"/>
        <v>17707682</v>
      </c>
      <c r="O235" s="64">
        <f t="shared" si="292"/>
        <v>17972242.760000002</v>
      </c>
      <c r="P235" s="64">
        <f t="shared" si="293"/>
        <v>17755946.07</v>
      </c>
      <c r="Q235" s="64">
        <f>Q236+Q239+Q242+Q248+Q245</f>
        <v>-179840</v>
      </c>
      <c r="R235" s="64">
        <f t="shared" ref="R235:S235" si="328">R236+R239+R242+R248+R245</f>
        <v>0</v>
      </c>
      <c r="S235" s="64">
        <f t="shared" si="328"/>
        <v>0</v>
      </c>
      <c r="T235" s="64">
        <f t="shared" si="209"/>
        <v>17527842</v>
      </c>
      <c r="U235" s="64">
        <f t="shared" si="210"/>
        <v>17972242.760000002</v>
      </c>
      <c r="V235" s="64">
        <f t="shared" si="211"/>
        <v>17755946.07</v>
      </c>
      <c r="W235" s="64">
        <f>W236+W239+W242+W248+W245</f>
        <v>0</v>
      </c>
      <c r="X235" s="64">
        <f t="shared" ref="X235:Y235" si="329">X236+X239+X242+X248+X245</f>
        <v>0</v>
      </c>
      <c r="Y235" s="64">
        <f t="shared" si="329"/>
        <v>0</v>
      </c>
      <c r="Z235" s="64">
        <f t="shared" si="212"/>
        <v>17527842</v>
      </c>
      <c r="AA235" s="64">
        <f t="shared" si="213"/>
        <v>17972242.760000002</v>
      </c>
      <c r="AB235" s="64">
        <f t="shared" si="214"/>
        <v>17755946.07</v>
      </c>
    </row>
    <row r="236" spans="1:28" ht="25.5">
      <c r="A236" s="236"/>
      <c r="B236" s="62" t="s">
        <v>258</v>
      </c>
      <c r="C236" s="5" t="s">
        <v>16</v>
      </c>
      <c r="D236" s="5" t="s">
        <v>14</v>
      </c>
      <c r="E236" s="5" t="s">
        <v>100</v>
      </c>
      <c r="F236" s="40" t="s">
        <v>176</v>
      </c>
      <c r="G236" s="61"/>
      <c r="H236" s="70">
        <f>H237</f>
        <v>500000</v>
      </c>
      <c r="I236" s="70">
        <f t="shared" ref="I236:M237" si="330">I237</f>
        <v>500000</v>
      </c>
      <c r="J236" s="70">
        <f t="shared" si="330"/>
        <v>0</v>
      </c>
      <c r="K236" s="70">
        <f t="shared" si="330"/>
        <v>0</v>
      </c>
      <c r="L236" s="70">
        <f t="shared" si="330"/>
        <v>0</v>
      </c>
      <c r="M236" s="70">
        <f t="shared" si="330"/>
        <v>0</v>
      </c>
      <c r="N236" s="70">
        <f t="shared" si="291"/>
        <v>500000</v>
      </c>
      <c r="O236" s="70">
        <f t="shared" si="292"/>
        <v>500000</v>
      </c>
      <c r="P236" s="70">
        <f t="shared" si="293"/>
        <v>0</v>
      </c>
      <c r="Q236" s="70">
        <f t="shared" ref="Q236:S237" si="331">Q237</f>
        <v>-224840</v>
      </c>
      <c r="R236" s="70">
        <f t="shared" si="331"/>
        <v>0</v>
      </c>
      <c r="S236" s="70">
        <f t="shared" si="331"/>
        <v>0</v>
      </c>
      <c r="T236" s="70">
        <f t="shared" si="209"/>
        <v>275160</v>
      </c>
      <c r="U236" s="70">
        <f t="shared" si="210"/>
        <v>500000</v>
      </c>
      <c r="V236" s="70">
        <f t="shared" si="211"/>
        <v>0</v>
      </c>
      <c r="W236" s="70">
        <f t="shared" ref="W236:Y237" si="332">W237</f>
        <v>0</v>
      </c>
      <c r="X236" s="70">
        <f t="shared" si="332"/>
        <v>0</v>
      </c>
      <c r="Y236" s="70">
        <f t="shared" si="332"/>
        <v>0</v>
      </c>
      <c r="Z236" s="70">
        <f t="shared" si="212"/>
        <v>275160</v>
      </c>
      <c r="AA236" s="70">
        <f t="shared" si="213"/>
        <v>500000</v>
      </c>
      <c r="AB236" s="70">
        <f t="shared" si="214"/>
        <v>0</v>
      </c>
    </row>
    <row r="237" spans="1:28" ht="25.5">
      <c r="A237" s="226"/>
      <c r="B237" s="30" t="s">
        <v>41</v>
      </c>
      <c r="C237" s="5" t="s">
        <v>16</v>
      </c>
      <c r="D237" s="5" t="s">
        <v>14</v>
      </c>
      <c r="E237" s="5" t="s">
        <v>100</v>
      </c>
      <c r="F237" s="40" t="s">
        <v>176</v>
      </c>
      <c r="G237" s="61" t="s">
        <v>39</v>
      </c>
      <c r="H237" s="70">
        <f>H238</f>
        <v>500000</v>
      </c>
      <c r="I237" s="70">
        <f t="shared" si="330"/>
        <v>500000</v>
      </c>
      <c r="J237" s="70">
        <f t="shared" si="330"/>
        <v>0</v>
      </c>
      <c r="K237" s="70">
        <f t="shared" si="330"/>
        <v>0</v>
      </c>
      <c r="L237" s="70">
        <f t="shared" si="330"/>
        <v>0</v>
      </c>
      <c r="M237" s="70">
        <f t="shared" si="330"/>
        <v>0</v>
      </c>
      <c r="N237" s="70">
        <f t="shared" si="291"/>
        <v>500000</v>
      </c>
      <c r="O237" s="70">
        <f t="shared" si="292"/>
        <v>500000</v>
      </c>
      <c r="P237" s="70">
        <f t="shared" si="293"/>
        <v>0</v>
      </c>
      <c r="Q237" s="70">
        <f t="shared" si="331"/>
        <v>-224840</v>
      </c>
      <c r="R237" s="70">
        <f t="shared" si="331"/>
        <v>0</v>
      </c>
      <c r="S237" s="70">
        <f t="shared" si="331"/>
        <v>0</v>
      </c>
      <c r="T237" s="70">
        <f t="shared" si="209"/>
        <v>275160</v>
      </c>
      <c r="U237" s="70">
        <f t="shared" si="210"/>
        <v>500000</v>
      </c>
      <c r="V237" s="70">
        <f t="shared" si="211"/>
        <v>0</v>
      </c>
      <c r="W237" s="70">
        <f t="shared" si="332"/>
        <v>0</v>
      </c>
      <c r="X237" s="70">
        <f t="shared" si="332"/>
        <v>0</v>
      </c>
      <c r="Y237" s="70">
        <f t="shared" si="332"/>
        <v>0</v>
      </c>
      <c r="Z237" s="70">
        <f t="shared" si="212"/>
        <v>275160</v>
      </c>
      <c r="AA237" s="70">
        <f t="shared" si="213"/>
        <v>500000</v>
      </c>
      <c r="AB237" s="70">
        <f t="shared" si="214"/>
        <v>0</v>
      </c>
    </row>
    <row r="238" spans="1:28">
      <c r="A238" s="226"/>
      <c r="B238" s="29" t="s">
        <v>42</v>
      </c>
      <c r="C238" s="5" t="s">
        <v>16</v>
      </c>
      <c r="D238" s="5" t="s">
        <v>14</v>
      </c>
      <c r="E238" s="5" t="s">
        <v>100</v>
      </c>
      <c r="F238" s="40" t="s">
        <v>176</v>
      </c>
      <c r="G238" s="61" t="s">
        <v>40</v>
      </c>
      <c r="H238" s="67">
        <v>500000</v>
      </c>
      <c r="I238" s="67">
        <v>500000</v>
      </c>
      <c r="J238" s="67"/>
      <c r="K238" s="67"/>
      <c r="L238" s="67"/>
      <c r="M238" s="67"/>
      <c r="N238" s="67">
        <f t="shared" si="291"/>
        <v>500000</v>
      </c>
      <c r="O238" s="67">
        <f t="shared" si="292"/>
        <v>500000</v>
      </c>
      <c r="P238" s="67">
        <f t="shared" si="293"/>
        <v>0</v>
      </c>
      <c r="Q238" s="67">
        <v>-224840</v>
      </c>
      <c r="R238" s="67"/>
      <c r="S238" s="67"/>
      <c r="T238" s="67">
        <f t="shared" si="209"/>
        <v>275160</v>
      </c>
      <c r="U238" s="67">
        <f t="shared" si="210"/>
        <v>500000</v>
      </c>
      <c r="V238" s="67">
        <f t="shared" si="211"/>
        <v>0</v>
      </c>
      <c r="W238" s="67"/>
      <c r="X238" s="67"/>
      <c r="Y238" s="67"/>
      <c r="Z238" s="67">
        <f t="shared" si="212"/>
        <v>275160</v>
      </c>
      <c r="AA238" s="67">
        <f t="shared" si="213"/>
        <v>500000</v>
      </c>
      <c r="AB238" s="67">
        <f t="shared" si="214"/>
        <v>0</v>
      </c>
    </row>
    <row r="239" spans="1:28">
      <c r="A239" s="237"/>
      <c r="B239" s="62" t="s">
        <v>83</v>
      </c>
      <c r="C239" s="5" t="s">
        <v>16</v>
      </c>
      <c r="D239" s="5" t="s">
        <v>14</v>
      </c>
      <c r="E239" s="5" t="s">
        <v>100</v>
      </c>
      <c r="F239" s="5" t="s">
        <v>115</v>
      </c>
      <c r="G239" s="17"/>
      <c r="H239" s="63">
        <f>H240</f>
        <v>57000</v>
      </c>
      <c r="I239" s="63">
        <f t="shared" ref="I239:M240" si="333">I240</f>
        <v>57000</v>
      </c>
      <c r="J239" s="63">
        <f t="shared" si="333"/>
        <v>57000</v>
      </c>
      <c r="K239" s="63">
        <f t="shared" si="333"/>
        <v>0</v>
      </c>
      <c r="L239" s="63">
        <f t="shared" si="333"/>
        <v>0</v>
      </c>
      <c r="M239" s="63">
        <f t="shared" si="333"/>
        <v>0</v>
      </c>
      <c r="N239" s="63">
        <f t="shared" si="291"/>
        <v>57000</v>
      </c>
      <c r="O239" s="63">
        <f t="shared" si="292"/>
        <v>57000</v>
      </c>
      <c r="P239" s="63">
        <f t="shared" si="293"/>
        <v>57000</v>
      </c>
      <c r="Q239" s="63">
        <f t="shared" ref="Q239:S240" si="334">Q240</f>
        <v>0</v>
      </c>
      <c r="R239" s="63">
        <f t="shared" si="334"/>
        <v>0</v>
      </c>
      <c r="S239" s="63">
        <f t="shared" si="334"/>
        <v>0</v>
      </c>
      <c r="T239" s="63">
        <f t="shared" si="209"/>
        <v>57000</v>
      </c>
      <c r="U239" s="63">
        <f t="shared" si="210"/>
        <v>57000</v>
      </c>
      <c r="V239" s="63">
        <f t="shared" si="211"/>
        <v>57000</v>
      </c>
      <c r="W239" s="63">
        <f t="shared" ref="W239:Y240" si="335">W240</f>
        <v>30000</v>
      </c>
      <c r="X239" s="63">
        <f t="shared" si="335"/>
        <v>0</v>
      </c>
      <c r="Y239" s="63">
        <f t="shared" si="335"/>
        <v>0</v>
      </c>
      <c r="Z239" s="63">
        <f t="shared" si="212"/>
        <v>87000</v>
      </c>
      <c r="AA239" s="63">
        <f t="shared" si="213"/>
        <v>57000</v>
      </c>
      <c r="AB239" s="63">
        <f t="shared" si="214"/>
        <v>57000</v>
      </c>
    </row>
    <row r="240" spans="1:28" ht="25.5">
      <c r="A240" s="226"/>
      <c r="B240" s="30" t="s">
        <v>41</v>
      </c>
      <c r="C240" s="5" t="s">
        <v>16</v>
      </c>
      <c r="D240" s="5" t="s">
        <v>14</v>
      </c>
      <c r="E240" s="5" t="s">
        <v>100</v>
      </c>
      <c r="F240" s="5" t="s">
        <v>115</v>
      </c>
      <c r="G240" s="17" t="s">
        <v>39</v>
      </c>
      <c r="H240" s="63">
        <f>H241</f>
        <v>57000</v>
      </c>
      <c r="I240" s="63">
        <f t="shared" si="333"/>
        <v>57000</v>
      </c>
      <c r="J240" s="63">
        <f t="shared" si="333"/>
        <v>57000</v>
      </c>
      <c r="K240" s="63">
        <f t="shared" si="333"/>
        <v>0</v>
      </c>
      <c r="L240" s="63">
        <f t="shared" si="333"/>
        <v>0</v>
      </c>
      <c r="M240" s="63">
        <f t="shared" si="333"/>
        <v>0</v>
      </c>
      <c r="N240" s="63">
        <f t="shared" si="291"/>
        <v>57000</v>
      </c>
      <c r="O240" s="63">
        <f t="shared" si="292"/>
        <v>57000</v>
      </c>
      <c r="P240" s="63">
        <f t="shared" si="293"/>
        <v>57000</v>
      </c>
      <c r="Q240" s="63">
        <f t="shared" si="334"/>
        <v>0</v>
      </c>
      <c r="R240" s="63">
        <f t="shared" si="334"/>
        <v>0</v>
      </c>
      <c r="S240" s="63">
        <f t="shared" si="334"/>
        <v>0</v>
      </c>
      <c r="T240" s="63">
        <f t="shared" si="209"/>
        <v>57000</v>
      </c>
      <c r="U240" s="63">
        <f t="shared" si="210"/>
        <v>57000</v>
      </c>
      <c r="V240" s="63">
        <f t="shared" si="211"/>
        <v>57000</v>
      </c>
      <c r="W240" s="63">
        <f t="shared" si="335"/>
        <v>30000</v>
      </c>
      <c r="X240" s="63">
        <f t="shared" si="335"/>
        <v>0</v>
      </c>
      <c r="Y240" s="63">
        <f t="shared" si="335"/>
        <v>0</v>
      </c>
      <c r="Z240" s="63">
        <f t="shared" si="212"/>
        <v>87000</v>
      </c>
      <c r="AA240" s="63">
        <f t="shared" si="213"/>
        <v>57000</v>
      </c>
      <c r="AB240" s="63">
        <f t="shared" si="214"/>
        <v>57000</v>
      </c>
    </row>
    <row r="241" spans="1:28">
      <c r="A241" s="226"/>
      <c r="B241" s="29" t="s">
        <v>42</v>
      </c>
      <c r="C241" s="5" t="s">
        <v>16</v>
      </c>
      <c r="D241" s="5" t="s">
        <v>14</v>
      </c>
      <c r="E241" s="5" t="s">
        <v>100</v>
      </c>
      <c r="F241" s="5" t="s">
        <v>115</v>
      </c>
      <c r="G241" s="17" t="s">
        <v>40</v>
      </c>
      <c r="H241" s="67">
        <v>57000</v>
      </c>
      <c r="I241" s="67">
        <v>57000</v>
      </c>
      <c r="J241" s="67">
        <v>57000</v>
      </c>
      <c r="K241" s="67"/>
      <c r="L241" s="67"/>
      <c r="M241" s="67"/>
      <c r="N241" s="67">
        <f t="shared" si="291"/>
        <v>57000</v>
      </c>
      <c r="O241" s="67">
        <f t="shared" si="292"/>
        <v>57000</v>
      </c>
      <c r="P241" s="67">
        <f t="shared" si="293"/>
        <v>57000</v>
      </c>
      <c r="Q241" s="67"/>
      <c r="R241" s="67"/>
      <c r="S241" s="67"/>
      <c r="T241" s="67">
        <f t="shared" si="209"/>
        <v>57000</v>
      </c>
      <c r="U241" s="67">
        <f t="shared" si="210"/>
        <v>57000</v>
      </c>
      <c r="V241" s="67">
        <f t="shared" si="211"/>
        <v>57000</v>
      </c>
      <c r="W241" s="67">
        <v>30000</v>
      </c>
      <c r="X241" s="67"/>
      <c r="Y241" s="67"/>
      <c r="Z241" s="67">
        <f t="shared" si="212"/>
        <v>87000</v>
      </c>
      <c r="AA241" s="67">
        <f t="shared" si="213"/>
        <v>57000</v>
      </c>
      <c r="AB241" s="67">
        <f t="shared" si="214"/>
        <v>57000</v>
      </c>
    </row>
    <row r="242" spans="1:28">
      <c r="A242" s="237"/>
      <c r="B242" s="62" t="s">
        <v>84</v>
      </c>
      <c r="C242" s="5" t="s">
        <v>16</v>
      </c>
      <c r="D242" s="5" t="s">
        <v>14</v>
      </c>
      <c r="E242" s="5" t="s">
        <v>100</v>
      </c>
      <c r="F242" s="5" t="s">
        <v>116</v>
      </c>
      <c r="G242" s="17"/>
      <c r="H242" s="63">
        <f>H243</f>
        <v>17010682</v>
      </c>
      <c r="I242" s="63">
        <f t="shared" ref="I242:M243" si="336">I243</f>
        <v>17269642.760000002</v>
      </c>
      <c r="J242" s="63">
        <f t="shared" si="336"/>
        <v>17534418.07</v>
      </c>
      <c r="K242" s="63">
        <f t="shared" si="336"/>
        <v>0</v>
      </c>
      <c r="L242" s="63">
        <f t="shared" si="336"/>
        <v>0</v>
      </c>
      <c r="M242" s="63">
        <f t="shared" si="336"/>
        <v>0</v>
      </c>
      <c r="N242" s="63">
        <f t="shared" si="291"/>
        <v>17010682</v>
      </c>
      <c r="O242" s="63">
        <f t="shared" si="292"/>
        <v>17269642.760000002</v>
      </c>
      <c r="P242" s="63">
        <f t="shared" si="293"/>
        <v>17534418.07</v>
      </c>
      <c r="Q242" s="63">
        <f t="shared" ref="Q242:S243" si="337">Q243</f>
        <v>0</v>
      </c>
      <c r="R242" s="63">
        <f t="shared" si="337"/>
        <v>0</v>
      </c>
      <c r="S242" s="63">
        <f t="shared" si="337"/>
        <v>0</v>
      </c>
      <c r="T242" s="63">
        <f t="shared" si="209"/>
        <v>17010682</v>
      </c>
      <c r="U242" s="63">
        <f t="shared" si="210"/>
        <v>17269642.760000002</v>
      </c>
      <c r="V242" s="63">
        <f t="shared" si="211"/>
        <v>17534418.07</v>
      </c>
      <c r="W242" s="63">
        <f t="shared" ref="W242:Y243" si="338">W243</f>
        <v>-30000</v>
      </c>
      <c r="X242" s="63">
        <f t="shared" si="338"/>
        <v>0</v>
      </c>
      <c r="Y242" s="63">
        <f t="shared" si="338"/>
        <v>0</v>
      </c>
      <c r="Z242" s="63">
        <f t="shared" si="212"/>
        <v>16980682</v>
      </c>
      <c r="AA242" s="63">
        <f t="shared" si="213"/>
        <v>17269642.760000002</v>
      </c>
      <c r="AB242" s="63">
        <f t="shared" si="214"/>
        <v>17534418.07</v>
      </c>
    </row>
    <row r="243" spans="1:28" ht="25.5">
      <c r="A243" s="226"/>
      <c r="B243" s="30" t="s">
        <v>41</v>
      </c>
      <c r="C243" s="5" t="s">
        <v>16</v>
      </c>
      <c r="D243" s="5" t="s">
        <v>14</v>
      </c>
      <c r="E243" s="5" t="s">
        <v>100</v>
      </c>
      <c r="F243" s="5" t="s">
        <v>116</v>
      </c>
      <c r="G243" s="17" t="s">
        <v>39</v>
      </c>
      <c r="H243" s="63">
        <f>H244</f>
        <v>17010682</v>
      </c>
      <c r="I243" s="63">
        <f t="shared" si="336"/>
        <v>17269642.760000002</v>
      </c>
      <c r="J243" s="63">
        <f t="shared" si="336"/>
        <v>17534418.07</v>
      </c>
      <c r="K243" s="63">
        <f t="shared" si="336"/>
        <v>0</v>
      </c>
      <c r="L243" s="63">
        <f t="shared" si="336"/>
        <v>0</v>
      </c>
      <c r="M243" s="63">
        <f t="shared" si="336"/>
        <v>0</v>
      </c>
      <c r="N243" s="63">
        <f t="shared" si="291"/>
        <v>17010682</v>
      </c>
      <c r="O243" s="63">
        <f t="shared" si="292"/>
        <v>17269642.760000002</v>
      </c>
      <c r="P243" s="63">
        <f t="shared" si="293"/>
        <v>17534418.07</v>
      </c>
      <c r="Q243" s="63">
        <f t="shared" si="337"/>
        <v>0</v>
      </c>
      <c r="R243" s="63">
        <f t="shared" si="337"/>
        <v>0</v>
      </c>
      <c r="S243" s="63">
        <f t="shared" si="337"/>
        <v>0</v>
      </c>
      <c r="T243" s="63">
        <f t="shared" si="209"/>
        <v>17010682</v>
      </c>
      <c r="U243" s="63">
        <f t="shared" si="210"/>
        <v>17269642.760000002</v>
      </c>
      <c r="V243" s="63">
        <f t="shared" si="211"/>
        <v>17534418.07</v>
      </c>
      <c r="W243" s="63">
        <f t="shared" si="338"/>
        <v>-30000</v>
      </c>
      <c r="X243" s="63">
        <f t="shared" si="338"/>
        <v>0</v>
      </c>
      <c r="Y243" s="63">
        <f t="shared" si="338"/>
        <v>0</v>
      </c>
      <c r="Z243" s="63">
        <f t="shared" si="212"/>
        <v>16980682</v>
      </c>
      <c r="AA243" s="63">
        <f t="shared" si="213"/>
        <v>17269642.760000002</v>
      </c>
      <c r="AB243" s="63">
        <f t="shared" si="214"/>
        <v>17534418.07</v>
      </c>
    </row>
    <row r="244" spans="1:28">
      <c r="A244" s="226"/>
      <c r="B244" s="29" t="s">
        <v>42</v>
      </c>
      <c r="C244" s="5" t="s">
        <v>16</v>
      </c>
      <c r="D244" s="5" t="s">
        <v>14</v>
      </c>
      <c r="E244" s="5" t="s">
        <v>100</v>
      </c>
      <c r="F244" s="5" t="s">
        <v>116</v>
      </c>
      <c r="G244" s="17" t="s">
        <v>40</v>
      </c>
      <c r="H244" s="67">
        <f>16810682+200000</f>
        <v>17010682</v>
      </c>
      <c r="I244" s="67">
        <f>17069642.76+200000</f>
        <v>17269642.760000002</v>
      </c>
      <c r="J244" s="67">
        <f>17334418.07+200000</f>
        <v>17534418.07</v>
      </c>
      <c r="K244" s="67"/>
      <c r="L244" s="67"/>
      <c r="M244" s="67"/>
      <c r="N244" s="67">
        <f t="shared" si="291"/>
        <v>17010682</v>
      </c>
      <c r="O244" s="67">
        <f t="shared" si="292"/>
        <v>17269642.760000002</v>
      </c>
      <c r="P244" s="67">
        <f t="shared" si="293"/>
        <v>17534418.07</v>
      </c>
      <c r="Q244" s="67"/>
      <c r="R244" s="67"/>
      <c r="S244" s="67"/>
      <c r="T244" s="67">
        <f t="shared" si="209"/>
        <v>17010682</v>
      </c>
      <c r="U244" s="67">
        <f t="shared" si="210"/>
        <v>17269642.760000002</v>
      </c>
      <c r="V244" s="67">
        <f t="shared" si="211"/>
        <v>17534418.07</v>
      </c>
      <c r="W244" s="67">
        <v>-30000</v>
      </c>
      <c r="X244" s="67"/>
      <c r="Y244" s="67"/>
      <c r="Z244" s="67">
        <f t="shared" si="212"/>
        <v>16980682</v>
      </c>
      <c r="AA244" s="67">
        <f t="shared" si="213"/>
        <v>17269642.760000002</v>
      </c>
      <c r="AB244" s="67">
        <f t="shared" si="214"/>
        <v>17534418.07</v>
      </c>
    </row>
    <row r="245" spans="1:28">
      <c r="A245" s="237"/>
      <c r="B245" s="88" t="s">
        <v>385</v>
      </c>
      <c r="C245" s="5" t="s">
        <v>16</v>
      </c>
      <c r="D245" s="5" t="s">
        <v>14</v>
      </c>
      <c r="E245" s="5" t="s">
        <v>100</v>
      </c>
      <c r="F245" s="60" t="s">
        <v>384</v>
      </c>
      <c r="G245" s="206"/>
      <c r="H245" s="67"/>
      <c r="I245" s="67"/>
      <c r="J245" s="67"/>
      <c r="K245" s="67"/>
      <c r="L245" s="67"/>
      <c r="M245" s="67"/>
      <c r="N245" s="67"/>
      <c r="O245" s="67"/>
      <c r="P245" s="67"/>
      <c r="Q245" s="67">
        <f>Q246</f>
        <v>45000</v>
      </c>
      <c r="R245" s="67">
        <f t="shared" ref="R245:R246" si="339">R246</f>
        <v>0</v>
      </c>
      <c r="S245" s="67">
        <f t="shared" ref="S245:S246" si="340">S246</f>
        <v>0</v>
      </c>
      <c r="T245" s="67">
        <f t="shared" si="209"/>
        <v>45000</v>
      </c>
      <c r="U245" s="67">
        <f t="shared" si="210"/>
        <v>0</v>
      </c>
      <c r="V245" s="67">
        <f t="shared" si="211"/>
        <v>0</v>
      </c>
      <c r="W245" s="67">
        <f>W246</f>
        <v>0</v>
      </c>
      <c r="X245" s="67">
        <f t="shared" ref="X245:Y246" si="341">X246</f>
        <v>0</v>
      </c>
      <c r="Y245" s="67">
        <f t="shared" si="341"/>
        <v>0</v>
      </c>
      <c r="Z245" s="67">
        <f t="shared" si="212"/>
        <v>45000</v>
      </c>
      <c r="AA245" s="67">
        <f t="shared" si="213"/>
        <v>0</v>
      </c>
      <c r="AB245" s="67">
        <f t="shared" si="214"/>
        <v>0</v>
      </c>
    </row>
    <row r="246" spans="1:28" ht="25.5">
      <c r="A246" s="237"/>
      <c r="B246" s="80" t="s">
        <v>41</v>
      </c>
      <c r="C246" s="5" t="s">
        <v>16</v>
      </c>
      <c r="D246" s="5" t="s">
        <v>14</v>
      </c>
      <c r="E246" s="5" t="s">
        <v>100</v>
      </c>
      <c r="F246" s="60" t="s">
        <v>384</v>
      </c>
      <c r="G246" s="207" t="s">
        <v>39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>
        <f>Q247</f>
        <v>45000</v>
      </c>
      <c r="R246" s="67">
        <f t="shared" si="339"/>
        <v>0</v>
      </c>
      <c r="S246" s="67">
        <f t="shared" si="340"/>
        <v>0</v>
      </c>
      <c r="T246" s="67">
        <f t="shared" si="209"/>
        <v>45000</v>
      </c>
      <c r="U246" s="67">
        <f t="shared" si="210"/>
        <v>0</v>
      </c>
      <c r="V246" s="67">
        <f t="shared" si="211"/>
        <v>0</v>
      </c>
      <c r="W246" s="67">
        <f>W247</f>
        <v>0</v>
      </c>
      <c r="X246" s="67">
        <f t="shared" si="341"/>
        <v>0</v>
      </c>
      <c r="Y246" s="67">
        <f t="shared" si="341"/>
        <v>0</v>
      </c>
      <c r="Z246" s="67">
        <f t="shared" si="212"/>
        <v>45000</v>
      </c>
      <c r="AA246" s="67">
        <f t="shared" si="213"/>
        <v>0</v>
      </c>
      <c r="AB246" s="67">
        <f t="shared" si="214"/>
        <v>0</v>
      </c>
    </row>
    <row r="247" spans="1:28">
      <c r="A247" s="237"/>
      <c r="B247" s="91" t="s">
        <v>42</v>
      </c>
      <c r="C247" s="5" t="s">
        <v>16</v>
      </c>
      <c r="D247" s="5" t="s">
        <v>14</v>
      </c>
      <c r="E247" s="5" t="s">
        <v>100</v>
      </c>
      <c r="F247" s="60" t="s">
        <v>384</v>
      </c>
      <c r="G247" s="207" t="s">
        <v>40</v>
      </c>
      <c r="H247" s="67"/>
      <c r="I247" s="67"/>
      <c r="J247" s="67"/>
      <c r="K247" s="67"/>
      <c r="L247" s="67"/>
      <c r="M247" s="67"/>
      <c r="N247" s="67"/>
      <c r="O247" s="67"/>
      <c r="P247" s="67"/>
      <c r="Q247" s="67">
        <v>45000</v>
      </c>
      <c r="R247" s="67"/>
      <c r="S247" s="67"/>
      <c r="T247" s="67">
        <f t="shared" si="209"/>
        <v>45000</v>
      </c>
      <c r="U247" s="67">
        <f t="shared" si="210"/>
        <v>0</v>
      </c>
      <c r="V247" s="67">
        <f t="shared" si="211"/>
        <v>0</v>
      </c>
      <c r="W247" s="67"/>
      <c r="X247" s="67"/>
      <c r="Y247" s="67"/>
      <c r="Z247" s="67">
        <f t="shared" si="212"/>
        <v>45000</v>
      </c>
      <c r="AA247" s="67">
        <f t="shared" si="213"/>
        <v>0</v>
      </c>
      <c r="AB247" s="67">
        <f t="shared" si="214"/>
        <v>0</v>
      </c>
    </row>
    <row r="248" spans="1:28" ht="51">
      <c r="A248" s="237"/>
      <c r="B248" s="119" t="s">
        <v>259</v>
      </c>
      <c r="C248" s="5" t="s">
        <v>16</v>
      </c>
      <c r="D248" s="5" t="s">
        <v>14</v>
      </c>
      <c r="E248" s="5" t="s">
        <v>100</v>
      </c>
      <c r="F248" s="60" t="s">
        <v>152</v>
      </c>
      <c r="G248" s="17"/>
      <c r="H248" s="73">
        <f>H249</f>
        <v>140000</v>
      </c>
      <c r="I248" s="73">
        <f t="shared" ref="I248:M249" si="342">I249</f>
        <v>145600</v>
      </c>
      <c r="J248" s="73">
        <f t="shared" si="342"/>
        <v>164528</v>
      </c>
      <c r="K248" s="73">
        <f t="shared" si="342"/>
        <v>0</v>
      </c>
      <c r="L248" s="73">
        <f t="shared" si="342"/>
        <v>0</v>
      </c>
      <c r="M248" s="73">
        <f t="shared" si="342"/>
        <v>0</v>
      </c>
      <c r="N248" s="73">
        <f t="shared" si="291"/>
        <v>140000</v>
      </c>
      <c r="O248" s="73">
        <f t="shared" si="292"/>
        <v>145600</v>
      </c>
      <c r="P248" s="73">
        <f t="shared" si="293"/>
        <v>164528</v>
      </c>
      <c r="Q248" s="73">
        <f t="shared" ref="Q248:S249" si="343">Q249</f>
        <v>0</v>
      </c>
      <c r="R248" s="73">
        <f t="shared" si="343"/>
        <v>0</v>
      </c>
      <c r="S248" s="73">
        <f t="shared" si="343"/>
        <v>0</v>
      </c>
      <c r="T248" s="73">
        <f t="shared" si="209"/>
        <v>140000</v>
      </c>
      <c r="U248" s="73">
        <f t="shared" si="210"/>
        <v>145600</v>
      </c>
      <c r="V248" s="73">
        <f t="shared" si="211"/>
        <v>164528</v>
      </c>
      <c r="W248" s="73">
        <f t="shared" ref="W248:Y249" si="344">W249</f>
        <v>0</v>
      </c>
      <c r="X248" s="73">
        <f t="shared" si="344"/>
        <v>0</v>
      </c>
      <c r="Y248" s="73">
        <f t="shared" si="344"/>
        <v>0</v>
      </c>
      <c r="Z248" s="73">
        <f t="shared" si="212"/>
        <v>140000</v>
      </c>
      <c r="AA248" s="73">
        <f t="shared" si="213"/>
        <v>145600</v>
      </c>
      <c r="AB248" s="73">
        <f t="shared" si="214"/>
        <v>164528</v>
      </c>
    </row>
    <row r="249" spans="1:28" ht="25.5">
      <c r="A249" s="226"/>
      <c r="B249" s="30" t="s">
        <v>41</v>
      </c>
      <c r="C249" s="5" t="s">
        <v>16</v>
      </c>
      <c r="D249" s="5" t="s">
        <v>14</v>
      </c>
      <c r="E249" s="5" t="s">
        <v>100</v>
      </c>
      <c r="F249" s="60" t="s">
        <v>152</v>
      </c>
      <c r="G249" s="61" t="s">
        <v>39</v>
      </c>
      <c r="H249" s="73">
        <f>H250</f>
        <v>140000</v>
      </c>
      <c r="I249" s="73">
        <f t="shared" si="342"/>
        <v>145600</v>
      </c>
      <c r="J249" s="73">
        <f t="shared" si="342"/>
        <v>164528</v>
      </c>
      <c r="K249" s="73">
        <f t="shared" si="342"/>
        <v>0</v>
      </c>
      <c r="L249" s="73">
        <f t="shared" si="342"/>
        <v>0</v>
      </c>
      <c r="M249" s="73">
        <f t="shared" si="342"/>
        <v>0</v>
      </c>
      <c r="N249" s="73">
        <f t="shared" si="291"/>
        <v>140000</v>
      </c>
      <c r="O249" s="73">
        <f t="shared" si="292"/>
        <v>145600</v>
      </c>
      <c r="P249" s="73">
        <f t="shared" si="293"/>
        <v>164528</v>
      </c>
      <c r="Q249" s="73">
        <f t="shared" si="343"/>
        <v>0</v>
      </c>
      <c r="R249" s="73">
        <f t="shared" si="343"/>
        <v>0</v>
      </c>
      <c r="S249" s="73">
        <f t="shared" si="343"/>
        <v>0</v>
      </c>
      <c r="T249" s="73">
        <f t="shared" si="209"/>
        <v>140000</v>
      </c>
      <c r="U249" s="73">
        <f t="shared" si="210"/>
        <v>145600</v>
      </c>
      <c r="V249" s="73">
        <f t="shared" si="211"/>
        <v>164528</v>
      </c>
      <c r="W249" s="73">
        <f t="shared" si="344"/>
        <v>0</v>
      </c>
      <c r="X249" s="73">
        <f t="shared" si="344"/>
        <v>0</v>
      </c>
      <c r="Y249" s="73">
        <f t="shared" si="344"/>
        <v>0</v>
      </c>
      <c r="Z249" s="73">
        <f t="shared" si="212"/>
        <v>140000</v>
      </c>
      <c r="AA249" s="73">
        <f t="shared" si="213"/>
        <v>145600</v>
      </c>
      <c r="AB249" s="73">
        <f t="shared" si="214"/>
        <v>164528</v>
      </c>
    </row>
    <row r="250" spans="1:28">
      <c r="A250" s="227"/>
      <c r="B250" s="29" t="s">
        <v>42</v>
      </c>
      <c r="C250" s="5" t="s">
        <v>16</v>
      </c>
      <c r="D250" s="5" t="s">
        <v>14</v>
      </c>
      <c r="E250" s="5" t="s">
        <v>100</v>
      </c>
      <c r="F250" s="60" t="s">
        <v>152</v>
      </c>
      <c r="G250" s="61" t="s">
        <v>40</v>
      </c>
      <c r="H250" s="67">
        <v>140000</v>
      </c>
      <c r="I250" s="67">
        <v>145600</v>
      </c>
      <c r="J250" s="67">
        <v>164528</v>
      </c>
      <c r="K250" s="67"/>
      <c r="L250" s="67"/>
      <c r="M250" s="67"/>
      <c r="N250" s="67">
        <f t="shared" si="291"/>
        <v>140000</v>
      </c>
      <c r="O250" s="67">
        <f t="shared" si="292"/>
        <v>145600</v>
      </c>
      <c r="P250" s="67">
        <f t="shared" si="293"/>
        <v>164528</v>
      </c>
      <c r="Q250" s="67"/>
      <c r="R250" s="67"/>
      <c r="S250" s="67"/>
      <c r="T250" s="67">
        <f t="shared" si="209"/>
        <v>140000</v>
      </c>
      <c r="U250" s="67">
        <f t="shared" si="210"/>
        <v>145600</v>
      </c>
      <c r="V250" s="67">
        <f t="shared" si="211"/>
        <v>164528</v>
      </c>
      <c r="W250" s="67"/>
      <c r="X250" s="67"/>
      <c r="Y250" s="67"/>
      <c r="Z250" s="67">
        <f t="shared" si="212"/>
        <v>140000</v>
      </c>
      <c r="AA250" s="67">
        <f t="shared" si="213"/>
        <v>145600</v>
      </c>
      <c r="AB250" s="67">
        <f t="shared" si="214"/>
        <v>164528</v>
      </c>
    </row>
    <row r="251" spans="1:28" s="142" customFormat="1" ht="20.25" customHeight="1">
      <c r="A251" s="140" t="s">
        <v>246</v>
      </c>
      <c r="B251" s="87" t="s">
        <v>270</v>
      </c>
      <c r="C251" s="6" t="s">
        <v>16</v>
      </c>
      <c r="D251" s="6" t="s">
        <v>4</v>
      </c>
      <c r="E251" s="6" t="s">
        <v>100</v>
      </c>
      <c r="F251" s="6" t="s">
        <v>101</v>
      </c>
      <c r="G251" s="18"/>
      <c r="H251" s="141">
        <f>H252+H255</f>
        <v>4615689</v>
      </c>
      <c r="I251" s="141">
        <f>I252+I255</f>
        <v>4669393.22</v>
      </c>
      <c r="J251" s="141">
        <f>J252+J255</f>
        <v>4731810.74</v>
      </c>
      <c r="K251" s="141">
        <f t="shared" ref="K251:M251" si="345">K252+K255</f>
        <v>0</v>
      </c>
      <c r="L251" s="141">
        <f t="shared" si="345"/>
        <v>0</v>
      </c>
      <c r="M251" s="141">
        <f t="shared" si="345"/>
        <v>0</v>
      </c>
      <c r="N251" s="141">
        <f t="shared" si="291"/>
        <v>4615689</v>
      </c>
      <c r="O251" s="141">
        <f t="shared" si="292"/>
        <v>4669393.22</v>
      </c>
      <c r="P251" s="141">
        <f t="shared" si="293"/>
        <v>4731810.74</v>
      </c>
      <c r="Q251" s="141">
        <f t="shared" ref="Q251:S251" si="346">Q252+Q255</f>
        <v>0</v>
      </c>
      <c r="R251" s="141">
        <f t="shared" si="346"/>
        <v>0</v>
      </c>
      <c r="S251" s="141">
        <f t="shared" si="346"/>
        <v>0</v>
      </c>
      <c r="T251" s="141">
        <f t="shared" si="209"/>
        <v>4615689</v>
      </c>
      <c r="U251" s="141">
        <f t="shared" si="210"/>
        <v>4669393.22</v>
      </c>
      <c r="V251" s="141">
        <f t="shared" si="211"/>
        <v>4731810.74</v>
      </c>
      <c r="W251" s="141">
        <f t="shared" ref="W251:Y251" si="347">W252+W255</f>
        <v>0</v>
      </c>
      <c r="X251" s="141">
        <f t="shared" si="347"/>
        <v>0</v>
      </c>
      <c r="Y251" s="141">
        <f t="shared" si="347"/>
        <v>0</v>
      </c>
      <c r="Z251" s="141">
        <f t="shared" si="212"/>
        <v>4615689</v>
      </c>
      <c r="AA251" s="141">
        <f t="shared" si="213"/>
        <v>4669393.22</v>
      </c>
      <c r="AB251" s="141">
        <f t="shared" si="214"/>
        <v>4731810.74</v>
      </c>
    </row>
    <row r="252" spans="1:28">
      <c r="A252" s="148"/>
      <c r="B252" s="88" t="s">
        <v>142</v>
      </c>
      <c r="C252" s="60" t="s">
        <v>16</v>
      </c>
      <c r="D252" s="60" t="s">
        <v>4</v>
      </c>
      <c r="E252" s="60" t="s">
        <v>100</v>
      </c>
      <c r="F252" s="60" t="s">
        <v>141</v>
      </c>
      <c r="G252" s="61"/>
      <c r="H252" s="67">
        <f>H253</f>
        <v>4478350</v>
      </c>
      <c r="I252" s="67">
        <f>I253</f>
        <v>4534720.22</v>
      </c>
      <c r="J252" s="63">
        <f t="shared" ref="J252:M253" si="348">J253</f>
        <v>4591710.74</v>
      </c>
      <c r="K252" s="63">
        <f t="shared" si="348"/>
        <v>0</v>
      </c>
      <c r="L252" s="63">
        <f t="shared" si="348"/>
        <v>0</v>
      </c>
      <c r="M252" s="63">
        <f t="shared" si="348"/>
        <v>0</v>
      </c>
      <c r="N252" s="67">
        <f t="shared" si="291"/>
        <v>4478350</v>
      </c>
      <c r="O252" s="67">
        <f t="shared" si="292"/>
        <v>4534720.22</v>
      </c>
      <c r="P252" s="63">
        <f t="shared" si="293"/>
        <v>4591710.74</v>
      </c>
      <c r="Q252" s="67">
        <f t="shared" ref="Q252:S253" si="349">Q253</f>
        <v>0</v>
      </c>
      <c r="R252" s="67">
        <f t="shared" si="349"/>
        <v>0</v>
      </c>
      <c r="S252" s="63">
        <f t="shared" si="349"/>
        <v>0</v>
      </c>
      <c r="T252" s="67">
        <f t="shared" si="209"/>
        <v>4478350</v>
      </c>
      <c r="U252" s="67">
        <f t="shared" si="210"/>
        <v>4534720.22</v>
      </c>
      <c r="V252" s="63">
        <f t="shared" si="211"/>
        <v>4591710.74</v>
      </c>
      <c r="W252" s="67">
        <f t="shared" ref="W252:Y253" si="350">W253</f>
        <v>0</v>
      </c>
      <c r="X252" s="67">
        <f t="shared" si="350"/>
        <v>0</v>
      </c>
      <c r="Y252" s="63">
        <f t="shared" si="350"/>
        <v>0</v>
      </c>
      <c r="Z252" s="67">
        <f t="shared" si="212"/>
        <v>4478350</v>
      </c>
      <c r="AA252" s="67">
        <f t="shared" si="213"/>
        <v>4534720.22</v>
      </c>
      <c r="AB252" s="63">
        <f t="shared" si="214"/>
        <v>4591710.74</v>
      </c>
    </row>
    <row r="253" spans="1:28" ht="25.5">
      <c r="A253" s="148"/>
      <c r="B253" s="80" t="s">
        <v>41</v>
      </c>
      <c r="C253" s="60" t="s">
        <v>16</v>
      </c>
      <c r="D253" s="60" t="s">
        <v>4</v>
      </c>
      <c r="E253" s="60" t="s">
        <v>100</v>
      </c>
      <c r="F253" s="60" t="s">
        <v>141</v>
      </c>
      <c r="G253" s="61" t="s">
        <v>39</v>
      </c>
      <c r="H253" s="67">
        <f>H254</f>
        <v>4478350</v>
      </c>
      <c r="I253" s="67">
        <f>I254</f>
        <v>4534720.22</v>
      </c>
      <c r="J253" s="63">
        <f t="shared" si="348"/>
        <v>4591710.74</v>
      </c>
      <c r="K253" s="63">
        <f t="shared" si="348"/>
        <v>0</v>
      </c>
      <c r="L253" s="63">
        <f t="shared" si="348"/>
        <v>0</v>
      </c>
      <c r="M253" s="63">
        <f t="shared" si="348"/>
        <v>0</v>
      </c>
      <c r="N253" s="67">
        <f t="shared" si="291"/>
        <v>4478350</v>
      </c>
      <c r="O253" s="67">
        <f t="shared" si="292"/>
        <v>4534720.22</v>
      </c>
      <c r="P253" s="63">
        <f t="shared" si="293"/>
        <v>4591710.74</v>
      </c>
      <c r="Q253" s="67">
        <f t="shared" si="349"/>
        <v>0</v>
      </c>
      <c r="R253" s="67">
        <f t="shared" si="349"/>
        <v>0</v>
      </c>
      <c r="S253" s="63">
        <f t="shared" si="349"/>
        <v>0</v>
      </c>
      <c r="T253" s="67">
        <f t="shared" si="209"/>
        <v>4478350</v>
      </c>
      <c r="U253" s="67">
        <f t="shared" si="210"/>
        <v>4534720.22</v>
      </c>
      <c r="V253" s="63">
        <f t="shared" si="211"/>
        <v>4591710.74</v>
      </c>
      <c r="W253" s="67">
        <f t="shared" si="350"/>
        <v>0</v>
      </c>
      <c r="X253" s="67">
        <f t="shared" si="350"/>
        <v>0</v>
      </c>
      <c r="Y253" s="63">
        <f t="shared" si="350"/>
        <v>0</v>
      </c>
      <c r="Z253" s="67">
        <f t="shared" si="212"/>
        <v>4478350</v>
      </c>
      <c r="AA253" s="67">
        <f t="shared" si="213"/>
        <v>4534720.22</v>
      </c>
      <c r="AB253" s="63">
        <f t="shared" si="214"/>
        <v>4591710.74</v>
      </c>
    </row>
    <row r="254" spans="1:28">
      <c r="A254" s="148"/>
      <c r="B254" s="91" t="s">
        <v>42</v>
      </c>
      <c r="C254" s="60" t="s">
        <v>16</v>
      </c>
      <c r="D254" s="60" t="s">
        <v>4</v>
      </c>
      <c r="E254" s="60" t="s">
        <v>100</v>
      </c>
      <c r="F254" s="60" t="s">
        <v>141</v>
      </c>
      <c r="G254" s="61" t="s">
        <v>40</v>
      </c>
      <c r="H254" s="67">
        <f>4428350+50000</f>
        <v>4478350</v>
      </c>
      <c r="I254" s="67">
        <f>4484720.22+50000</f>
        <v>4534720.22</v>
      </c>
      <c r="J254" s="67">
        <f>4541710.74+50000</f>
        <v>4591710.74</v>
      </c>
      <c r="K254" s="67"/>
      <c r="L254" s="67"/>
      <c r="M254" s="67"/>
      <c r="N254" s="67">
        <f t="shared" si="291"/>
        <v>4478350</v>
      </c>
      <c r="O254" s="67">
        <f t="shared" si="292"/>
        <v>4534720.22</v>
      </c>
      <c r="P254" s="67">
        <f t="shared" si="293"/>
        <v>4591710.74</v>
      </c>
      <c r="Q254" s="67"/>
      <c r="R254" s="67"/>
      <c r="S254" s="67"/>
      <c r="T254" s="67">
        <f t="shared" si="209"/>
        <v>4478350</v>
      </c>
      <c r="U254" s="67">
        <f t="shared" si="210"/>
        <v>4534720.22</v>
      </c>
      <c r="V254" s="67">
        <f t="shared" si="211"/>
        <v>4591710.74</v>
      </c>
      <c r="W254" s="67"/>
      <c r="X254" s="67"/>
      <c r="Y254" s="67"/>
      <c r="Z254" s="67">
        <f t="shared" si="212"/>
        <v>4478350</v>
      </c>
      <c r="AA254" s="67">
        <f t="shared" si="213"/>
        <v>4534720.22</v>
      </c>
      <c r="AB254" s="67">
        <f t="shared" si="214"/>
        <v>4591710.74</v>
      </c>
    </row>
    <row r="255" spans="1:28" ht="38.25">
      <c r="A255" s="148"/>
      <c r="B255" s="88" t="s">
        <v>260</v>
      </c>
      <c r="C255" s="5" t="s">
        <v>16</v>
      </c>
      <c r="D255" s="60" t="s">
        <v>4</v>
      </c>
      <c r="E255" s="5" t="s">
        <v>100</v>
      </c>
      <c r="F255" s="5" t="s">
        <v>106</v>
      </c>
      <c r="G255" s="17"/>
      <c r="H255" s="63">
        <f>H256</f>
        <v>137339</v>
      </c>
      <c r="I255" s="63">
        <f t="shared" ref="I255:M256" si="351">I256</f>
        <v>134673</v>
      </c>
      <c r="J255" s="63">
        <f t="shared" si="351"/>
        <v>140100</v>
      </c>
      <c r="K255" s="63">
        <f t="shared" si="351"/>
        <v>0</v>
      </c>
      <c r="L255" s="63">
        <f t="shared" si="351"/>
        <v>0</v>
      </c>
      <c r="M255" s="63">
        <f t="shared" si="351"/>
        <v>0</v>
      </c>
      <c r="N255" s="63">
        <f t="shared" si="291"/>
        <v>137339</v>
      </c>
      <c r="O255" s="63">
        <f t="shared" si="292"/>
        <v>134673</v>
      </c>
      <c r="P255" s="63">
        <f t="shared" si="293"/>
        <v>140100</v>
      </c>
      <c r="Q255" s="63">
        <f t="shared" ref="Q255:S256" si="352">Q256</f>
        <v>0</v>
      </c>
      <c r="R255" s="63">
        <f t="shared" si="352"/>
        <v>0</v>
      </c>
      <c r="S255" s="63">
        <f t="shared" si="352"/>
        <v>0</v>
      </c>
      <c r="T255" s="63">
        <f t="shared" si="209"/>
        <v>137339</v>
      </c>
      <c r="U255" s="63">
        <f t="shared" si="210"/>
        <v>134673</v>
      </c>
      <c r="V255" s="63">
        <f t="shared" si="211"/>
        <v>140100</v>
      </c>
      <c r="W255" s="63">
        <f t="shared" ref="W255:Y256" si="353">W256</f>
        <v>0</v>
      </c>
      <c r="X255" s="63">
        <f t="shared" si="353"/>
        <v>0</v>
      </c>
      <c r="Y255" s="63">
        <f t="shared" si="353"/>
        <v>0</v>
      </c>
      <c r="Z255" s="63">
        <f t="shared" si="212"/>
        <v>137339</v>
      </c>
      <c r="AA255" s="63">
        <f t="shared" si="213"/>
        <v>134673</v>
      </c>
      <c r="AB255" s="63">
        <f t="shared" si="214"/>
        <v>140100</v>
      </c>
    </row>
    <row r="256" spans="1:28" ht="25.5">
      <c r="A256" s="148"/>
      <c r="B256" s="80" t="s">
        <v>41</v>
      </c>
      <c r="C256" s="5" t="s">
        <v>16</v>
      </c>
      <c r="D256" s="60" t="s">
        <v>4</v>
      </c>
      <c r="E256" s="5" t="s">
        <v>100</v>
      </c>
      <c r="F256" s="5" t="s">
        <v>106</v>
      </c>
      <c r="G256" s="17" t="s">
        <v>39</v>
      </c>
      <c r="H256" s="63">
        <f>H257</f>
        <v>137339</v>
      </c>
      <c r="I256" s="63">
        <f t="shared" si="351"/>
        <v>134673</v>
      </c>
      <c r="J256" s="63">
        <f t="shared" si="351"/>
        <v>140100</v>
      </c>
      <c r="K256" s="63">
        <f t="shared" si="351"/>
        <v>0</v>
      </c>
      <c r="L256" s="63">
        <f t="shared" si="351"/>
        <v>0</v>
      </c>
      <c r="M256" s="63">
        <f t="shared" si="351"/>
        <v>0</v>
      </c>
      <c r="N256" s="63">
        <f t="shared" si="291"/>
        <v>137339</v>
      </c>
      <c r="O256" s="63">
        <f t="shared" si="292"/>
        <v>134673</v>
      </c>
      <c r="P256" s="63">
        <f t="shared" si="293"/>
        <v>140100</v>
      </c>
      <c r="Q256" s="63">
        <f t="shared" si="352"/>
        <v>0</v>
      </c>
      <c r="R256" s="63">
        <f t="shared" si="352"/>
        <v>0</v>
      </c>
      <c r="S256" s="63">
        <f t="shared" si="352"/>
        <v>0</v>
      </c>
      <c r="T256" s="63">
        <f t="shared" si="209"/>
        <v>137339</v>
      </c>
      <c r="U256" s="63">
        <f t="shared" si="210"/>
        <v>134673</v>
      </c>
      <c r="V256" s="63">
        <f t="shared" si="211"/>
        <v>140100</v>
      </c>
      <c r="W256" s="63">
        <f t="shared" si="353"/>
        <v>0</v>
      </c>
      <c r="X256" s="63">
        <f t="shared" si="353"/>
        <v>0</v>
      </c>
      <c r="Y256" s="63">
        <f t="shared" si="353"/>
        <v>0</v>
      </c>
      <c r="Z256" s="63">
        <f t="shared" si="212"/>
        <v>137339</v>
      </c>
      <c r="AA256" s="63">
        <f t="shared" si="213"/>
        <v>134673</v>
      </c>
      <c r="AB256" s="63">
        <f t="shared" si="214"/>
        <v>140100</v>
      </c>
    </row>
    <row r="257" spans="1:28">
      <c r="A257" s="148"/>
      <c r="B257" s="91" t="s">
        <v>42</v>
      </c>
      <c r="C257" s="5" t="s">
        <v>16</v>
      </c>
      <c r="D257" s="60" t="s">
        <v>4</v>
      </c>
      <c r="E257" s="5" t="s">
        <v>100</v>
      </c>
      <c r="F257" s="5" t="s">
        <v>106</v>
      </c>
      <c r="G257" s="17" t="s">
        <v>40</v>
      </c>
      <c r="H257" s="67">
        <v>137339</v>
      </c>
      <c r="I257" s="67">
        <v>134673</v>
      </c>
      <c r="J257" s="67">
        <v>140100</v>
      </c>
      <c r="K257" s="67"/>
      <c r="L257" s="67"/>
      <c r="M257" s="67"/>
      <c r="N257" s="67">
        <f t="shared" si="291"/>
        <v>137339</v>
      </c>
      <c r="O257" s="67">
        <f t="shared" si="292"/>
        <v>134673</v>
      </c>
      <c r="P257" s="67">
        <f t="shared" si="293"/>
        <v>140100</v>
      </c>
      <c r="Q257" s="67"/>
      <c r="R257" s="67"/>
      <c r="S257" s="67"/>
      <c r="T257" s="67">
        <f t="shared" si="209"/>
        <v>137339</v>
      </c>
      <c r="U257" s="67">
        <f t="shared" si="210"/>
        <v>134673</v>
      </c>
      <c r="V257" s="67">
        <f t="shared" si="211"/>
        <v>140100</v>
      </c>
      <c r="W257" s="67"/>
      <c r="X257" s="67"/>
      <c r="Y257" s="67"/>
      <c r="Z257" s="67">
        <f t="shared" si="212"/>
        <v>137339</v>
      </c>
      <c r="AA257" s="67">
        <f t="shared" si="213"/>
        <v>134673</v>
      </c>
      <c r="AB257" s="67">
        <f t="shared" si="214"/>
        <v>140100</v>
      </c>
    </row>
    <row r="258" spans="1:28">
      <c r="A258" s="36"/>
      <c r="B258" s="91"/>
      <c r="C258" s="5"/>
      <c r="D258" s="5"/>
      <c r="E258" s="5"/>
      <c r="F258" s="5"/>
      <c r="G258" s="17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  <c r="AB258" s="73"/>
    </row>
    <row r="259" spans="1:28" ht="50.25" customHeight="1">
      <c r="A259" s="26" t="s">
        <v>14</v>
      </c>
      <c r="B259" s="102" t="s">
        <v>229</v>
      </c>
      <c r="C259" s="7" t="s">
        <v>9</v>
      </c>
      <c r="D259" s="7" t="s">
        <v>21</v>
      </c>
      <c r="E259" s="7" t="s">
        <v>100</v>
      </c>
      <c r="F259" s="7" t="s">
        <v>101</v>
      </c>
      <c r="G259" s="16"/>
      <c r="H259" s="65">
        <f>H260+H263+H266+H272+H275+H278+H269</f>
        <v>1249750</v>
      </c>
      <c r="I259" s="65">
        <f t="shared" ref="I259:J259" si="354">I260+I263+I266+I272+I275+I278+I269</f>
        <v>1116082</v>
      </c>
      <c r="J259" s="65">
        <f t="shared" si="354"/>
        <v>1566082</v>
      </c>
      <c r="K259" s="65">
        <f t="shared" ref="K259:M259" si="355">K260+K263+K266+K272+K275+K278+K269</f>
        <v>0</v>
      </c>
      <c r="L259" s="65">
        <f t="shared" si="355"/>
        <v>0</v>
      </c>
      <c r="M259" s="65">
        <f t="shared" si="355"/>
        <v>0</v>
      </c>
      <c r="N259" s="65">
        <f t="shared" si="291"/>
        <v>1249750</v>
      </c>
      <c r="O259" s="65">
        <f t="shared" si="292"/>
        <v>1116082</v>
      </c>
      <c r="P259" s="65">
        <f t="shared" si="293"/>
        <v>1566082</v>
      </c>
      <c r="Q259" s="65">
        <f t="shared" ref="Q259:S259" si="356">Q260+Q263+Q266+Q272+Q275+Q278+Q269</f>
        <v>0</v>
      </c>
      <c r="R259" s="65">
        <f t="shared" si="356"/>
        <v>0</v>
      </c>
      <c r="S259" s="65">
        <f t="shared" si="356"/>
        <v>0</v>
      </c>
      <c r="T259" s="65">
        <f t="shared" ref="T259:T280" si="357">N259+Q259</f>
        <v>1249750</v>
      </c>
      <c r="U259" s="65">
        <f t="shared" ref="U259:U280" si="358">O259+R259</f>
        <v>1116082</v>
      </c>
      <c r="V259" s="65">
        <f t="shared" ref="V259:V280" si="359">P259+S259</f>
        <v>1566082</v>
      </c>
      <c r="W259" s="65">
        <f t="shared" ref="W259:Y259" si="360">W260+W263+W266+W272+W275+W278+W269</f>
        <v>0</v>
      </c>
      <c r="X259" s="65">
        <f t="shared" si="360"/>
        <v>0</v>
      </c>
      <c r="Y259" s="65">
        <f t="shared" si="360"/>
        <v>0</v>
      </c>
      <c r="Z259" s="65">
        <f t="shared" ref="Z259:Z280" si="361">T259+W259</f>
        <v>1249750</v>
      </c>
      <c r="AA259" s="65">
        <f t="shared" ref="AA259:AA280" si="362">U259+X259</f>
        <v>1116082</v>
      </c>
      <c r="AB259" s="65">
        <f t="shared" ref="AB259:AB280" si="363">V259+Y259</f>
        <v>1566082</v>
      </c>
    </row>
    <row r="260" spans="1:28" ht="25.5">
      <c r="A260" s="219"/>
      <c r="B260" s="108" t="s">
        <v>272</v>
      </c>
      <c r="C260" s="5" t="s">
        <v>9</v>
      </c>
      <c r="D260" s="5" t="s">
        <v>21</v>
      </c>
      <c r="E260" s="5" t="s">
        <v>100</v>
      </c>
      <c r="F260" s="5" t="s">
        <v>120</v>
      </c>
      <c r="G260" s="17"/>
      <c r="H260" s="63">
        <f>H261</f>
        <v>85000</v>
      </c>
      <c r="I260" s="63">
        <f t="shared" ref="I260:M261" si="364">I261</f>
        <v>85000</v>
      </c>
      <c r="J260" s="63">
        <f t="shared" si="364"/>
        <v>85000</v>
      </c>
      <c r="K260" s="63">
        <f t="shared" si="364"/>
        <v>0</v>
      </c>
      <c r="L260" s="63">
        <f t="shared" si="364"/>
        <v>0</v>
      </c>
      <c r="M260" s="63">
        <f t="shared" si="364"/>
        <v>0</v>
      </c>
      <c r="N260" s="63">
        <f t="shared" si="291"/>
        <v>85000</v>
      </c>
      <c r="O260" s="63">
        <f t="shared" si="292"/>
        <v>85000</v>
      </c>
      <c r="P260" s="63">
        <f t="shared" si="293"/>
        <v>85000</v>
      </c>
      <c r="Q260" s="63">
        <f t="shared" ref="Q260:S261" si="365">Q261</f>
        <v>0</v>
      </c>
      <c r="R260" s="63">
        <f t="shared" si="365"/>
        <v>0</v>
      </c>
      <c r="S260" s="63">
        <f t="shared" si="365"/>
        <v>0</v>
      </c>
      <c r="T260" s="63">
        <f t="shared" si="357"/>
        <v>85000</v>
      </c>
      <c r="U260" s="63">
        <f t="shared" si="358"/>
        <v>85000</v>
      </c>
      <c r="V260" s="63">
        <f t="shared" si="359"/>
        <v>85000</v>
      </c>
      <c r="W260" s="63">
        <f t="shared" ref="W260:Y261" si="366">W261</f>
        <v>0</v>
      </c>
      <c r="X260" s="63">
        <f t="shared" si="366"/>
        <v>0</v>
      </c>
      <c r="Y260" s="63">
        <f t="shared" si="366"/>
        <v>0</v>
      </c>
      <c r="Z260" s="63">
        <f t="shared" si="361"/>
        <v>85000</v>
      </c>
      <c r="AA260" s="63">
        <f t="shared" si="362"/>
        <v>85000</v>
      </c>
      <c r="AB260" s="63">
        <f t="shared" si="363"/>
        <v>85000</v>
      </c>
    </row>
    <row r="261" spans="1:28">
      <c r="A261" s="218"/>
      <c r="B261" s="195" t="s">
        <v>47</v>
      </c>
      <c r="C261" s="5" t="s">
        <v>9</v>
      </c>
      <c r="D261" s="5" t="s">
        <v>21</v>
      </c>
      <c r="E261" s="5" t="s">
        <v>100</v>
      </c>
      <c r="F261" s="5" t="s">
        <v>120</v>
      </c>
      <c r="G261" s="17" t="s">
        <v>45</v>
      </c>
      <c r="H261" s="63">
        <f>H262</f>
        <v>85000</v>
      </c>
      <c r="I261" s="63">
        <f t="shared" si="364"/>
        <v>85000</v>
      </c>
      <c r="J261" s="63">
        <f t="shared" si="364"/>
        <v>85000</v>
      </c>
      <c r="K261" s="63">
        <f t="shared" si="364"/>
        <v>0</v>
      </c>
      <c r="L261" s="63">
        <f t="shared" si="364"/>
        <v>0</v>
      </c>
      <c r="M261" s="63">
        <f t="shared" si="364"/>
        <v>0</v>
      </c>
      <c r="N261" s="63">
        <f t="shared" si="291"/>
        <v>85000</v>
      </c>
      <c r="O261" s="63">
        <f t="shared" si="292"/>
        <v>85000</v>
      </c>
      <c r="P261" s="63">
        <f t="shared" si="293"/>
        <v>85000</v>
      </c>
      <c r="Q261" s="63">
        <f t="shared" si="365"/>
        <v>0</v>
      </c>
      <c r="R261" s="63">
        <f t="shared" si="365"/>
        <v>0</v>
      </c>
      <c r="S261" s="63">
        <f t="shared" si="365"/>
        <v>0</v>
      </c>
      <c r="T261" s="63">
        <f t="shared" si="357"/>
        <v>85000</v>
      </c>
      <c r="U261" s="63">
        <f t="shared" si="358"/>
        <v>85000</v>
      </c>
      <c r="V261" s="63">
        <f t="shared" si="359"/>
        <v>85000</v>
      </c>
      <c r="W261" s="63">
        <f t="shared" si="366"/>
        <v>0</v>
      </c>
      <c r="X261" s="63">
        <f t="shared" si="366"/>
        <v>0</v>
      </c>
      <c r="Y261" s="63">
        <f t="shared" si="366"/>
        <v>0</v>
      </c>
      <c r="Z261" s="63">
        <f t="shared" si="361"/>
        <v>85000</v>
      </c>
      <c r="AA261" s="63">
        <f t="shared" si="362"/>
        <v>85000</v>
      </c>
      <c r="AB261" s="63">
        <f t="shared" si="363"/>
        <v>85000</v>
      </c>
    </row>
    <row r="262" spans="1:28" ht="25.5">
      <c r="A262" s="218"/>
      <c r="B262" s="196" t="s">
        <v>48</v>
      </c>
      <c r="C262" s="5" t="s">
        <v>9</v>
      </c>
      <c r="D262" s="5" t="s">
        <v>21</v>
      </c>
      <c r="E262" s="5" t="s">
        <v>100</v>
      </c>
      <c r="F262" s="5" t="s">
        <v>120</v>
      </c>
      <c r="G262" s="17" t="s">
        <v>46</v>
      </c>
      <c r="H262" s="67">
        <v>85000</v>
      </c>
      <c r="I262" s="67">
        <v>85000</v>
      </c>
      <c r="J262" s="67">
        <v>85000</v>
      </c>
      <c r="K262" s="67"/>
      <c r="L262" s="67"/>
      <c r="M262" s="67"/>
      <c r="N262" s="67">
        <f t="shared" si="291"/>
        <v>85000</v>
      </c>
      <c r="O262" s="67">
        <f t="shared" si="292"/>
        <v>85000</v>
      </c>
      <c r="P262" s="67">
        <f t="shared" si="293"/>
        <v>85000</v>
      </c>
      <c r="Q262" s="67"/>
      <c r="R262" s="67"/>
      <c r="S262" s="67"/>
      <c r="T262" s="67">
        <f t="shared" si="357"/>
        <v>85000</v>
      </c>
      <c r="U262" s="67">
        <f t="shared" si="358"/>
        <v>85000</v>
      </c>
      <c r="V262" s="67">
        <f t="shared" si="359"/>
        <v>85000</v>
      </c>
      <c r="W262" s="67"/>
      <c r="X262" s="67"/>
      <c r="Y262" s="67"/>
      <c r="Z262" s="67">
        <f t="shared" si="361"/>
        <v>85000</v>
      </c>
      <c r="AA262" s="67">
        <f t="shared" si="362"/>
        <v>85000</v>
      </c>
      <c r="AB262" s="67">
        <f t="shared" si="363"/>
        <v>85000</v>
      </c>
    </row>
    <row r="263" spans="1:28">
      <c r="A263" s="218"/>
      <c r="B263" s="80" t="s">
        <v>179</v>
      </c>
      <c r="C263" s="5" t="s">
        <v>9</v>
      </c>
      <c r="D263" s="5" t="s">
        <v>21</v>
      </c>
      <c r="E263" s="5" t="s">
        <v>100</v>
      </c>
      <c r="F263" s="40" t="s">
        <v>178</v>
      </c>
      <c r="G263" s="41"/>
      <c r="H263" s="66">
        <f>H264</f>
        <v>50000</v>
      </c>
      <c r="I263" s="66">
        <f t="shared" ref="I263:M264" si="367">I264</f>
        <v>50000</v>
      </c>
      <c r="J263" s="66">
        <f t="shared" si="367"/>
        <v>50000</v>
      </c>
      <c r="K263" s="66">
        <f t="shared" si="367"/>
        <v>0</v>
      </c>
      <c r="L263" s="66">
        <f t="shared" si="367"/>
        <v>0</v>
      </c>
      <c r="M263" s="66">
        <f t="shared" si="367"/>
        <v>0</v>
      </c>
      <c r="N263" s="66">
        <f t="shared" si="291"/>
        <v>50000</v>
      </c>
      <c r="O263" s="66">
        <f t="shared" si="292"/>
        <v>50000</v>
      </c>
      <c r="P263" s="66">
        <f t="shared" si="293"/>
        <v>50000</v>
      </c>
      <c r="Q263" s="66">
        <f t="shared" ref="Q263:S264" si="368">Q264</f>
        <v>0</v>
      </c>
      <c r="R263" s="66">
        <f t="shared" si="368"/>
        <v>0</v>
      </c>
      <c r="S263" s="66">
        <f t="shared" si="368"/>
        <v>0</v>
      </c>
      <c r="T263" s="66">
        <f t="shared" si="357"/>
        <v>50000</v>
      </c>
      <c r="U263" s="66">
        <f t="shared" si="358"/>
        <v>50000</v>
      </c>
      <c r="V263" s="66">
        <f t="shared" si="359"/>
        <v>50000</v>
      </c>
      <c r="W263" s="66">
        <f t="shared" ref="W263:Y264" si="369">W264</f>
        <v>0</v>
      </c>
      <c r="X263" s="66">
        <f t="shared" si="369"/>
        <v>0</v>
      </c>
      <c r="Y263" s="66">
        <f t="shared" si="369"/>
        <v>0</v>
      </c>
      <c r="Z263" s="66">
        <f t="shared" si="361"/>
        <v>50000</v>
      </c>
      <c r="AA263" s="66">
        <f t="shared" si="362"/>
        <v>50000</v>
      </c>
      <c r="AB263" s="66">
        <f t="shared" si="363"/>
        <v>50000</v>
      </c>
    </row>
    <row r="264" spans="1:28">
      <c r="A264" s="218"/>
      <c r="B264" s="195" t="s">
        <v>47</v>
      </c>
      <c r="C264" s="5" t="s">
        <v>9</v>
      </c>
      <c r="D264" s="5" t="s">
        <v>21</v>
      </c>
      <c r="E264" s="5" t="s">
        <v>100</v>
      </c>
      <c r="F264" s="40" t="s">
        <v>178</v>
      </c>
      <c r="G264" s="41" t="s">
        <v>45</v>
      </c>
      <c r="H264" s="66">
        <f>H265</f>
        <v>50000</v>
      </c>
      <c r="I264" s="66">
        <f t="shared" si="367"/>
        <v>50000</v>
      </c>
      <c r="J264" s="66">
        <f t="shared" si="367"/>
        <v>50000</v>
      </c>
      <c r="K264" s="66">
        <f t="shared" si="367"/>
        <v>0</v>
      </c>
      <c r="L264" s="66">
        <f t="shared" si="367"/>
        <v>0</v>
      </c>
      <c r="M264" s="66">
        <f t="shared" si="367"/>
        <v>0</v>
      </c>
      <c r="N264" s="66">
        <f t="shared" si="291"/>
        <v>50000</v>
      </c>
      <c r="O264" s="66">
        <f t="shared" si="292"/>
        <v>50000</v>
      </c>
      <c r="P264" s="66">
        <f t="shared" si="293"/>
        <v>50000</v>
      </c>
      <c r="Q264" s="66">
        <f t="shared" si="368"/>
        <v>0</v>
      </c>
      <c r="R264" s="66">
        <f t="shared" si="368"/>
        <v>0</v>
      </c>
      <c r="S264" s="66">
        <f t="shared" si="368"/>
        <v>0</v>
      </c>
      <c r="T264" s="66">
        <f t="shared" si="357"/>
        <v>50000</v>
      </c>
      <c r="U264" s="66">
        <f t="shared" si="358"/>
        <v>50000</v>
      </c>
      <c r="V264" s="66">
        <f t="shared" si="359"/>
        <v>50000</v>
      </c>
      <c r="W264" s="66">
        <f t="shared" si="369"/>
        <v>0</v>
      </c>
      <c r="X264" s="66">
        <f t="shared" si="369"/>
        <v>0</v>
      </c>
      <c r="Y264" s="66">
        <f t="shared" si="369"/>
        <v>0</v>
      </c>
      <c r="Z264" s="66">
        <f t="shared" si="361"/>
        <v>50000</v>
      </c>
      <c r="AA264" s="66">
        <f t="shared" si="362"/>
        <v>50000</v>
      </c>
      <c r="AB264" s="66">
        <f t="shared" si="363"/>
        <v>50000</v>
      </c>
    </row>
    <row r="265" spans="1:28" ht="25.5">
      <c r="A265" s="218"/>
      <c r="B265" s="196" t="s">
        <v>48</v>
      </c>
      <c r="C265" s="5" t="s">
        <v>9</v>
      </c>
      <c r="D265" s="5" t="s">
        <v>21</v>
      </c>
      <c r="E265" s="5" t="s">
        <v>100</v>
      </c>
      <c r="F265" s="40" t="s">
        <v>178</v>
      </c>
      <c r="G265" s="41" t="s">
        <v>46</v>
      </c>
      <c r="H265" s="66">
        <v>50000</v>
      </c>
      <c r="I265" s="66">
        <v>50000</v>
      </c>
      <c r="J265" s="66">
        <v>50000</v>
      </c>
      <c r="K265" s="66"/>
      <c r="L265" s="66"/>
      <c r="M265" s="66"/>
      <c r="N265" s="66">
        <f t="shared" si="291"/>
        <v>50000</v>
      </c>
      <c r="O265" s="66">
        <f t="shared" si="292"/>
        <v>50000</v>
      </c>
      <c r="P265" s="66">
        <f t="shared" si="293"/>
        <v>50000</v>
      </c>
      <c r="Q265" s="66"/>
      <c r="R265" s="66"/>
      <c r="S265" s="66"/>
      <c r="T265" s="66">
        <f t="shared" si="357"/>
        <v>50000</v>
      </c>
      <c r="U265" s="66">
        <f t="shared" si="358"/>
        <v>50000</v>
      </c>
      <c r="V265" s="66">
        <f t="shared" si="359"/>
        <v>50000</v>
      </c>
      <c r="W265" s="66"/>
      <c r="X265" s="66"/>
      <c r="Y265" s="66"/>
      <c r="Z265" s="66">
        <f t="shared" si="361"/>
        <v>50000</v>
      </c>
      <c r="AA265" s="66">
        <f t="shared" si="362"/>
        <v>50000</v>
      </c>
      <c r="AB265" s="66">
        <f t="shared" si="363"/>
        <v>50000</v>
      </c>
    </row>
    <row r="266" spans="1:28">
      <c r="A266" s="218"/>
      <c r="B266" s="88" t="s">
        <v>271</v>
      </c>
      <c r="C266" s="5" t="s">
        <v>9</v>
      </c>
      <c r="D266" s="5" t="s">
        <v>21</v>
      </c>
      <c r="E266" s="5" t="s">
        <v>100</v>
      </c>
      <c r="F266" s="5" t="s">
        <v>122</v>
      </c>
      <c r="G266" s="17"/>
      <c r="H266" s="63">
        <f>H267</f>
        <v>50000</v>
      </c>
      <c r="I266" s="63">
        <f t="shared" ref="I266:M267" si="370">I267</f>
        <v>50000</v>
      </c>
      <c r="J266" s="63">
        <f t="shared" si="370"/>
        <v>50000</v>
      </c>
      <c r="K266" s="63">
        <f t="shared" si="370"/>
        <v>0</v>
      </c>
      <c r="L266" s="63">
        <f t="shared" si="370"/>
        <v>0</v>
      </c>
      <c r="M266" s="63">
        <f t="shared" si="370"/>
        <v>0</v>
      </c>
      <c r="N266" s="63">
        <f t="shared" si="291"/>
        <v>50000</v>
      </c>
      <c r="O266" s="63">
        <f t="shared" si="292"/>
        <v>50000</v>
      </c>
      <c r="P266" s="63">
        <f t="shared" si="293"/>
        <v>50000</v>
      </c>
      <c r="Q266" s="63">
        <f t="shared" ref="Q266:S267" si="371">Q267</f>
        <v>0</v>
      </c>
      <c r="R266" s="63">
        <f t="shared" si="371"/>
        <v>0</v>
      </c>
      <c r="S266" s="63">
        <f t="shared" si="371"/>
        <v>0</v>
      </c>
      <c r="T266" s="63">
        <f t="shared" si="357"/>
        <v>50000</v>
      </c>
      <c r="U266" s="63">
        <f t="shared" si="358"/>
        <v>50000</v>
      </c>
      <c r="V266" s="63">
        <f t="shared" si="359"/>
        <v>50000</v>
      </c>
      <c r="W266" s="63">
        <f t="shared" ref="W266:Y267" si="372">W267</f>
        <v>0</v>
      </c>
      <c r="X266" s="63">
        <f t="shared" si="372"/>
        <v>0</v>
      </c>
      <c r="Y266" s="63">
        <f t="shared" si="372"/>
        <v>0</v>
      </c>
      <c r="Z266" s="63">
        <f t="shared" si="361"/>
        <v>50000</v>
      </c>
      <c r="AA266" s="63">
        <f t="shared" si="362"/>
        <v>50000</v>
      </c>
      <c r="AB266" s="63">
        <f t="shared" si="363"/>
        <v>50000</v>
      </c>
    </row>
    <row r="267" spans="1:28" ht="25.5">
      <c r="A267" s="218"/>
      <c r="B267" s="88" t="s">
        <v>208</v>
      </c>
      <c r="C267" s="5" t="s">
        <v>9</v>
      </c>
      <c r="D267" s="5" t="s">
        <v>21</v>
      </c>
      <c r="E267" s="5" t="s">
        <v>100</v>
      </c>
      <c r="F267" s="5" t="s">
        <v>122</v>
      </c>
      <c r="G267" s="17" t="s">
        <v>32</v>
      </c>
      <c r="H267" s="63">
        <f>H268</f>
        <v>50000</v>
      </c>
      <c r="I267" s="63">
        <f t="shared" si="370"/>
        <v>50000</v>
      </c>
      <c r="J267" s="63">
        <f t="shared" si="370"/>
        <v>50000</v>
      </c>
      <c r="K267" s="63">
        <f t="shared" si="370"/>
        <v>0</v>
      </c>
      <c r="L267" s="63">
        <f t="shared" si="370"/>
        <v>0</v>
      </c>
      <c r="M267" s="63">
        <f t="shared" si="370"/>
        <v>0</v>
      </c>
      <c r="N267" s="63">
        <f t="shared" si="291"/>
        <v>50000</v>
      </c>
      <c r="O267" s="63">
        <f t="shared" si="292"/>
        <v>50000</v>
      </c>
      <c r="P267" s="63">
        <f t="shared" si="293"/>
        <v>50000</v>
      </c>
      <c r="Q267" s="63">
        <f t="shared" si="371"/>
        <v>0</v>
      </c>
      <c r="R267" s="63">
        <f t="shared" si="371"/>
        <v>0</v>
      </c>
      <c r="S267" s="63">
        <f t="shared" si="371"/>
        <v>0</v>
      </c>
      <c r="T267" s="63">
        <f t="shared" si="357"/>
        <v>50000</v>
      </c>
      <c r="U267" s="63">
        <f t="shared" si="358"/>
        <v>50000</v>
      </c>
      <c r="V267" s="63">
        <f t="shared" si="359"/>
        <v>50000</v>
      </c>
      <c r="W267" s="63">
        <f t="shared" si="372"/>
        <v>0</v>
      </c>
      <c r="X267" s="63">
        <f t="shared" si="372"/>
        <v>0</v>
      </c>
      <c r="Y267" s="63">
        <f t="shared" si="372"/>
        <v>0</v>
      </c>
      <c r="Z267" s="63">
        <f t="shared" si="361"/>
        <v>50000</v>
      </c>
      <c r="AA267" s="63">
        <f t="shared" si="362"/>
        <v>50000</v>
      </c>
      <c r="AB267" s="63">
        <f t="shared" si="363"/>
        <v>50000</v>
      </c>
    </row>
    <row r="268" spans="1:28" ht="25.5">
      <c r="A268" s="218"/>
      <c r="B268" s="92" t="s">
        <v>34</v>
      </c>
      <c r="C268" s="5" t="s">
        <v>9</v>
      </c>
      <c r="D268" s="5" t="s">
        <v>21</v>
      </c>
      <c r="E268" s="5" t="s">
        <v>100</v>
      </c>
      <c r="F268" s="5" t="s">
        <v>122</v>
      </c>
      <c r="G268" s="17" t="s">
        <v>33</v>
      </c>
      <c r="H268" s="66">
        <v>50000</v>
      </c>
      <c r="I268" s="66">
        <v>50000</v>
      </c>
      <c r="J268" s="66">
        <v>50000</v>
      </c>
      <c r="K268" s="66"/>
      <c r="L268" s="66"/>
      <c r="M268" s="66"/>
      <c r="N268" s="66">
        <f t="shared" si="291"/>
        <v>50000</v>
      </c>
      <c r="O268" s="66">
        <f t="shared" si="292"/>
        <v>50000</v>
      </c>
      <c r="P268" s="66">
        <f t="shared" si="293"/>
        <v>50000</v>
      </c>
      <c r="Q268" s="66"/>
      <c r="R268" s="66"/>
      <c r="S268" s="66"/>
      <c r="T268" s="66">
        <f t="shared" si="357"/>
        <v>50000</v>
      </c>
      <c r="U268" s="66">
        <f t="shared" si="358"/>
        <v>50000</v>
      </c>
      <c r="V268" s="66">
        <f t="shared" si="359"/>
        <v>50000</v>
      </c>
      <c r="W268" s="66"/>
      <c r="X268" s="66"/>
      <c r="Y268" s="66"/>
      <c r="Z268" s="66">
        <f t="shared" si="361"/>
        <v>50000</v>
      </c>
      <c r="AA268" s="66">
        <f t="shared" si="362"/>
        <v>50000</v>
      </c>
      <c r="AB268" s="66">
        <f t="shared" si="363"/>
        <v>50000</v>
      </c>
    </row>
    <row r="269" spans="1:28">
      <c r="A269" s="218"/>
      <c r="B269" s="77" t="s">
        <v>247</v>
      </c>
      <c r="C269" s="40" t="s">
        <v>9</v>
      </c>
      <c r="D269" s="40" t="s">
        <v>21</v>
      </c>
      <c r="E269" s="40" t="s">
        <v>100</v>
      </c>
      <c r="F269" s="106" t="s">
        <v>213</v>
      </c>
      <c r="G269" s="41"/>
      <c r="H269" s="67">
        <f>H270</f>
        <v>0</v>
      </c>
      <c r="I269" s="67">
        <f t="shared" ref="I269:M270" si="373">I270</f>
        <v>0</v>
      </c>
      <c r="J269" s="67">
        <f t="shared" si="373"/>
        <v>450000</v>
      </c>
      <c r="K269" s="67">
        <f t="shared" si="373"/>
        <v>0</v>
      </c>
      <c r="L269" s="67">
        <f t="shared" si="373"/>
        <v>0</v>
      </c>
      <c r="M269" s="67">
        <f t="shared" si="373"/>
        <v>0</v>
      </c>
      <c r="N269" s="67">
        <f t="shared" si="291"/>
        <v>0</v>
      </c>
      <c r="O269" s="67">
        <f t="shared" si="292"/>
        <v>0</v>
      </c>
      <c r="P269" s="67">
        <f t="shared" si="293"/>
        <v>450000</v>
      </c>
      <c r="Q269" s="67">
        <f t="shared" ref="Q269:S270" si="374">Q270</f>
        <v>0</v>
      </c>
      <c r="R269" s="67">
        <f t="shared" si="374"/>
        <v>0</v>
      </c>
      <c r="S269" s="67">
        <f t="shared" si="374"/>
        <v>0</v>
      </c>
      <c r="T269" s="67">
        <f t="shared" si="357"/>
        <v>0</v>
      </c>
      <c r="U269" s="67">
        <f t="shared" si="358"/>
        <v>0</v>
      </c>
      <c r="V269" s="67">
        <f t="shared" si="359"/>
        <v>450000</v>
      </c>
      <c r="W269" s="67">
        <f t="shared" ref="W269:Y270" si="375">W270</f>
        <v>0</v>
      </c>
      <c r="X269" s="67">
        <f t="shared" si="375"/>
        <v>0</v>
      </c>
      <c r="Y269" s="67">
        <f t="shared" si="375"/>
        <v>0</v>
      </c>
      <c r="Z269" s="67">
        <f t="shared" si="361"/>
        <v>0</v>
      </c>
      <c r="AA269" s="67">
        <f t="shared" si="362"/>
        <v>0</v>
      </c>
      <c r="AB269" s="67">
        <f t="shared" si="363"/>
        <v>450000</v>
      </c>
    </row>
    <row r="270" spans="1:28" ht="25.5">
      <c r="A270" s="218"/>
      <c r="B270" s="88" t="s">
        <v>208</v>
      </c>
      <c r="C270" s="40" t="s">
        <v>9</v>
      </c>
      <c r="D270" s="40" t="s">
        <v>21</v>
      </c>
      <c r="E270" s="40" t="s">
        <v>100</v>
      </c>
      <c r="F270" s="106" t="s">
        <v>213</v>
      </c>
      <c r="G270" s="41" t="s">
        <v>32</v>
      </c>
      <c r="H270" s="67">
        <f>H271</f>
        <v>0</v>
      </c>
      <c r="I270" s="67">
        <f t="shared" si="373"/>
        <v>0</v>
      </c>
      <c r="J270" s="67">
        <f t="shared" si="373"/>
        <v>450000</v>
      </c>
      <c r="K270" s="67">
        <f t="shared" si="373"/>
        <v>0</v>
      </c>
      <c r="L270" s="67">
        <f t="shared" si="373"/>
        <v>0</v>
      </c>
      <c r="M270" s="67">
        <f t="shared" si="373"/>
        <v>0</v>
      </c>
      <c r="N270" s="67">
        <f t="shared" si="291"/>
        <v>0</v>
      </c>
      <c r="O270" s="67">
        <f t="shared" si="292"/>
        <v>0</v>
      </c>
      <c r="P270" s="67">
        <f t="shared" si="293"/>
        <v>450000</v>
      </c>
      <c r="Q270" s="67">
        <f t="shared" si="374"/>
        <v>0</v>
      </c>
      <c r="R270" s="67">
        <f t="shared" si="374"/>
        <v>0</v>
      </c>
      <c r="S270" s="67">
        <f t="shared" si="374"/>
        <v>0</v>
      </c>
      <c r="T270" s="67">
        <f t="shared" si="357"/>
        <v>0</v>
      </c>
      <c r="U270" s="67">
        <f t="shared" si="358"/>
        <v>0</v>
      </c>
      <c r="V270" s="67">
        <f t="shared" si="359"/>
        <v>450000</v>
      </c>
      <c r="W270" s="67">
        <f t="shared" si="375"/>
        <v>0</v>
      </c>
      <c r="X270" s="67">
        <f t="shared" si="375"/>
        <v>0</v>
      </c>
      <c r="Y270" s="67">
        <f t="shared" si="375"/>
        <v>0</v>
      </c>
      <c r="Z270" s="67">
        <f t="shared" si="361"/>
        <v>0</v>
      </c>
      <c r="AA270" s="67">
        <f t="shared" si="362"/>
        <v>0</v>
      </c>
      <c r="AB270" s="67">
        <f t="shared" si="363"/>
        <v>450000</v>
      </c>
    </row>
    <row r="271" spans="1:28" ht="25.5">
      <c r="A271" s="218"/>
      <c r="B271" s="92" t="s">
        <v>34</v>
      </c>
      <c r="C271" s="40" t="s">
        <v>9</v>
      </c>
      <c r="D271" s="40" t="s">
        <v>21</v>
      </c>
      <c r="E271" s="40" t="s">
        <v>100</v>
      </c>
      <c r="F271" s="106" t="s">
        <v>213</v>
      </c>
      <c r="G271" s="41" t="s">
        <v>33</v>
      </c>
      <c r="H271" s="66"/>
      <c r="I271" s="66"/>
      <c r="J271" s="66">
        <v>450000</v>
      </c>
      <c r="K271" s="66"/>
      <c r="L271" s="66"/>
      <c r="M271" s="66"/>
      <c r="N271" s="66">
        <f t="shared" si="291"/>
        <v>0</v>
      </c>
      <c r="O271" s="66">
        <f t="shared" si="292"/>
        <v>0</v>
      </c>
      <c r="P271" s="66">
        <f t="shared" si="293"/>
        <v>450000</v>
      </c>
      <c r="Q271" s="66"/>
      <c r="R271" s="66"/>
      <c r="S271" s="66"/>
      <c r="T271" s="66">
        <f t="shared" si="357"/>
        <v>0</v>
      </c>
      <c r="U271" s="66">
        <f t="shared" si="358"/>
        <v>0</v>
      </c>
      <c r="V271" s="66">
        <f t="shared" si="359"/>
        <v>450000</v>
      </c>
      <c r="W271" s="66"/>
      <c r="X271" s="66"/>
      <c r="Y271" s="66"/>
      <c r="Z271" s="66">
        <f t="shared" si="361"/>
        <v>0</v>
      </c>
      <c r="AA271" s="66">
        <f t="shared" si="362"/>
        <v>0</v>
      </c>
      <c r="AB271" s="66">
        <f t="shared" si="363"/>
        <v>450000</v>
      </c>
    </row>
    <row r="272" spans="1:28" ht="25.5">
      <c r="A272" s="218"/>
      <c r="B272" s="88" t="s">
        <v>31</v>
      </c>
      <c r="C272" s="5" t="s">
        <v>9</v>
      </c>
      <c r="D272" s="5" t="s">
        <v>21</v>
      </c>
      <c r="E272" s="5" t="s">
        <v>100</v>
      </c>
      <c r="F272" s="40" t="s">
        <v>274</v>
      </c>
      <c r="G272" s="17"/>
      <c r="H272" s="63">
        <f>H273</f>
        <v>900000</v>
      </c>
      <c r="I272" s="63">
        <f t="shared" ref="I272:M273" si="376">I273</f>
        <v>806400</v>
      </c>
      <c r="J272" s="63">
        <f t="shared" si="376"/>
        <v>806400</v>
      </c>
      <c r="K272" s="63">
        <f t="shared" si="376"/>
        <v>0</v>
      </c>
      <c r="L272" s="63">
        <f t="shared" si="376"/>
        <v>0</v>
      </c>
      <c r="M272" s="63">
        <f t="shared" si="376"/>
        <v>0</v>
      </c>
      <c r="N272" s="63">
        <f t="shared" si="291"/>
        <v>900000</v>
      </c>
      <c r="O272" s="63">
        <f t="shared" si="292"/>
        <v>806400</v>
      </c>
      <c r="P272" s="63">
        <f t="shared" si="293"/>
        <v>806400</v>
      </c>
      <c r="Q272" s="63">
        <f t="shared" ref="Q272:S273" si="377">Q273</f>
        <v>0</v>
      </c>
      <c r="R272" s="63">
        <f t="shared" si="377"/>
        <v>0</v>
      </c>
      <c r="S272" s="63">
        <f t="shared" si="377"/>
        <v>0</v>
      </c>
      <c r="T272" s="63">
        <f t="shared" si="357"/>
        <v>900000</v>
      </c>
      <c r="U272" s="63">
        <f t="shared" si="358"/>
        <v>806400</v>
      </c>
      <c r="V272" s="63">
        <f t="shared" si="359"/>
        <v>806400</v>
      </c>
      <c r="W272" s="63">
        <f t="shared" ref="W272:Y273" si="378">W273</f>
        <v>0</v>
      </c>
      <c r="X272" s="63">
        <f t="shared" si="378"/>
        <v>0</v>
      </c>
      <c r="Y272" s="63">
        <f t="shared" si="378"/>
        <v>0</v>
      </c>
      <c r="Z272" s="63">
        <f t="shared" si="361"/>
        <v>900000</v>
      </c>
      <c r="AA272" s="63">
        <f t="shared" si="362"/>
        <v>806400</v>
      </c>
      <c r="AB272" s="63">
        <f t="shared" si="363"/>
        <v>806400</v>
      </c>
    </row>
    <row r="273" spans="1:28">
      <c r="A273" s="218"/>
      <c r="B273" s="195" t="s">
        <v>47</v>
      </c>
      <c r="C273" s="5" t="s">
        <v>9</v>
      </c>
      <c r="D273" s="5" t="s">
        <v>21</v>
      </c>
      <c r="E273" s="5" t="s">
        <v>100</v>
      </c>
      <c r="F273" s="40" t="s">
        <v>274</v>
      </c>
      <c r="G273" s="17" t="s">
        <v>45</v>
      </c>
      <c r="H273" s="63">
        <f>H274</f>
        <v>900000</v>
      </c>
      <c r="I273" s="63">
        <f t="shared" si="376"/>
        <v>806400</v>
      </c>
      <c r="J273" s="63">
        <f t="shared" si="376"/>
        <v>806400</v>
      </c>
      <c r="K273" s="63">
        <f t="shared" si="376"/>
        <v>0</v>
      </c>
      <c r="L273" s="63">
        <f t="shared" si="376"/>
        <v>0</v>
      </c>
      <c r="M273" s="63">
        <f t="shared" si="376"/>
        <v>0</v>
      </c>
      <c r="N273" s="63">
        <f t="shared" si="291"/>
        <v>900000</v>
      </c>
      <c r="O273" s="63">
        <f t="shared" si="292"/>
        <v>806400</v>
      </c>
      <c r="P273" s="63">
        <f t="shared" si="293"/>
        <v>806400</v>
      </c>
      <c r="Q273" s="63">
        <f t="shared" si="377"/>
        <v>0</v>
      </c>
      <c r="R273" s="63">
        <f t="shared" si="377"/>
        <v>0</v>
      </c>
      <c r="S273" s="63">
        <f t="shared" si="377"/>
        <v>0</v>
      </c>
      <c r="T273" s="63">
        <f t="shared" si="357"/>
        <v>900000</v>
      </c>
      <c r="U273" s="63">
        <f t="shared" si="358"/>
        <v>806400</v>
      </c>
      <c r="V273" s="63">
        <f t="shared" si="359"/>
        <v>806400</v>
      </c>
      <c r="W273" s="63">
        <f t="shared" si="378"/>
        <v>0</v>
      </c>
      <c r="X273" s="63">
        <f t="shared" si="378"/>
        <v>0</v>
      </c>
      <c r="Y273" s="63">
        <f t="shared" si="378"/>
        <v>0</v>
      </c>
      <c r="Z273" s="63">
        <f t="shared" si="361"/>
        <v>900000</v>
      </c>
      <c r="AA273" s="63">
        <f t="shared" si="362"/>
        <v>806400</v>
      </c>
      <c r="AB273" s="63">
        <f t="shared" si="363"/>
        <v>806400</v>
      </c>
    </row>
    <row r="274" spans="1:28" ht="25.5">
      <c r="A274" s="218"/>
      <c r="B274" s="196" t="s">
        <v>48</v>
      </c>
      <c r="C274" s="5" t="s">
        <v>9</v>
      </c>
      <c r="D274" s="5" t="s">
        <v>21</v>
      </c>
      <c r="E274" s="5" t="s">
        <v>100</v>
      </c>
      <c r="F274" s="40" t="s">
        <v>274</v>
      </c>
      <c r="G274" s="17" t="s">
        <v>46</v>
      </c>
      <c r="H274" s="66">
        <f>702000+198000</f>
        <v>900000</v>
      </c>
      <c r="I274" s="66">
        <f>630000+176400</f>
        <v>806400</v>
      </c>
      <c r="J274" s="66">
        <f>630000+176400</f>
        <v>806400</v>
      </c>
      <c r="K274" s="66"/>
      <c r="L274" s="66"/>
      <c r="M274" s="66"/>
      <c r="N274" s="66">
        <f t="shared" si="291"/>
        <v>900000</v>
      </c>
      <c r="O274" s="66">
        <f t="shared" si="292"/>
        <v>806400</v>
      </c>
      <c r="P274" s="66">
        <f t="shared" si="293"/>
        <v>806400</v>
      </c>
      <c r="Q274" s="66"/>
      <c r="R274" s="66"/>
      <c r="S274" s="66"/>
      <c r="T274" s="66">
        <f t="shared" si="357"/>
        <v>900000</v>
      </c>
      <c r="U274" s="66">
        <f t="shared" si="358"/>
        <v>806400</v>
      </c>
      <c r="V274" s="66">
        <f t="shared" si="359"/>
        <v>806400</v>
      </c>
      <c r="W274" s="66"/>
      <c r="X274" s="66"/>
      <c r="Y274" s="66"/>
      <c r="Z274" s="66">
        <f t="shared" si="361"/>
        <v>900000</v>
      </c>
      <c r="AA274" s="66">
        <f t="shared" si="362"/>
        <v>806400</v>
      </c>
      <c r="AB274" s="66">
        <f t="shared" si="363"/>
        <v>806400</v>
      </c>
    </row>
    <row r="275" spans="1:28" ht="25.5">
      <c r="A275" s="218"/>
      <c r="B275" s="80" t="s">
        <v>273</v>
      </c>
      <c r="C275" s="5" t="s">
        <v>9</v>
      </c>
      <c r="D275" s="5" t="s">
        <v>21</v>
      </c>
      <c r="E275" s="5" t="s">
        <v>100</v>
      </c>
      <c r="F275" s="60" t="s">
        <v>173</v>
      </c>
      <c r="G275" s="17"/>
      <c r="H275" s="66">
        <f>H276</f>
        <v>129750</v>
      </c>
      <c r="I275" s="66">
        <f t="shared" ref="I275:M276" si="379">I276</f>
        <v>89682</v>
      </c>
      <c r="J275" s="66">
        <f t="shared" si="379"/>
        <v>89682</v>
      </c>
      <c r="K275" s="66">
        <f t="shared" si="379"/>
        <v>0</v>
      </c>
      <c r="L275" s="66">
        <f t="shared" si="379"/>
        <v>0</v>
      </c>
      <c r="M275" s="66">
        <f t="shared" si="379"/>
        <v>0</v>
      </c>
      <c r="N275" s="66">
        <f t="shared" si="291"/>
        <v>129750</v>
      </c>
      <c r="O275" s="66">
        <f t="shared" si="292"/>
        <v>89682</v>
      </c>
      <c r="P275" s="66">
        <f t="shared" si="293"/>
        <v>89682</v>
      </c>
      <c r="Q275" s="66">
        <f t="shared" ref="Q275:S276" si="380">Q276</f>
        <v>0</v>
      </c>
      <c r="R275" s="66">
        <f t="shared" si="380"/>
        <v>0</v>
      </c>
      <c r="S275" s="66">
        <f t="shared" si="380"/>
        <v>0</v>
      </c>
      <c r="T275" s="66">
        <f t="shared" si="357"/>
        <v>129750</v>
      </c>
      <c r="U275" s="66">
        <f t="shared" si="358"/>
        <v>89682</v>
      </c>
      <c r="V275" s="66">
        <f t="shared" si="359"/>
        <v>89682</v>
      </c>
      <c r="W275" s="66">
        <f t="shared" ref="W275:Y276" si="381">W276</f>
        <v>0</v>
      </c>
      <c r="X275" s="66">
        <f t="shared" si="381"/>
        <v>0</v>
      </c>
      <c r="Y275" s="66">
        <f t="shared" si="381"/>
        <v>0</v>
      </c>
      <c r="Z275" s="66">
        <f t="shared" si="361"/>
        <v>129750</v>
      </c>
      <c r="AA275" s="66">
        <f t="shared" si="362"/>
        <v>89682</v>
      </c>
      <c r="AB275" s="66">
        <f t="shared" si="363"/>
        <v>89682</v>
      </c>
    </row>
    <row r="276" spans="1:28">
      <c r="A276" s="218"/>
      <c r="B276" s="88" t="s">
        <v>47</v>
      </c>
      <c r="C276" s="5" t="s">
        <v>9</v>
      </c>
      <c r="D276" s="5" t="s">
        <v>21</v>
      </c>
      <c r="E276" s="5" t="s">
        <v>100</v>
      </c>
      <c r="F276" s="60" t="s">
        <v>173</v>
      </c>
      <c r="G276" s="61" t="s">
        <v>45</v>
      </c>
      <c r="H276" s="66">
        <f>H277</f>
        <v>129750</v>
      </c>
      <c r="I276" s="66">
        <f t="shared" si="379"/>
        <v>89682</v>
      </c>
      <c r="J276" s="66">
        <f t="shared" si="379"/>
        <v>89682</v>
      </c>
      <c r="K276" s="66">
        <f t="shared" si="379"/>
        <v>0</v>
      </c>
      <c r="L276" s="66">
        <f t="shared" si="379"/>
        <v>0</v>
      </c>
      <c r="M276" s="66">
        <f t="shared" si="379"/>
        <v>0</v>
      </c>
      <c r="N276" s="66">
        <f t="shared" si="291"/>
        <v>129750</v>
      </c>
      <c r="O276" s="66">
        <f t="shared" si="292"/>
        <v>89682</v>
      </c>
      <c r="P276" s="66">
        <f t="shared" si="293"/>
        <v>89682</v>
      </c>
      <c r="Q276" s="66">
        <f t="shared" si="380"/>
        <v>0</v>
      </c>
      <c r="R276" s="66">
        <f t="shared" si="380"/>
        <v>0</v>
      </c>
      <c r="S276" s="66">
        <f t="shared" si="380"/>
        <v>0</v>
      </c>
      <c r="T276" s="66">
        <f t="shared" si="357"/>
        <v>129750</v>
      </c>
      <c r="U276" s="66">
        <f t="shared" si="358"/>
        <v>89682</v>
      </c>
      <c r="V276" s="66">
        <f t="shared" si="359"/>
        <v>89682</v>
      </c>
      <c r="W276" s="66">
        <f t="shared" si="381"/>
        <v>0</v>
      </c>
      <c r="X276" s="66">
        <f t="shared" si="381"/>
        <v>0</v>
      </c>
      <c r="Y276" s="66">
        <f t="shared" si="381"/>
        <v>0</v>
      </c>
      <c r="Z276" s="66">
        <f t="shared" si="361"/>
        <v>129750</v>
      </c>
      <c r="AA276" s="66">
        <f t="shared" si="362"/>
        <v>89682</v>
      </c>
      <c r="AB276" s="66">
        <f t="shared" si="363"/>
        <v>89682</v>
      </c>
    </row>
    <row r="277" spans="1:28" ht="25.5">
      <c r="A277" s="218"/>
      <c r="B277" s="80" t="s">
        <v>48</v>
      </c>
      <c r="C277" s="5" t="s">
        <v>9</v>
      </c>
      <c r="D277" s="5" t="s">
        <v>21</v>
      </c>
      <c r="E277" s="5" t="s">
        <v>100</v>
      </c>
      <c r="F277" s="60" t="s">
        <v>173</v>
      </c>
      <c r="G277" s="61" t="s">
        <v>46</v>
      </c>
      <c r="H277" s="67">
        <v>129750</v>
      </c>
      <c r="I277" s="67">
        <v>89682</v>
      </c>
      <c r="J277" s="67">
        <v>89682</v>
      </c>
      <c r="K277" s="67"/>
      <c r="L277" s="67"/>
      <c r="M277" s="67"/>
      <c r="N277" s="67">
        <f t="shared" si="291"/>
        <v>129750</v>
      </c>
      <c r="O277" s="67">
        <f t="shared" si="292"/>
        <v>89682</v>
      </c>
      <c r="P277" s="67">
        <f t="shared" si="293"/>
        <v>89682</v>
      </c>
      <c r="Q277" s="67"/>
      <c r="R277" s="67"/>
      <c r="S277" s="67"/>
      <c r="T277" s="67">
        <f t="shared" si="357"/>
        <v>129750</v>
      </c>
      <c r="U277" s="67">
        <f t="shared" si="358"/>
        <v>89682</v>
      </c>
      <c r="V277" s="67">
        <f t="shared" si="359"/>
        <v>89682</v>
      </c>
      <c r="W277" s="67"/>
      <c r="X277" s="67"/>
      <c r="Y277" s="67"/>
      <c r="Z277" s="67">
        <f t="shared" si="361"/>
        <v>129750</v>
      </c>
      <c r="AA277" s="67">
        <f t="shared" si="362"/>
        <v>89682</v>
      </c>
      <c r="AB277" s="67">
        <f t="shared" si="363"/>
        <v>89682</v>
      </c>
    </row>
    <row r="278" spans="1:28">
      <c r="A278" s="218"/>
      <c r="B278" s="88" t="s">
        <v>30</v>
      </c>
      <c r="C278" s="5" t="s">
        <v>9</v>
      </c>
      <c r="D278" s="5" t="s">
        <v>21</v>
      </c>
      <c r="E278" s="5" t="s">
        <v>100</v>
      </c>
      <c r="F278" s="5" t="s">
        <v>121</v>
      </c>
      <c r="G278" s="17"/>
      <c r="H278" s="63">
        <f>+H279</f>
        <v>35000</v>
      </c>
      <c r="I278" s="63">
        <f t="shared" ref="I278:M278" si="382">+I279</f>
        <v>35000</v>
      </c>
      <c r="J278" s="63">
        <f t="shared" si="382"/>
        <v>35000</v>
      </c>
      <c r="K278" s="63">
        <f t="shared" si="382"/>
        <v>0</v>
      </c>
      <c r="L278" s="63">
        <f t="shared" si="382"/>
        <v>0</v>
      </c>
      <c r="M278" s="63">
        <f t="shared" si="382"/>
        <v>0</v>
      </c>
      <c r="N278" s="63">
        <f t="shared" si="291"/>
        <v>35000</v>
      </c>
      <c r="O278" s="63">
        <f t="shared" si="292"/>
        <v>35000</v>
      </c>
      <c r="P278" s="63">
        <f t="shared" si="293"/>
        <v>35000</v>
      </c>
      <c r="Q278" s="63">
        <f t="shared" ref="Q278:S278" si="383">+Q279</f>
        <v>0</v>
      </c>
      <c r="R278" s="63">
        <f t="shared" si="383"/>
        <v>0</v>
      </c>
      <c r="S278" s="63">
        <f t="shared" si="383"/>
        <v>0</v>
      </c>
      <c r="T278" s="63">
        <f t="shared" si="357"/>
        <v>35000</v>
      </c>
      <c r="U278" s="63">
        <f t="shared" si="358"/>
        <v>35000</v>
      </c>
      <c r="V278" s="63">
        <f t="shared" si="359"/>
        <v>35000</v>
      </c>
      <c r="W278" s="63">
        <f t="shared" ref="W278:Y278" si="384">+W279</f>
        <v>0</v>
      </c>
      <c r="X278" s="63">
        <f t="shared" si="384"/>
        <v>0</v>
      </c>
      <c r="Y278" s="63">
        <f t="shared" si="384"/>
        <v>0</v>
      </c>
      <c r="Z278" s="63">
        <f t="shared" si="361"/>
        <v>35000</v>
      </c>
      <c r="AA278" s="63">
        <f t="shared" si="362"/>
        <v>35000</v>
      </c>
      <c r="AB278" s="63">
        <f t="shared" si="363"/>
        <v>35000</v>
      </c>
    </row>
    <row r="279" spans="1:28" ht="25.5">
      <c r="A279" s="218"/>
      <c r="B279" s="88" t="s">
        <v>208</v>
      </c>
      <c r="C279" s="5" t="s">
        <v>9</v>
      </c>
      <c r="D279" s="5" t="s">
        <v>21</v>
      </c>
      <c r="E279" s="5" t="s">
        <v>100</v>
      </c>
      <c r="F279" s="5" t="s">
        <v>121</v>
      </c>
      <c r="G279" s="17" t="s">
        <v>32</v>
      </c>
      <c r="H279" s="63">
        <f>H280</f>
        <v>35000</v>
      </c>
      <c r="I279" s="63">
        <f t="shared" ref="I279:M279" si="385">I280</f>
        <v>35000</v>
      </c>
      <c r="J279" s="63">
        <f t="shared" si="385"/>
        <v>35000</v>
      </c>
      <c r="K279" s="63">
        <f t="shared" si="385"/>
        <v>0</v>
      </c>
      <c r="L279" s="63">
        <f t="shared" si="385"/>
        <v>0</v>
      </c>
      <c r="M279" s="63">
        <f t="shared" si="385"/>
        <v>0</v>
      </c>
      <c r="N279" s="63">
        <f t="shared" ref="N279:N362" si="386">H279+K279</f>
        <v>35000</v>
      </c>
      <c r="O279" s="63">
        <f t="shared" ref="O279:O362" si="387">I279+L279</f>
        <v>35000</v>
      </c>
      <c r="P279" s="63">
        <f t="shared" ref="P279:P362" si="388">J279+M279</f>
        <v>35000</v>
      </c>
      <c r="Q279" s="63">
        <f t="shared" ref="Q279:S279" si="389">Q280</f>
        <v>0</v>
      </c>
      <c r="R279" s="63">
        <f t="shared" si="389"/>
        <v>0</v>
      </c>
      <c r="S279" s="63">
        <f t="shared" si="389"/>
        <v>0</v>
      </c>
      <c r="T279" s="63">
        <f t="shared" si="357"/>
        <v>35000</v>
      </c>
      <c r="U279" s="63">
        <f t="shared" si="358"/>
        <v>35000</v>
      </c>
      <c r="V279" s="63">
        <f t="shared" si="359"/>
        <v>35000</v>
      </c>
      <c r="W279" s="63">
        <f t="shared" ref="W279:Y279" si="390">W280</f>
        <v>0</v>
      </c>
      <c r="X279" s="63">
        <f t="shared" si="390"/>
        <v>0</v>
      </c>
      <c r="Y279" s="63">
        <f t="shared" si="390"/>
        <v>0</v>
      </c>
      <c r="Z279" s="63">
        <f t="shared" si="361"/>
        <v>35000</v>
      </c>
      <c r="AA279" s="63">
        <f t="shared" si="362"/>
        <v>35000</v>
      </c>
      <c r="AB279" s="63">
        <f t="shared" si="363"/>
        <v>35000</v>
      </c>
    </row>
    <row r="280" spans="1:28" ht="25.5">
      <c r="A280" s="218"/>
      <c r="B280" s="92" t="s">
        <v>34</v>
      </c>
      <c r="C280" s="5" t="s">
        <v>9</v>
      </c>
      <c r="D280" s="5" t="s">
        <v>21</v>
      </c>
      <c r="E280" s="5" t="s">
        <v>100</v>
      </c>
      <c r="F280" s="5" t="s">
        <v>121</v>
      </c>
      <c r="G280" s="17" t="s">
        <v>33</v>
      </c>
      <c r="H280" s="66">
        <v>35000</v>
      </c>
      <c r="I280" s="66">
        <v>35000</v>
      </c>
      <c r="J280" s="66">
        <v>35000</v>
      </c>
      <c r="K280" s="66"/>
      <c r="L280" s="66"/>
      <c r="M280" s="66"/>
      <c r="N280" s="66">
        <f t="shared" si="386"/>
        <v>35000</v>
      </c>
      <c r="O280" s="66">
        <f t="shared" si="387"/>
        <v>35000</v>
      </c>
      <c r="P280" s="66">
        <f t="shared" si="388"/>
        <v>35000</v>
      </c>
      <c r="Q280" s="66"/>
      <c r="R280" s="66"/>
      <c r="S280" s="66"/>
      <c r="T280" s="66">
        <f t="shared" si="357"/>
        <v>35000</v>
      </c>
      <c r="U280" s="66">
        <f t="shared" si="358"/>
        <v>35000</v>
      </c>
      <c r="V280" s="66">
        <f t="shared" si="359"/>
        <v>35000</v>
      </c>
      <c r="W280" s="66"/>
      <c r="X280" s="66"/>
      <c r="Y280" s="66"/>
      <c r="Z280" s="66">
        <f t="shared" si="361"/>
        <v>35000</v>
      </c>
      <c r="AA280" s="66">
        <f t="shared" si="362"/>
        <v>35000</v>
      </c>
      <c r="AB280" s="66">
        <f t="shared" si="363"/>
        <v>35000</v>
      </c>
    </row>
    <row r="281" spans="1:28">
      <c r="A281" s="59"/>
      <c r="B281" s="91"/>
      <c r="C281" s="5"/>
      <c r="D281" s="5"/>
      <c r="E281" s="5"/>
      <c r="F281" s="5"/>
      <c r="G281" s="17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</row>
    <row r="282" spans="1:28" ht="45">
      <c r="A282" s="26" t="s">
        <v>4</v>
      </c>
      <c r="B282" s="182" t="s">
        <v>230</v>
      </c>
      <c r="C282" s="7" t="s">
        <v>11</v>
      </c>
      <c r="D282" s="7" t="s">
        <v>21</v>
      </c>
      <c r="E282" s="7" t="s">
        <v>100</v>
      </c>
      <c r="F282" s="7" t="s">
        <v>101</v>
      </c>
      <c r="G282" s="19"/>
      <c r="H282" s="65">
        <f>H283</f>
        <v>50000</v>
      </c>
      <c r="I282" s="65">
        <f t="shared" ref="I282:M282" si="391">I283</f>
        <v>50000</v>
      </c>
      <c r="J282" s="65">
        <f t="shared" si="391"/>
        <v>50000</v>
      </c>
      <c r="K282" s="65">
        <f t="shared" si="391"/>
        <v>0</v>
      </c>
      <c r="L282" s="65">
        <f t="shared" si="391"/>
        <v>0</v>
      </c>
      <c r="M282" s="65">
        <f t="shared" si="391"/>
        <v>0</v>
      </c>
      <c r="N282" s="65">
        <f t="shared" si="386"/>
        <v>50000</v>
      </c>
      <c r="O282" s="65">
        <f t="shared" si="387"/>
        <v>50000</v>
      </c>
      <c r="P282" s="65">
        <f t="shared" si="388"/>
        <v>50000</v>
      </c>
      <c r="Q282" s="65">
        <f t="shared" ref="Q282:S284" si="392">Q283</f>
        <v>0</v>
      </c>
      <c r="R282" s="65">
        <f t="shared" si="392"/>
        <v>0</v>
      </c>
      <c r="S282" s="65">
        <f t="shared" si="392"/>
        <v>0</v>
      </c>
      <c r="T282" s="65">
        <f t="shared" ref="T282:T285" si="393">N282+Q282</f>
        <v>50000</v>
      </c>
      <c r="U282" s="65">
        <f t="shared" ref="U282:U285" si="394">O282+R282</f>
        <v>50000</v>
      </c>
      <c r="V282" s="65">
        <f t="shared" ref="V282:V285" si="395">P282+S282</f>
        <v>50000</v>
      </c>
      <c r="W282" s="65">
        <f t="shared" ref="W282:Y284" si="396">W283</f>
        <v>0</v>
      </c>
      <c r="X282" s="65">
        <f t="shared" si="396"/>
        <v>0</v>
      </c>
      <c r="Y282" s="65">
        <f t="shared" si="396"/>
        <v>0</v>
      </c>
      <c r="Z282" s="65">
        <f t="shared" ref="Z282:Z285" si="397">T282+W282</f>
        <v>50000</v>
      </c>
      <c r="AA282" s="65">
        <f t="shared" ref="AA282:AA285" si="398">U282+X282</f>
        <v>50000</v>
      </c>
      <c r="AB282" s="65">
        <f t="shared" ref="AB282:AB285" si="399">V282+Y282</f>
        <v>50000</v>
      </c>
    </row>
    <row r="283" spans="1:28">
      <c r="A283" s="222"/>
      <c r="B283" s="162" t="s">
        <v>275</v>
      </c>
      <c r="C283" s="60" t="s">
        <v>11</v>
      </c>
      <c r="D283" s="60" t="s">
        <v>21</v>
      </c>
      <c r="E283" s="60" t="s">
        <v>100</v>
      </c>
      <c r="F283" s="60" t="s">
        <v>140</v>
      </c>
      <c r="G283" s="61"/>
      <c r="H283" s="70">
        <f t="shared" ref="H283:M284" si="400">H284</f>
        <v>50000</v>
      </c>
      <c r="I283" s="70">
        <f t="shared" si="400"/>
        <v>50000</v>
      </c>
      <c r="J283" s="70">
        <f t="shared" si="400"/>
        <v>50000</v>
      </c>
      <c r="K283" s="70">
        <f t="shared" si="400"/>
        <v>0</v>
      </c>
      <c r="L283" s="70">
        <f t="shared" si="400"/>
        <v>0</v>
      </c>
      <c r="M283" s="70">
        <f t="shared" si="400"/>
        <v>0</v>
      </c>
      <c r="N283" s="70">
        <f t="shared" si="386"/>
        <v>50000</v>
      </c>
      <c r="O283" s="70">
        <f t="shared" si="387"/>
        <v>50000</v>
      </c>
      <c r="P283" s="70">
        <f t="shared" si="388"/>
        <v>50000</v>
      </c>
      <c r="Q283" s="70">
        <f t="shared" si="392"/>
        <v>0</v>
      </c>
      <c r="R283" s="70">
        <f t="shared" si="392"/>
        <v>0</v>
      </c>
      <c r="S283" s="70">
        <f t="shared" si="392"/>
        <v>0</v>
      </c>
      <c r="T283" s="70">
        <f t="shared" si="393"/>
        <v>50000</v>
      </c>
      <c r="U283" s="70">
        <f t="shared" si="394"/>
        <v>50000</v>
      </c>
      <c r="V283" s="70">
        <f t="shared" si="395"/>
        <v>50000</v>
      </c>
      <c r="W283" s="70">
        <f t="shared" si="396"/>
        <v>0</v>
      </c>
      <c r="X283" s="70">
        <f t="shared" si="396"/>
        <v>0</v>
      </c>
      <c r="Y283" s="70">
        <f t="shared" si="396"/>
        <v>0</v>
      </c>
      <c r="Z283" s="70">
        <f t="shared" si="397"/>
        <v>50000</v>
      </c>
      <c r="AA283" s="70">
        <f t="shared" si="398"/>
        <v>50000</v>
      </c>
      <c r="AB283" s="70">
        <f t="shared" si="399"/>
        <v>50000</v>
      </c>
    </row>
    <row r="284" spans="1:28" ht="27.75" customHeight="1">
      <c r="A284" s="222"/>
      <c r="B284" s="62" t="s">
        <v>208</v>
      </c>
      <c r="C284" s="60" t="s">
        <v>11</v>
      </c>
      <c r="D284" s="60" t="s">
        <v>21</v>
      </c>
      <c r="E284" s="60" t="s">
        <v>100</v>
      </c>
      <c r="F284" s="60" t="s">
        <v>140</v>
      </c>
      <c r="G284" s="61" t="s">
        <v>32</v>
      </c>
      <c r="H284" s="70">
        <f t="shared" si="400"/>
        <v>50000</v>
      </c>
      <c r="I284" s="70">
        <f t="shared" si="400"/>
        <v>50000</v>
      </c>
      <c r="J284" s="70">
        <f t="shared" si="400"/>
        <v>50000</v>
      </c>
      <c r="K284" s="70">
        <f t="shared" si="400"/>
        <v>0</v>
      </c>
      <c r="L284" s="70">
        <f t="shared" si="400"/>
        <v>0</v>
      </c>
      <c r="M284" s="70">
        <f t="shared" si="400"/>
        <v>0</v>
      </c>
      <c r="N284" s="70">
        <f t="shared" si="386"/>
        <v>50000</v>
      </c>
      <c r="O284" s="70">
        <f t="shared" si="387"/>
        <v>50000</v>
      </c>
      <c r="P284" s="70">
        <f t="shared" si="388"/>
        <v>50000</v>
      </c>
      <c r="Q284" s="70">
        <f t="shared" si="392"/>
        <v>0</v>
      </c>
      <c r="R284" s="70">
        <f t="shared" si="392"/>
        <v>0</v>
      </c>
      <c r="S284" s="70">
        <f t="shared" si="392"/>
        <v>0</v>
      </c>
      <c r="T284" s="70">
        <f t="shared" si="393"/>
        <v>50000</v>
      </c>
      <c r="U284" s="70">
        <f t="shared" si="394"/>
        <v>50000</v>
      </c>
      <c r="V284" s="70">
        <f t="shared" si="395"/>
        <v>50000</v>
      </c>
      <c r="W284" s="70">
        <f t="shared" si="396"/>
        <v>0</v>
      </c>
      <c r="X284" s="70">
        <f t="shared" si="396"/>
        <v>0</v>
      </c>
      <c r="Y284" s="70">
        <f t="shared" si="396"/>
        <v>0</v>
      </c>
      <c r="Z284" s="70">
        <f t="shared" si="397"/>
        <v>50000</v>
      </c>
      <c r="AA284" s="70">
        <f t="shared" si="398"/>
        <v>50000</v>
      </c>
      <c r="AB284" s="70">
        <f t="shared" si="399"/>
        <v>50000</v>
      </c>
    </row>
    <row r="285" spans="1:28" ht="25.5">
      <c r="A285" s="222"/>
      <c r="B285" s="32" t="s">
        <v>34</v>
      </c>
      <c r="C285" s="60" t="s">
        <v>11</v>
      </c>
      <c r="D285" s="60" t="s">
        <v>21</v>
      </c>
      <c r="E285" s="60" t="s">
        <v>100</v>
      </c>
      <c r="F285" s="60" t="s">
        <v>140</v>
      </c>
      <c r="G285" s="61" t="s">
        <v>33</v>
      </c>
      <c r="H285" s="67">
        <v>50000</v>
      </c>
      <c r="I285" s="67">
        <v>50000</v>
      </c>
      <c r="J285" s="67">
        <v>50000</v>
      </c>
      <c r="K285" s="67"/>
      <c r="L285" s="67"/>
      <c r="M285" s="67"/>
      <c r="N285" s="67">
        <f t="shared" si="386"/>
        <v>50000</v>
      </c>
      <c r="O285" s="67">
        <f t="shared" si="387"/>
        <v>50000</v>
      </c>
      <c r="P285" s="67">
        <f t="shared" si="388"/>
        <v>50000</v>
      </c>
      <c r="Q285" s="67"/>
      <c r="R285" s="67"/>
      <c r="S285" s="67"/>
      <c r="T285" s="67">
        <f t="shared" si="393"/>
        <v>50000</v>
      </c>
      <c r="U285" s="67">
        <f t="shared" si="394"/>
        <v>50000</v>
      </c>
      <c r="V285" s="67">
        <f t="shared" si="395"/>
        <v>50000</v>
      </c>
      <c r="W285" s="67"/>
      <c r="X285" s="67"/>
      <c r="Y285" s="67"/>
      <c r="Z285" s="67">
        <f t="shared" si="397"/>
        <v>50000</v>
      </c>
      <c r="AA285" s="67">
        <f t="shared" si="398"/>
        <v>50000</v>
      </c>
      <c r="AB285" s="67">
        <f t="shared" si="399"/>
        <v>50000</v>
      </c>
    </row>
    <row r="286" spans="1:28">
      <c r="A286" s="151"/>
      <c r="B286" s="91"/>
      <c r="C286" s="4"/>
      <c r="D286" s="4"/>
      <c r="E286" s="4"/>
      <c r="F286" s="5"/>
      <c r="G286" s="17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63"/>
    </row>
    <row r="287" spans="1:28" ht="45">
      <c r="A287" s="57" t="s">
        <v>5</v>
      </c>
      <c r="B287" s="102" t="s">
        <v>346</v>
      </c>
      <c r="C287" s="6" t="s">
        <v>85</v>
      </c>
      <c r="D287" s="6" t="s">
        <v>21</v>
      </c>
      <c r="E287" s="6" t="s">
        <v>100</v>
      </c>
      <c r="F287" s="6" t="s">
        <v>101</v>
      </c>
      <c r="G287" s="18"/>
      <c r="H287" s="64">
        <f t="shared" ref="H287:M287" si="401">+H291+H299+H288+H309+H306</f>
        <v>34512950</v>
      </c>
      <c r="I287" s="64">
        <f t="shared" si="401"/>
        <v>7443204.7599999998</v>
      </c>
      <c r="J287" s="64">
        <f t="shared" si="401"/>
        <v>7478877.3000000007</v>
      </c>
      <c r="K287" s="64">
        <f t="shared" si="401"/>
        <v>3728658.14</v>
      </c>
      <c r="L287" s="64">
        <f t="shared" si="401"/>
        <v>0</v>
      </c>
      <c r="M287" s="64">
        <f t="shared" si="401"/>
        <v>0</v>
      </c>
      <c r="N287" s="64">
        <f t="shared" si="386"/>
        <v>38241608.140000001</v>
      </c>
      <c r="O287" s="64">
        <f t="shared" si="387"/>
        <v>7443204.7599999998</v>
      </c>
      <c r="P287" s="64">
        <f t="shared" si="388"/>
        <v>7478877.3000000007</v>
      </c>
      <c r="Q287" s="64">
        <f>+Q291+Q299+Q288+Q309+Q306+Q312</f>
        <v>9597641.7899999991</v>
      </c>
      <c r="R287" s="64">
        <f>+R291+R299+R288+R309+R306+R312</f>
        <v>0</v>
      </c>
      <c r="S287" s="64">
        <f>+S291+S299+S288+S309+S306+S312</f>
        <v>0</v>
      </c>
      <c r="T287" s="64">
        <f t="shared" ref="T287:T308" si="402">N287+Q287</f>
        <v>47839249.93</v>
      </c>
      <c r="U287" s="64">
        <f t="shared" ref="U287:U308" si="403">O287+R287</f>
        <v>7443204.7599999998</v>
      </c>
      <c r="V287" s="64">
        <f t="shared" ref="V287:V308" si="404">P287+S287</f>
        <v>7478877.3000000007</v>
      </c>
      <c r="W287" s="64">
        <f>+W291+W299+W288+W309+W306+W312+W315</f>
        <v>577691.46</v>
      </c>
      <c r="X287" s="64">
        <f t="shared" ref="X287:Y287" si="405">+X291+X299+X288+X309+X306+X312+X315</f>
        <v>0</v>
      </c>
      <c r="Y287" s="64">
        <f t="shared" si="405"/>
        <v>0</v>
      </c>
      <c r="Z287" s="64">
        <f t="shared" ref="Z287:Z314" si="406">T287+W287</f>
        <v>48416941.390000001</v>
      </c>
      <c r="AA287" s="64">
        <f t="shared" ref="AA287:AA314" si="407">U287+X287</f>
        <v>7443204.7599999998</v>
      </c>
      <c r="AB287" s="64">
        <f t="shared" ref="AB287:AB314" si="408">V287+Y287</f>
        <v>7478877.3000000007</v>
      </c>
    </row>
    <row r="288" spans="1:28" ht="38.25">
      <c r="A288" s="127"/>
      <c r="B288" s="128" t="s">
        <v>276</v>
      </c>
      <c r="C288" s="5" t="s">
        <v>85</v>
      </c>
      <c r="D288" s="5" t="s">
        <v>21</v>
      </c>
      <c r="E288" s="5" t="s">
        <v>100</v>
      </c>
      <c r="F288" s="60" t="s">
        <v>214</v>
      </c>
      <c r="G288" s="61"/>
      <c r="H288" s="70">
        <f>H289</f>
        <v>50000</v>
      </c>
      <c r="I288" s="70">
        <f t="shared" ref="I288:M289" si="409">I289</f>
        <v>0</v>
      </c>
      <c r="J288" s="70">
        <f t="shared" si="409"/>
        <v>0</v>
      </c>
      <c r="K288" s="70">
        <f t="shared" si="409"/>
        <v>0</v>
      </c>
      <c r="L288" s="70">
        <f t="shared" si="409"/>
        <v>0</v>
      </c>
      <c r="M288" s="70">
        <f t="shared" si="409"/>
        <v>0</v>
      </c>
      <c r="N288" s="70">
        <f t="shared" si="386"/>
        <v>50000</v>
      </c>
      <c r="O288" s="70">
        <f t="shared" si="387"/>
        <v>0</v>
      </c>
      <c r="P288" s="70">
        <f t="shared" si="388"/>
        <v>0</v>
      </c>
      <c r="Q288" s="70">
        <f t="shared" ref="Q288:S289" si="410">Q289</f>
        <v>0</v>
      </c>
      <c r="R288" s="70">
        <f t="shared" si="410"/>
        <v>0</v>
      </c>
      <c r="S288" s="70">
        <f t="shared" si="410"/>
        <v>0</v>
      </c>
      <c r="T288" s="70">
        <f t="shared" si="402"/>
        <v>50000</v>
      </c>
      <c r="U288" s="70">
        <f t="shared" si="403"/>
        <v>0</v>
      </c>
      <c r="V288" s="70">
        <f t="shared" si="404"/>
        <v>0</v>
      </c>
      <c r="W288" s="70">
        <f t="shared" ref="W288:Y289" si="411">W289</f>
        <v>0</v>
      </c>
      <c r="X288" s="70">
        <f t="shared" si="411"/>
        <v>0</v>
      </c>
      <c r="Y288" s="70">
        <f t="shared" si="411"/>
        <v>0</v>
      </c>
      <c r="Z288" s="70">
        <f t="shared" si="406"/>
        <v>50000</v>
      </c>
      <c r="AA288" s="70">
        <f t="shared" si="407"/>
        <v>0</v>
      </c>
      <c r="AB288" s="70">
        <f t="shared" si="408"/>
        <v>0</v>
      </c>
    </row>
    <row r="289" spans="1:28" ht="25.5">
      <c r="A289" s="127"/>
      <c r="B289" s="88" t="s">
        <v>208</v>
      </c>
      <c r="C289" s="5" t="s">
        <v>85</v>
      </c>
      <c r="D289" s="5" t="s">
        <v>21</v>
      </c>
      <c r="E289" s="5" t="s">
        <v>100</v>
      </c>
      <c r="F289" s="60" t="s">
        <v>214</v>
      </c>
      <c r="G289" s="61" t="s">
        <v>32</v>
      </c>
      <c r="H289" s="70">
        <f>H290</f>
        <v>50000</v>
      </c>
      <c r="I289" s="70">
        <f t="shared" si="409"/>
        <v>0</v>
      </c>
      <c r="J289" s="70">
        <f t="shared" si="409"/>
        <v>0</v>
      </c>
      <c r="K289" s="70">
        <f t="shared" si="409"/>
        <v>0</v>
      </c>
      <c r="L289" s="70">
        <f t="shared" si="409"/>
        <v>0</v>
      </c>
      <c r="M289" s="70">
        <f t="shared" si="409"/>
        <v>0</v>
      </c>
      <c r="N289" s="70">
        <f t="shared" si="386"/>
        <v>50000</v>
      </c>
      <c r="O289" s="70">
        <f t="shared" si="387"/>
        <v>0</v>
      </c>
      <c r="P289" s="70">
        <f t="shared" si="388"/>
        <v>0</v>
      </c>
      <c r="Q289" s="70">
        <f t="shared" si="410"/>
        <v>0</v>
      </c>
      <c r="R289" s="70">
        <f t="shared" si="410"/>
        <v>0</v>
      </c>
      <c r="S289" s="70">
        <f t="shared" si="410"/>
        <v>0</v>
      </c>
      <c r="T289" s="70">
        <f t="shared" si="402"/>
        <v>50000</v>
      </c>
      <c r="U289" s="70">
        <f t="shared" si="403"/>
        <v>0</v>
      </c>
      <c r="V289" s="70">
        <f t="shared" si="404"/>
        <v>0</v>
      </c>
      <c r="W289" s="70">
        <f t="shared" si="411"/>
        <v>0</v>
      </c>
      <c r="X289" s="70">
        <f t="shared" si="411"/>
        <v>0</v>
      </c>
      <c r="Y289" s="70">
        <f t="shared" si="411"/>
        <v>0</v>
      </c>
      <c r="Z289" s="70">
        <f t="shared" si="406"/>
        <v>50000</v>
      </c>
      <c r="AA289" s="70">
        <f t="shared" si="407"/>
        <v>0</v>
      </c>
      <c r="AB289" s="70">
        <f t="shared" si="408"/>
        <v>0</v>
      </c>
    </row>
    <row r="290" spans="1:28" ht="25.5">
      <c r="A290" s="127"/>
      <c r="B290" s="92" t="s">
        <v>34</v>
      </c>
      <c r="C290" s="5" t="s">
        <v>85</v>
      </c>
      <c r="D290" s="5" t="s">
        <v>21</v>
      </c>
      <c r="E290" s="5" t="s">
        <v>100</v>
      </c>
      <c r="F290" s="60" t="s">
        <v>214</v>
      </c>
      <c r="G290" s="61" t="s">
        <v>33</v>
      </c>
      <c r="H290" s="66">
        <v>50000</v>
      </c>
      <c r="I290" s="66"/>
      <c r="J290" s="66"/>
      <c r="K290" s="66"/>
      <c r="L290" s="66"/>
      <c r="M290" s="66"/>
      <c r="N290" s="66">
        <f t="shared" si="386"/>
        <v>50000</v>
      </c>
      <c r="O290" s="66">
        <f t="shared" si="387"/>
        <v>0</v>
      </c>
      <c r="P290" s="66">
        <f t="shared" si="388"/>
        <v>0</v>
      </c>
      <c r="Q290" s="66"/>
      <c r="R290" s="66"/>
      <c r="S290" s="66"/>
      <c r="T290" s="66">
        <f t="shared" si="402"/>
        <v>50000</v>
      </c>
      <c r="U290" s="66">
        <f t="shared" si="403"/>
        <v>0</v>
      </c>
      <c r="V290" s="66">
        <f t="shared" si="404"/>
        <v>0</v>
      </c>
      <c r="W290" s="66"/>
      <c r="X290" s="66"/>
      <c r="Y290" s="66"/>
      <c r="Z290" s="66">
        <f t="shared" si="406"/>
        <v>50000</v>
      </c>
      <c r="AA290" s="66">
        <f t="shared" si="407"/>
        <v>0</v>
      </c>
      <c r="AB290" s="66">
        <f t="shared" si="408"/>
        <v>0</v>
      </c>
    </row>
    <row r="291" spans="1:28" ht="38.25">
      <c r="A291" s="146"/>
      <c r="B291" s="93" t="s">
        <v>277</v>
      </c>
      <c r="C291" s="5" t="s">
        <v>85</v>
      </c>
      <c r="D291" s="5" t="s">
        <v>21</v>
      </c>
      <c r="E291" s="5" t="s">
        <v>100</v>
      </c>
      <c r="F291" s="106" t="s">
        <v>278</v>
      </c>
      <c r="G291" s="61"/>
      <c r="H291" s="66">
        <f>H292+H294+H296</f>
        <v>5542700</v>
      </c>
      <c r="I291" s="66">
        <f t="shared" ref="I291:J291" si="412">I292+I294+I296</f>
        <v>5569055.0700000003</v>
      </c>
      <c r="J291" s="66">
        <f t="shared" si="412"/>
        <v>5595727.6200000001</v>
      </c>
      <c r="K291" s="66">
        <f t="shared" ref="K291:M291" si="413">K292+K294+K296</f>
        <v>379507.29000000004</v>
      </c>
      <c r="L291" s="66">
        <f t="shared" si="413"/>
        <v>0</v>
      </c>
      <c r="M291" s="66">
        <f t="shared" si="413"/>
        <v>0</v>
      </c>
      <c r="N291" s="66">
        <f t="shared" si="386"/>
        <v>5922207.29</v>
      </c>
      <c r="O291" s="66">
        <f t="shared" si="387"/>
        <v>5569055.0700000003</v>
      </c>
      <c r="P291" s="66">
        <f t="shared" si="388"/>
        <v>5595727.6200000001</v>
      </c>
      <c r="Q291" s="66">
        <f t="shared" ref="Q291:S291" si="414">Q292+Q294+Q296</f>
        <v>0</v>
      </c>
      <c r="R291" s="66">
        <f t="shared" si="414"/>
        <v>0</v>
      </c>
      <c r="S291" s="66">
        <f t="shared" si="414"/>
        <v>0</v>
      </c>
      <c r="T291" s="66">
        <f t="shared" si="402"/>
        <v>5922207.29</v>
      </c>
      <c r="U291" s="66">
        <f t="shared" si="403"/>
        <v>5569055.0700000003</v>
      </c>
      <c r="V291" s="66">
        <f t="shared" si="404"/>
        <v>5595727.6200000001</v>
      </c>
      <c r="W291" s="66">
        <f t="shared" ref="W291:Y291" si="415">W292+W294+W296</f>
        <v>10465</v>
      </c>
      <c r="X291" s="66">
        <f t="shared" si="415"/>
        <v>0</v>
      </c>
      <c r="Y291" s="66">
        <f t="shared" si="415"/>
        <v>0</v>
      </c>
      <c r="Z291" s="66">
        <f t="shared" si="406"/>
        <v>5932672.29</v>
      </c>
      <c r="AA291" s="66">
        <f t="shared" si="407"/>
        <v>5569055.0700000003</v>
      </c>
      <c r="AB291" s="66">
        <f t="shared" si="408"/>
        <v>5595727.6200000001</v>
      </c>
    </row>
    <row r="292" spans="1:28" ht="38.25">
      <c r="A292" s="146"/>
      <c r="B292" s="88" t="s">
        <v>51</v>
      </c>
      <c r="C292" s="5" t="s">
        <v>85</v>
      </c>
      <c r="D292" s="5" t="s">
        <v>21</v>
      </c>
      <c r="E292" s="5" t="s">
        <v>100</v>
      </c>
      <c r="F292" s="106" t="s">
        <v>278</v>
      </c>
      <c r="G292" s="61" t="s">
        <v>49</v>
      </c>
      <c r="H292" s="66">
        <f>H293</f>
        <v>2690900</v>
      </c>
      <c r="I292" s="66">
        <f t="shared" ref="I292:M292" si="416">I293</f>
        <v>2717255.07</v>
      </c>
      <c r="J292" s="66">
        <f t="shared" si="416"/>
        <v>2743927.62</v>
      </c>
      <c r="K292" s="66">
        <f t="shared" si="416"/>
        <v>0</v>
      </c>
      <c r="L292" s="66">
        <f t="shared" si="416"/>
        <v>0</v>
      </c>
      <c r="M292" s="66">
        <f t="shared" si="416"/>
        <v>0</v>
      </c>
      <c r="N292" s="66">
        <f t="shared" si="386"/>
        <v>2690900</v>
      </c>
      <c r="O292" s="66">
        <f t="shared" si="387"/>
        <v>2717255.07</v>
      </c>
      <c r="P292" s="66">
        <f t="shared" si="388"/>
        <v>2743927.62</v>
      </c>
      <c r="Q292" s="66">
        <f t="shared" ref="Q292:S292" si="417">Q293</f>
        <v>0</v>
      </c>
      <c r="R292" s="66">
        <f t="shared" si="417"/>
        <v>0</v>
      </c>
      <c r="S292" s="66">
        <f t="shared" si="417"/>
        <v>0</v>
      </c>
      <c r="T292" s="66">
        <f t="shared" si="402"/>
        <v>2690900</v>
      </c>
      <c r="U292" s="66">
        <f t="shared" si="403"/>
        <v>2717255.07</v>
      </c>
      <c r="V292" s="66">
        <f t="shared" si="404"/>
        <v>2743927.62</v>
      </c>
      <c r="W292" s="66">
        <f t="shared" ref="W292:Y292" si="418">W293</f>
        <v>0</v>
      </c>
      <c r="X292" s="66">
        <f t="shared" si="418"/>
        <v>0</v>
      </c>
      <c r="Y292" s="66">
        <f t="shared" si="418"/>
        <v>0</v>
      </c>
      <c r="Z292" s="66">
        <f t="shared" si="406"/>
        <v>2690900</v>
      </c>
      <c r="AA292" s="66">
        <f t="shared" si="407"/>
        <v>2717255.07</v>
      </c>
      <c r="AB292" s="66">
        <f t="shared" si="408"/>
        <v>2743927.62</v>
      </c>
    </row>
    <row r="293" spans="1:28">
      <c r="A293" s="146"/>
      <c r="B293" s="88" t="s">
        <v>64</v>
      </c>
      <c r="C293" s="5" t="s">
        <v>85</v>
      </c>
      <c r="D293" s="5" t="s">
        <v>21</v>
      </c>
      <c r="E293" s="5" t="s">
        <v>100</v>
      </c>
      <c r="F293" s="106" t="s">
        <v>278</v>
      </c>
      <c r="G293" s="61" t="s">
        <v>65</v>
      </c>
      <c r="H293" s="66">
        <f>1817100+328300+545500</f>
        <v>2690900</v>
      </c>
      <c r="I293" s="66">
        <f>1834996.45+331516.54+550742.08</f>
        <v>2717255.07</v>
      </c>
      <c r="J293" s="66">
        <f>1853046.42+334831.71+556049.49</f>
        <v>2743927.62</v>
      </c>
      <c r="K293" s="66"/>
      <c r="L293" s="66"/>
      <c r="M293" s="66"/>
      <c r="N293" s="66">
        <f t="shared" si="386"/>
        <v>2690900</v>
      </c>
      <c r="O293" s="66">
        <f t="shared" si="387"/>
        <v>2717255.07</v>
      </c>
      <c r="P293" s="66">
        <f t="shared" si="388"/>
        <v>2743927.62</v>
      </c>
      <c r="Q293" s="66"/>
      <c r="R293" s="66"/>
      <c r="S293" s="66"/>
      <c r="T293" s="66">
        <f t="shared" si="402"/>
        <v>2690900</v>
      </c>
      <c r="U293" s="66">
        <f t="shared" si="403"/>
        <v>2717255.07</v>
      </c>
      <c r="V293" s="66">
        <f t="shared" si="404"/>
        <v>2743927.62</v>
      </c>
      <c r="W293" s="66"/>
      <c r="X293" s="66"/>
      <c r="Y293" s="66"/>
      <c r="Z293" s="66">
        <f t="shared" si="406"/>
        <v>2690900</v>
      </c>
      <c r="AA293" s="66">
        <f t="shared" si="407"/>
        <v>2717255.07</v>
      </c>
      <c r="AB293" s="66">
        <f t="shared" si="408"/>
        <v>2743927.62</v>
      </c>
    </row>
    <row r="294" spans="1:28" ht="25.5">
      <c r="A294" s="146"/>
      <c r="B294" s="88" t="s">
        <v>208</v>
      </c>
      <c r="C294" s="5" t="s">
        <v>85</v>
      </c>
      <c r="D294" s="5" t="s">
        <v>21</v>
      </c>
      <c r="E294" s="5" t="s">
        <v>100</v>
      </c>
      <c r="F294" s="106" t="s">
        <v>278</v>
      </c>
      <c r="G294" s="61" t="s">
        <v>32</v>
      </c>
      <c r="H294" s="66">
        <f>H295</f>
        <v>2300000</v>
      </c>
      <c r="I294" s="66">
        <f t="shared" ref="I294:M294" si="419">I295</f>
        <v>2300000</v>
      </c>
      <c r="J294" s="66">
        <f t="shared" si="419"/>
        <v>2300000</v>
      </c>
      <c r="K294" s="66">
        <f t="shared" si="419"/>
        <v>836407.29</v>
      </c>
      <c r="L294" s="66">
        <f t="shared" si="419"/>
        <v>0</v>
      </c>
      <c r="M294" s="66">
        <f t="shared" si="419"/>
        <v>0</v>
      </c>
      <c r="N294" s="66">
        <f t="shared" si="386"/>
        <v>3136407.29</v>
      </c>
      <c r="O294" s="66">
        <f t="shared" si="387"/>
        <v>2300000</v>
      </c>
      <c r="P294" s="66">
        <f t="shared" si="388"/>
        <v>2300000</v>
      </c>
      <c r="Q294" s="66">
        <f t="shared" ref="Q294:S294" si="420">Q295</f>
        <v>0</v>
      </c>
      <c r="R294" s="66">
        <f t="shared" si="420"/>
        <v>0</v>
      </c>
      <c r="S294" s="66">
        <f t="shared" si="420"/>
        <v>0</v>
      </c>
      <c r="T294" s="66">
        <f t="shared" si="402"/>
        <v>3136407.29</v>
      </c>
      <c r="U294" s="66">
        <f t="shared" si="403"/>
        <v>2300000</v>
      </c>
      <c r="V294" s="66">
        <f t="shared" si="404"/>
        <v>2300000</v>
      </c>
      <c r="W294" s="66">
        <f t="shared" ref="W294:Y294" si="421">W295</f>
        <v>10465</v>
      </c>
      <c r="X294" s="66">
        <f t="shared" si="421"/>
        <v>0</v>
      </c>
      <c r="Y294" s="66">
        <f t="shared" si="421"/>
        <v>0</v>
      </c>
      <c r="Z294" s="66">
        <f t="shared" si="406"/>
        <v>3146872.29</v>
      </c>
      <c r="AA294" s="66">
        <f t="shared" si="407"/>
        <v>2300000</v>
      </c>
      <c r="AB294" s="66">
        <f t="shared" si="408"/>
        <v>2300000</v>
      </c>
    </row>
    <row r="295" spans="1:28" ht="25.5">
      <c r="A295" s="146"/>
      <c r="B295" s="92" t="s">
        <v>34</v>
      </c>
      <c r="C295" s="5" t="s">
        <v>85</v>
      </c>
      <c r="D295" s="5" t="s">
        <v>21</v>
      </c>
      <c r="E295" s="5" t="s">
        <v>100</v>
      </c>
      <c r="F295" s="106" t="s">
        <v>278</v>
      </c>
      <c r="G295" s="61" t="s">
        <v>33</v>
      </c>
      <c r="H295" s="66">
        <f>1580000+270000+450000</f>
        <v>2300000</v>
      </c>
      <c r="I295" s="66">
        <f>1580000+270000+450000</f>
        <v>2300000</v>
      </c>
      <c r="J295" s="66">
        <f>1580000+270000+450000</f>
        <v>2300000</v>
      </c>
      <c r="K295" s="66">
        <f>456900+379507.29</f>
        <v>836407.29</v>
      </c>
      <c r="L295" s="66"/>
      <c r="M295" s="66"/>
      <c r="N295" s="66">
        <f t="shared" si="386"/>
        <v>3136407.29</v>
      </c>
      <c r="O295" s="66">
        <f t="shared" si="387"/>
        <v>2300000</v>
      </c>
      <c r="P295" s="66">
        <f t="shared" si="388"/>
        <v>2300000</v>
      </c>
      <c r="Q295" s="66"/>
      <c r="R295" s="66"/>
      <c r="S295" s="66"/>
      <c r="T295" s="66">
        <f t="shared" si="402"/>
        <v>3136407.29</v>
      </c>
      <c r="U295" s="66">
        <f t="shared" si="403"/>
        <v>2300000</v>
      </c>
      <c r="V295" s="66">
        <f t="shared" si="404"/>
        <v>2300000</v>
      </c>
      <c r="W295" s="66">
        <v>10465</v>
      </c>
      <c r="X295" s="66"/>
      <c r="Y295" s="66"/>
      <c r="Z295" s="66">
        <f t="shared" si="406"/>
        <v>3146872.29</v>
      </c>
      <c r="AA295" s="66">
        <f t="shared" si="407"/>
        <v>2300000</v>
      </c>
      <c r="AB295" s="66">
        <f t="shared" si="408"/>
        <v>2300000</v>
      </c>
    </row>
    <row r="296" spans="1:28">
      <c r="A296" s="146"/>
      <c r="B296" s="77" t="s">
        <v>47</v>
      </c>
      <c r="C296" s="5" t="s">
        <v>85</v>
      </c>
      <c r="D296" s="5" t="s">
        <v>21</v>
      </c>
      <c r="E296" s="5" t="s">
        <v>100</v>
      </c>
      <c r="F296" s="106" t="s">
        <v>278</v>
      </c>
      <c r="G296" s="41" t="s">
        <v>45</v>
      </c>
      <c r="H296" s="66">
        <f>H297+H298</f>
        <v>551800</v>
      </c>
      <c r="I296" s="66">
        <f t="shared" ref="I296:M296" si="422">I297+I298</f>
        <v>551800</v>
      </c>
      <c r="J296" s="66">
        <f t="shared" si="422"/>
        <v>551800</v>
      </c>
      <c r="K296" s="66">
        <f t="shared" si="422"/>
        <v>-456900</v>
      </c>
      <c r="L296" s="66">
        <f t="shared" si="422"/>
        <v>0</v>
      </c>
      <c r="M296" s="66">
        <f t="shared" si="422"/>
        <v>0</v>
      </c>
      <c r="N296" s="66">
        <f t="shared" si="386"/>
        <v>94900</v>
      </c>
      <c r="O296" s="66">
        <f t="shared" si="387"/>
        <v>551800</v>
      </c>
      <c r="P296" s="66">
        <f t="shared" si="388"/>
        <v>551800</v>
      </c>
      <c r="Q296" s="66">
        <f t="shared" ref="Q296:S296" si="423">Q297+Q298</f>
        <v>0</v>
      </c>
      <c r="R296" s="66">
        <f t="shared" si="423"/>
        <v>0</v>
      </c>
      <c r="S296" s="66">
        <f t="shared" si="423"/>
        <v>0</v>
      </c>
      <c r="T296" s="66">
        <f t="shared" si="402"/>
        <v>94900</v>
      </c>
      <c r="U296" s="66">
        <f t="shared" si="403"/>
        <v>551800</v>
      </c>
      <c r="V296" s="66">
        <f t="shared" si="404"/>
        <v>551800</v>
      </c>
      <c r="W296" s="66">
        <f t="shared" ref="W296:Y296" si="424">W297+W298</f>
        <v>0</v>
      </c>
      <c r="X296" s="66">
        <f t="shared" si="424"/>
        <v>0</v>
      </c>
      <c r="Y296" s="66">
        <f t="shared" si="424"/>
        <v>0</v>
      </c>
      <c r="Z296" s="66">
        <f t="shared" si="406"/>
        <v>94900</v>
      </c>
      <c r="AA296" s="66">
        <f t="shared" si="407"/>
        <v>551800</v>
      </c>
      <c r="AB296" s="66">
        <f t="shared" si="408"/>
        <v>551800</v>
      </c>
    </row>
    <row r="297" spans="1:28" ht="25.5">
      <c r="A297" s="146"/>
      <c r="B297" s="179" t="s">
        <v>48</v>
      </c>
      <c r="C297" s="5" t="s">
        <v>85</v>
      </c>
      <c r="D297" s="5" t="s">
        <v>21</v>
      </c>
      <c r="E297" s="5" t="s">
        <v>100</v>
      </c>
      <c r="F297" s="106" t="s">
        <v>278</v>
      </c>
      <c r="G297" s="41" t="s">
        <v>46</v>
      </c>
      <c r="H297" s="66">
        <v>505800</v>
      </c>
      <c r="I297" s="66">
        <v>505800</v>
      </c>
      <c r="J297" s="66">
        <v>505800</v>
      </c>
      <c r="K297" s="66">
        <v>-456900</v>
      </c>
      <c r="L297" s="66"/>
      <c r="M297" s="66"/>
      <c r="N297" s="66">
        <f t="shared" si="386"/>
        <v>48900</v>
      </c>
      <c r="O297" s="66">
        <f t="shared" si="387"/>
        <v>505800</v>
      </c>
      <c r="P297" s="66">
        <f t="shared" si="388"/>
        <v>505800</v>
      </c>
      <c r="Q297" s="66"/>
      <c r="R297" s="66"/>
      <c r="S297" s="66"/>
      <c r="T297" s="66">
        <f t="shared" si="402"/>
        <v>48900</v>
      </c>
      <c r="U297" s="66">
        <f t="shared" si="403"/>
        <v>505800</v>
      </c>
      <c r="V297" s="66">
        <f t="shared" si="404"/>
        <v>505800</v>
      </c>
      <c r="W297" s="66"/>
      <c r="X297" s="66"/>
      <c r="Y297" s="66"/>
      <c r="Z297" s="66">
        <f t="shared" si="406"/>
        <v>48900</v>
      </c>
      <c r="AA297" s="66">
        <f t="shared" si="407"/>
        <v>505800</v>
      </c>
      <c r="AB297" s="66">
        <f t="shared" si="408"/>
        <v>505800</v>
      </c>
    </row>
    <row r="298" spans="1:28">
      <c r="A298" s="146"/>
      <c r="B298" s="164" t="s">
        <v>56</v>
      </c>
      <c r="C298" s="5" t="s">
        <v>85</v>
      </c>
      <c r="D298" s="5" t="s">
        <v>21</v>
      </c>
      <c r="E298" s="5" t="s">
        <v>100</v>
      </c>
      <c r="F298" s="106" t="s">
        <v>278</v>
      </c>
      <c r="G298" s="41" t="s">
        <v>57</v>
      </c>
      <c r="H298" s="66">
        <v>46000</v>
      </c>
      <c r="I298" s="66">
        <v>46000</v>
      </c>
      <c r="J298" s="66">
        <v>46000</v>
      </c>
      <c r="K298" s="66"/>
      <c r="L298" s="66"/>
      <c r="M298" s="66"/>
      <c r="N298" s="66">
        <f t="shared" si="386"/>
        <v>46000</v>
      </c>
      <c r="O298" s="66">
        <f t="shared" si="387"/>
        <v>46000</v>
      </c>
      <c r="P298" s="66">
        <f t="shared" si="388"/>
        <v>46000</v>
      </c>
      <c r="Q298" s="66"/>
      <c r="R298" s="66"/>
      <c r="S298" s="66"/>
      <c r="T298" s="66">
        <f t="shared" si="402"/>
        <v>46000</v>
      </c>
      <c r="U298" s="66">
        <f t="shared" si="403"/>
        <v>46000</v>
      </c>
      <c r="V298" s="66">
        <f t="shared" si="404"/>
        <v>46000</v>
      </c>
      <c r="W298" s="66"/>
      <c r="X298" s="66"/>
      <c r="Y298" s="66"/>
      <c r="Z298" s="66">
        <f t="shared" si="406"/>
        <v>46000</v>
      </c>
      <c r="AA298" s="66">
        <f t="shared" si="407"/>
        <v>46000</v>
      </c>
      <c r="AB298" s="66">
        <f t="shared" si="408"/>
        <v>46000</v>
      </c>
    </row>
    <row r="299" spans="1:28" ht="38.25">
      <c r="A299" s="146"/>
      <c r="B299" s="88" t="s">
        <v>279</v>
      </c>
      <c r="C299" s="5" t="s">
        <v>85</v>
      </c>
      <c r="D299" s="5" t="s">
        <v>21</v>
      </c>
      <c r="E299" s="5" t="s">
        <v>100</v>
      </c>
      <c r="F299" s="106" t="s">
        <v>280</v>
      </c>
      <c r="G299" s="61"/>
      <c r="H299" s="66">
        <f>H300+H302+H304</f>
        <v>1875250</v>
      </c>
      <c r="I299" s="66">
        <f t="shared" ref="I299:J299" si="425">I300+I302+I304</f>
        <v>1874149.69</v>
      </c>
      <c r="J299" s="66">
        <f t="shared" si="425"/>
        <v>1883149.6800000002</v>
      </c>
      <c r="K299" s="66">
        <f t="shared" ref="K299:M299" si="426">K300+K302+K304</f>
        <v>0</v>
      </c>
      <c r="L299" s="66">
        <f t="shared" si="426"/>
        <v>0</v>
      </c>
      <c r="M299" s="66">
        <f t="shared" si="426"/>
        <v>0</v>
      </c>
      <c r="N299" s="66">
        <f t="shared" si="386"/>
        <v>1875250</v>
      </c>
      <c r="O299" s="66">
        <f t="shared" si="387"/>
        <v>1874149.69</v>
      </c>
      <c r="P299" s="66">
        <f t="shared" si="388"/>
        <v>1883149.6800000002</v>
      </c>
      <c r="Q299" s="66">
        <f t="shared" ref="Q299:S299" si="427">Q300+Q302+Q304</f>
        <v>300000</v>
      </c>
      <c r="R299" s="66">
        <f t="shared" si="427"/>
        <v>0</v>
      </c>
      <c r="S299" s="66">
        <f t="shared" si="427"/>
        <v>0</v>
      </c>
      <c r="T299" s="66">
        <f t="shared" si="402"/>
        <v>2175250</v>
      </c>
      <c r="U299" s="66">
        <f t="shared" si="403"/>
        <v>1874149.69</v>
      </c>
      <c r="V299" s="66">
        <f t="shared" si="404"/>
        <v>1883149.6800000002</v>
      </c>
      <c r="W299" s="66">
        <f t="shared" ref="W299:Y299" si="428">W300+W302+W304</f>
        <v>400000</v>
      </c>
      <c r="X299" s="66">
        <f t="shared" si="428"/>
        <v>0</v>
      </c>
      <c r="Y299" s="66">
        <f t="shared" si="428"/>
        <v>0</v>
      </c>
      <c r="Z299" s="66">
        <f t="shared" si="406"/>
        <v>2575250</v>
      </c>
      <c r="AA299" s="66">
        <f t="shared" si="407"/>
        <v>1874149.69</v>
      </c>
      <c r="AB299" s="66">
        <f t="shared" si="408"/>
        <v>1883149.6800000002</v>
      </c>
    </row>
    <row r="300" spans="1:28" ht="38.25">
      <c r="A300" s="146"/>
      <c r="B300" s="88" t="s">
        <v>51</v>
      </c>
      <c r="C300" s="5" t="s">
        <v>85</v>
      </c>
      <c r="D300" s="5" t="s">
        <v>21</v>
      </c>
      <c r="E300" s="5" t="s">
        <v>100</v>
      </c>
      <c r="F300" s="106" t="s">
        <v>280</v>
      </c>
      <c r="G300" s="61" t="s">
        <v>49</v>
      </c>
      <c r="H300" s="66">
        <f>H301</f>
        <v>911100</v>
      </c>
      <c r="I300" s="66">
        <f t="shared" ref="I300:M300" si="429">I301</f>
        <v>919999.69</v>
      </c>
      <c r="J300" s="66">
        <f t="shared" si="429"/>
        <v>928999.68</v>
      </c>
      <c r="K300" s="66">
        <f t="shared" si="429"/>
        <v>0</v>
      </c>
      <c r="L300" s="66">
        <f t="shared" si="429"/>
        <v>0</v>
      </c>
      <c r="M300" s="66">
        <f t="shared" si="429"/>
        <v>0</v>
      </c>
      <c r="N300" s="66">
        <f t="shared" si="386"/>
        <v>911100</v>
      </c>
      <c r="O300" s="66">
        <f t="shared" si="387"/>
        <v>919999.69</v>
      </c>
      <c r="P300" s="66">
        <f t="shared" si="388"/>
        <v>928999.68</v>
      </c>
      <c r="Q300" s="66">
        <f t="shared" ref="Q300:S300" si="430">Q301</f>
        <v>0</v>
      </c>
      <c r="R300" s="66">
        <f t="shared" si="430"/>
        <v>0</v>
      </c>
      <c r="S300" s="66">
        <f t="shared" si="430"/>
        <v>0</v>
      </c>
      <c r="T300" s="66">
        <f t="shared" si="402"/>
        <v>911100</v>
      </c>
      <c r="U300" s="66">
        <f t="shared" si="403"/>
        <v>919999.69</v>
      </c>
      <c r="V300" s="66">
        <f t="shared" si="404"/>
        <v>928999.68</v>
      </c>
      <c r="W300" s="66">
        <f t="shared" ref="W300:Y300" si="431">W301</f>
        <v>400000</v>
      </c>
      <c r="X300" s="66">
        <f t="shared" si="431"/>
        <v>0</v>
      </c>
      <c r="Y300" s="66">
        <f t="shared" si="431"/>
        <v>0</v>
      </c>
      <c r="Z300" s="66">
        <f t="shared" si="406"/>
        <v>1311100</v>
      </c>
      <c r="AA300" s="66">
        <f t="shared" si="407"/>
        <v>919999.69</v>
      </c>
      <c r="AB300" s="66">
        <f t="shared" si="408"/>
        <v>928999.68</v>
      </c>
    </row>
    <row r="301" spans="1:28">
      <c r="A301" s="146"/>
      <c r="B301" s="88" t="s">
        <v>64</v>
      </c>
      <c r="C301" s="5" t="s">
        <v>85</v>
      </c>
      <c r="D301" s="5" t="s">
        <v>21</v>
      </c>
      <c r="E301" s="5" t="s">
        <v>100</v>
      </c>
      <c r="F301" s="106" t="s">
        <v>280</v>
      </c>
      <c r="G301" s="61" t="s">
        <v>65</v>
      </c>
      <c r="H301" s="66">
        <v>911100</v>
      </c>
      <c r="I301" s="66">
        <v>919999.69</v>
      </c>
      <c r="J301" s="66">
        <v>928999.68</v>
      </c>
      <c r="K301" s="66"/>
      <c r="L301" s="66"/>
      <c r="M301" s="66"/>
      <c r="N301" s="66">
        <f t="shared" si="386"/>
        <v>911100</v>
      </c>
      <c r="O301" s="66">
        <f t="shared" si="387"/>
        <v>919999.69</v>
      </c>
      <c r="P301" s="66">
        <f t="shared" si="388"/>
        <v>928999.68</v>
      </c>
      <c r="Q301" s="66"/>
      <c r="R301" s="66"/>
      <c r="S301" s="66"/>
      <c r="T301" s="66">
        <f t="shared" si="402"/>
        <v>911100</v>
      </c>
      <c r="U301" s="66">
        <f t="shared" si="403"/>
        <v>919999.69</v>
      </c>
      <c r="V301" s="66">
        <f t="shared" si="404"/>
        <v>928999.68</v>
      </c>
      <c r="W301" s="66">
        <v>400000</v>
      </c>
      <c r="X301" s="66"/>
      <c r="Y301" s="66"/>
      <c r="Z301" s="66">
        <f t="shared" si="406"/>
        <v>1311100</v>
      </c>
      <c r="AA301" s="66">
        <f t="shared" si="407"/>
        <v>919999.69</v>
      </c>
      <c r="AB301" s="66">
        <f t="shared" si="408"/>
        <v>928999.68</v>
      </c>
    </row>
    <row r="302" spans="1:28" ht="25.5">
      <c r="A302" s="146"/>
      <c r="B302" s="88" t="s">
        <v>208</v>
      </c>
      <c r="C302" s="5" t="s">
        <v>85</v>
      </c>
      <c r="D302" s="5" t="s">
        <v>21</v>
      </c>
      <c r="E302" s="5" t="s">
        <v>100</v>
      </c>
      <c r="F302" s="106" t="s">
        <v>280</v>
      </c>
      <c r="G302" s="61" t="s">
        <v>32</v>
      </c>
      <c r="H302" s="66">
        <f>H303</f>
        <v>954150</v>
      </c>
      <c r="I302" s="66">
        <f t="shared" ref="I302:M302" si="432">I303</f>
        <v>954150</v>
      </c>
      <c r="J302" s="66">
        <f t="shared" si="432"/>
        <v>954150</v>
      </c>
      <c r="K302" s="66">
        <f t="shared" si="432"/>
        <v>0</v>
      </c>
      <c r="L302" s="66">
        <f t="shared" si="432"/>
        <v>0</v>
      </c>
      <c r="M302" s="66">
        <f t="shared" si="432"/>
        <v>0</v>
      </c>
      <c r="N302" s="66">
        <f t="shared" si="386"/>
        <v>954150</v>
      </c>
      <c r="O302" s="66">
        <f t="shared" si="387"/>
        <v>954150</v>
      </c>
      <c r="P302" s="66">
        <f t="shared" si="388"/>
        <v>954150</v>
      </c>
      <c r="Q302" s="66">
        <f t="shared" ref="Q302:S302" si="433">Q303</f>
        <v>300000</v>
      </c>
      <c r="R302" s="66">
        <f t="shared" si="433"/>
        <v>0</v>
      </c>
      <c r="S302" s="66">
        <f t="shared" si="433"/>
        <v>0</v>
      </c>
      <c r="T302" s="66">
        <f t="shared" si="402"/>
        <v>1254150</v>
      </c>
      <c r="U302" s="66">
        <f t="shared" si="403"/>
        <v>954150</v>
      </c>
      <c r="V302" s="66">
        <f t="shared" si="404"/>
        <v>954150</v>
      </c>
      <c r="W302" s="66">
        <f t="shared" ref="W302:Y302" si="434">W303</f>
        <v>-10000</v>
      </c>
      <c r="X302" s="66">
        <f t="shared" si="434"/>
        <v>0</v>
      </c>
      <c r="Y302" s="66">
        <f t="shared" si="434"/>
        <v>0</v>
      </c>
      <c r="Z302" s="66">
        <f t="shared" si="406"/>
        <v>1244150</v>
      </c>
      <c r="AA302" s="66">
        <f t="shared" si="407"/>
        <v>954150</v>
      </c>
      <c r="AB302" s="66">
        <f t="shared" si="408"/>
        <v>954150</v>
      </c>
    </row>
    <row r="303" spans="1:28" ht="25.5">
      <c r="A303" s="146"/>
      <c r="B303" s="92" t="s">
        <v>34</v>
      </c>
      <c r="C303" s="5" t="s">
        <v>85</v>
      </c>
      <c r="D303" s="5" t="s">
        <v>21</v>
      </c>
      <c r="E303" s="5" t="s">
        <v>100</v>
      </c>
      <c r="F303" s="106" t="s">
        <v>280</v>
      </c>
      <c r="G303" s="61" t="s">
        <v>33</v>
      </c>
      <c r="H303" s="66">
        <v>954150</v>
      </c>
      <c r="I303" s="66">
        <v>954150</v>
      </c>
      <c r="J303" s="66">
        <v>954150</v>
      </c>
      <c r="K303" s="66"/>
      <c r="L303" s="66"/>
      <c r="M303" s="66"/>
      <c r="N303" s="66">
        <f t="shared" si="386"/>
        <v>954150</v>
      </c>
      <c r="O303" s="66">
        <f t="shared" si="387"/>
        <v>954150</v>
      </c>
      <c r="P303" s="66">
        <f t="shared" si="388"/>
        <v>954150</v>
      </c>
      <c r="Q303" s="66">
        <v>300000</v>
      </c>
      <c r="R303" s="66"/>
      <c r="S303" s="66"/>
      <c r="T303" s="66">
        <f t="shared" si="402"/>
        <v>1254150</v>
      </c>
      <c r="U303" s="66">
        <f t="shared" si="403"/>
        <v>954150</v>
      </c>
      <c r="V303" s="66">
        <f t="shared" si="404"/>
        <v>954150</v>
      </c>
      <c r="W303" s="66">
        <v>-10000</v>
      </c>
      <c r="X303" s="66"/>
      <c r="Y303" s="66"/>
      <c r="Z303" s="66">
        <f t="shared" si="406"/>
        <v>1244150</v>
      </c>
      <c r="AA303" s="66">
        <f t="shared" si="407"/>
        <v>954150</v>
      </c>
      <c r="AB303" s="66">
        <f t="shared" si="408"/>
        <v>954150</v>
      </c>
    </row>
    <row r="304" spans="1:28">
      <c r="A304" s="146"/>
      <c r="B304" s="77" t="s">
        <v>47</v>
      </c>
      <c r="C304" s="5" t="s">
        <v>85</v>
      </c>
      <c r="D304" s="5" t="s">
        <v>21</v>
      </c>
      <c r="E304" s="5" t="s">
        <v>100</v>
      </c>
      <c r="F304" s="106" t="s">
        <v>280</v>
      </c>
      <c r="G304" s="41" t="s">
        <v>45</v>
      </c>
      <c r="H304" s="66">
        <f>H305</f>
        <v>10000</v>
      </c>
      <c r="I304" s="66">
        <f t="shared" ref="I304:M304" si="435">I305</f>
        <v>0</v>
      </c>
      <c r="J304" s="66">
        <f t="shared" si="435"/>
        <v>0</v>
      </c>
      <c r="K304" s="66">
        <f t="shared" si="435"/>
        <v>0</v>
      </c>
      <c r="L304" s="66">
        <f t="shared" si="435"/>
        <v>0</v>
      </c>
      <c r="M304" s="66">
        <f t="shared" si="435"/>
        <v>0</v>
      </c>
      <c r="N304" s="66">
        <f t="shared" si="386"/>
        <v>10000</v>
      </c>
      <c r="O304" s="66">
        <f t="shared" si="387"/>
        <v>0</v>
      </c>
      <c r="P304" s="66">
        <f t="shared" si="388"/>
        <v>0</v>
      </c>
      <c r="Q304" s="66">
        <f t="shared" ref="Q304:S304" si="436">Q305</f>
        <v>0</v>
      </c>
      <c r="R304" s="66">
        <f t="shared" si="436"/>
        <v>0</v>
      </c>
      <c r="S304" s="66">
        <f t="shared" si="436"/>
        <v>0</v>
      </c>
      <c r="T304" s="66">
        <f t="shared" si="402"/>
        <v>10000</v>
      </c>
      <c r="U304" s="66">
        <f t="shared" si="403"/>
        <v>0</v>
      </c>
      <c r="V304" s="66">
        <f t="shared" si="404"/>
        <v>0</v>
      </c>
      <c r="W304" s="66">
        <f t="shared" ref="W304:Y304" si="437">W305</f>
        <v>10000</v>
      </c>
      <c r="X304" s="66">
        <f t="shared" si="437"/>
        <v>0</v>
      </c>
      <c r="Y304" s="66">
        <f t="shared" si="437"/>
        <v>0</v>
      </c>
      <c r="Z304" s="66">
        <f t="shared" si="406"/>
        <v>20000</v>
      </c>
      <c r="AA304" s="66">
        <f t="shared" si="407"/>
        <v>0</v>
      </c>
      <c r="AB304" s="66">
        <f t="shared" si="408"/>
        <v>0</v>
      </c>
    </row>
    <row r="305" spans="1:28">
      <c r="A305" s="146"/>
      <c r="B305" s="164" t="s">
        <v>56</v>
      </c>
      <c r="C305" s="5" t="s">
        <v>85</v>
      </c>
      <c r="D305" s="5" t="s">
        <v>21</v>
      </c>
      <c r="E305" s="5" t="s">
        <v>100</v>
      </c>
      <c r="F305" s="106" t="s">
        <v>280</v>
      </c>
      <c r="G305" s="41" t="s">
        <v>57</v>
      </c>
      <c r="H305" s="66">
        <v>10000</v>
      </c>
      <c r="I305" s="66"/>
      <c r="J305" s="66"/>
      <c r="K305" s="66"/>
      <c r="L305" s="66"/>
      <c r="M305" s="66"/>
      <c r="N305" s="66">
        <f t="shared" si="386"/>
        <v>10000</v>
      </c>
      <c r="O305" s="66">
        <f t="shared" si="387"/>
        <v>0</v>
      </c>
      <c r="P305" s="66">
        <f t="shared" si="388"/>
        <v>0</v>
      </c>
      <c r="Q305" s="66"/>
      <c r="R305" s="66"/>
      <c r="S305" s="66"/>
      <c r="T305" s="66">
        <f t="shared" si="402"/>
        <v>10000</v>
      </c>
      <c r="U305" s="66">
        <f t="shared" si="403"/>
        <v>0</v>
      </c>
      <c r="V305" s="66">
        <f t="shared" si="404"/>
        <v>0</v>
      </c>
      <c r="W305" s="66">
        <v>10000</v>
      </c>
      <c r="X305" s="66"/>
      <c r="Y305" s="66"/>
      <c r="Z305" s="66">
        <f t="shared" si="406"/>
        <v>20000</v>
      </c>
      <c r="AA305" s="66">
        <f t="shared" si="407"/>
        <v>0</v>
      </c>
      <c r="AB305" s="66">
        <f t="shared" si="408"/>
        <v>0</v>
      </c>
    </row>
    <row r="306" spans="1:28" ht="25.5">
      <c r="A306" s="146"/>
      <c r="B306" s="164" t="s">
        <v>363</v>
      </c>
      <c r="C306" s="40" t="s">
        <v>85</v>
      </c>
      <c r="D306" s="40" t="s">
        <v>21</v>
      </c>
      <c r="E306" s="40" t="s">
        <v>100</v>
      </c>
      <c r="F306" s="106" t="s">
        <v>362</v>
      </c>
      <c r="G306" s="41"/>
      <c r="H306" s="66">
        <f>H307</f>
        <v>0</v>
      </c>
      <c r="I306" s="66">
        <f t="shared" ref="I306:M307" si="438">I307</f>
        <v>0</v>
      </c>
      <c r="J306" s="66">
        <f t="shared" si="438"/>
        <v>0</v>
      </c>
      <c r="K306" s="66">
        <f t="shared" si="438"/>
        <v>3349150.85</v>
      </c>
      <c r="L306" s="66">
        <f t="shared" si="438"/>
        <v>0</v>
      </c>
      <c r="M306" s="66">
        <f t="shared" si="438"/>
        <v>0</v>
      </c>
      <c r="N306" s="66">
        <f t="shared" ref="N306:N308" si="439">H306+K306</f>
        <v>3349150.85</v>
      </c>
      <c r="O306" s="66">
        <f t="shared" ref="O306:O308" si="440">I306+L306</f>
        <v>0</v>
      </c>
      <c r="P306" s="66">
        <f t="shared" ref="P306:P308" si="441">J306+M306</f>
        <v>0</v>
      </c>
      <c r="Q306" s="66">
        <f t="shared" ref="Q306:S307" si="442">Q307</f>
        <v>0</v>
      </c>
      <c r="R306" s="66">
        <f t="shared" si="442"/>
        <v>0</v>
      </c>
      <c r="S306" s="66">
        <f t="shared" si="442"/>
        <v>0</v>
      </c>
      <c r="T306" s="66">
        <f t="shared" si="402"/>
        <v>3349150.85</v>
      </c>
      <c r="U306" s="66">
        <f t="shared" si="403"/>
        <v>0</v>
      </c>
      <c r="V306" s="66">
        <f t="shared" si="404"/>
        <v>0</v>
      </c>
      <c r="W306" s="66">
        <f t="shared" ref="W306:Y307" si="443">W307</f>
        <v>0</v>
      </c>
      <c r="X306" s="66">
        <f t="shared" si="443"/>
        <v>0</v>
      </c>
      <c r="Y306" s="66">
        <f t="shared" si="443"/>
        <v>0</v>
      </c>
      <c r="Z306" s="66">
        <f t="shared" si="406"/>
        <v>3349150.85</v>
      </c>
      <c r="AA306" s="66">
        <f t="shared" si="407"/>
        <v>0</v>
      </c>
      <c r="AB306" s="66">
        <f t="shared" si="408"/>
        <v>0</v>
      </c>
    </row>
    <row r="307" spans="1:28" ht="25.5">
      <c r="A307" s="146"/>
      <c r="B307" s="88" t="s">
        <v>208</v>
      </c>
      <c r="C307" s="40" t="s">
        <v>85</v>
      </c>
      <c r="D307" s="40" t="s">
        <v>21</v>
      </c>
      <c r="E307" s="40" t="s">
        <v>100</v>
      </c>
      <c r="F307" s="106" t="s">
        <v>362</v>
      </c>
      <c r="G307" s="41" t="s">
        <v>32</v>
      </c>
      <c r="H307" s="66">
        <f>H308</f>
        <v>0</v>
      </c>
      <c r="I307" s="66">
        <f t="shared" si="438"/>
        <v>0</v>
      </c>
      <c r="J307" s="66">
        <f t="shared" si="438"/>
        <v>0</v>
      </c>
      <c r="K307" s="66">
        <f t="shared" si="438"/>
        <v>3349150.85</v>
      </c>
      <c r="L307" s="66">
        <f t="shared" si="438"/>
        <v>0</v>
      </c>
      <c r="M307" s="66">
        <f t="shared" si="438"/>
        <v>0</v>
      </c>
      <c r="N307" s="66">
        <f t="shared" si="439"/>
        <v>3349150.85</v>
      </c>
      <c r="O307" s="66">
        <f t="shared" si="440"/>
        <v>0</v>
      </c>
      <c r="P307" s="66">
        <f t="shared" si="441"/>
        <v>0</v>
      </c>
      <c r="Q307" s="66">
        <f t="shared" si="442"/>
        <v>0</v>
      </c>
      <c r="R307" s="66">
        <f t="shared" si="442"/>
        <v>0</v>
      </c>
      <c r="S307" s="66">
        <f t="shared" si="442"/>
        <v>0</v>
      </c>
      <c r="T307" s="66">
        <f t="shared" si="402"/>
        <v>3349150.85</v>
      </c>
      <c r="U307" s="66">
        <f t="shared" si="403"/>
        <v>0</v>
      </c>
      <c r="V307" s="66">
        <f t="shared" si="404"/>
        <v>0</v>
      </c>
      <c r="W307" s="66">
        <f t="shared" si="443"/>
        <v>0</v>
      </c>
      <c r="X307" s="66">
        <f t="shared" si="443"/>
        <v>0</v>
      </c>
      <c r="Y307" s="66">
        <f t="shared" si="443"/>
        <v>0</v>
      </c>
      <c r="Z307" s="66">
        <f t="shared" si="406"/>
        <v>3349150.85</v>
      </c>
      <c r="AA307" s="66">
        <f t="shared" si="407"/>
        <v>0</v>
      </c>
      <c r="AB307" s="66">
        <f t="shared" si="408"/>
        <v>0</v>
      </c>
    </row>
    <row r="308" spans="1:28" ht="25.5">
      <c r="A308" s="146"/>
      <c r="B308" s="92" t="s">
        <v>34</v>
      </c>
      <c r="C308" s="40" t="s">
        <v>85</v>
      </c>
      <c r="D308" s="40" t="s">
        <v>21</v>
      </c>
      <c r="E308" s="40" t="s">
        <v>100</v>
      </c>
      <c r="F308" s="106" t="s">
        <v>362</v>
      </c>
      <c r="G308" s="41" t="s">
        <v>33</v>
      </c>
      <c r="H308" s="66"/>
      <c r="I308" s="66"/>
      <c r="J308" s="66"/>
      <c r="K308" s="66">
        <v>3349150.85</v>
      </c>
      <c r="L308" s="66"/>
      <c r="M308" s="66"/>
      <c r="N308" s="66">
        <f t="shared" si="439"/>
        <v>3349150.85</v>
      </c>
      <c r="O308" s="66">
        <f t="shared" si="440"/>
        <v>0</v>
      </c>
      <c r="P308" s="66">
        <f t="shared" si="441"/>
        <v>0</v>
      </c>
      <c r="Q308" s="66"/>
      <c r="R308" s="66"/>
      <c r="S308" s="66"/>
      <c r="T308" s="66">
        <f t="shared" si="402"/>
        <v>3349150.85</v>
      </c>
      <c r="U308" s="66">
        <f t="shared" si="403"/>
        <v>0</v>
      </c>
      <c r="V308" s="66">
        <f t="shared" si="404"/>
        <v>0</v>
      </c>
      <c r="W308" s="66"/>
      <c r="X308" s="66"/>
      <c r="Y308" s="66"/>
      <c r="Z308" s="66">
        <f t="shared" si="406"/>
        <v>3349150.85</v>
      </c>
      <c r="AA308" s="66">
        <f t="shared" si="407"/>
        <v>0</v>
      </c>
      <c r="AB308" s="66">
        <f t="shared" si="408"/>
        <v>0</v>
      </c>
    </row>
    <row r="309" spans="1:28" ht="25.5">
      <c r="A309" s="127"/>
      <c r="B309" s="80" t="s">
        <v>266</v>
      </c>
      <c r="C309" s="40" t="s">
        <v>85</v>
      </c>
      <c r="D309" s="40" t="s">
        <v>21</v>
      </c>
      <c r="E309" s="40" t="s">
        <v>100</v>
      </c>
      <c r="F309" s="106" t="s">
        <v>267</v>
      </c>
      <c r="G309" s="41"/>
      <c r="H309" s="70">
        <f>H310</f>
        <v>27045000</v>
      </c>
      <c r="I309" s="70">
        <f t="shared" ref="I309:M310" si="444">I310</f>
        <v>0</v>
      </c>
      <c r="J309" s="70">
        <f t="shared" si="444"/>
        <v>0</v>
      </c>
      <c r="K309" s="70">
        <f t="shared" si="444"/>
        <v>0</v>
      </c>
      <c r="L309" s="70">
        <f t="shared" si="444"/>
        <v>0</v>
      </c>
      <c r="M309" s="70">
        <f t="shared" si="444"/>
        <v>0</v>
      </c>
      <c r="N309" s="70">
        <f t="shared" ref="N309:P311" si="445">H309+K309</f>
        <v>27045000</v>
      </c>
      <c r="O309" s="70">
        <f t="shared" si="445"/>
        <v>0</v>
      </c>
      <c r="P309" s="70">
        <f t="shared" si="445"/>
        <v>0</v>
      </c>
      <c r="Q309" s="70">
        <f t="shared" ref="Q309:S310" si="446">Q310</f>
        <v>0</v>
      </c>
      <c r="R309" s="70">
        <f t="shared" si="446"/>
        <v>0</v>
      </c>
      <c r="S309" s="70">
        <f t="shared" si="446"/>
        <v>0</v>
      </c>
      <c r="T309" s="70">
        <f t="shared" ref="T309:V311" si="447">N309+Q309</f>
        <v>27045000</v>
      </c>
      <c r="U309" s="70">
        <f t="shared" si="447"/>
        <v>0</v>
      </c>
      <c r="V309" s="70">
        <f t="shared" si="447"/>
        <v>0</v>
      </c>
      <c r="W309" s="70">
        <f t="shared" ref="W309:Y310" si="448">W310</f>
        <v>-200780</v>
      </c>
      <c r="X309" s="70">
        <f t="shared" si="448"/>
        <v>0</v>
      </c>
      <c r="Y309" s="70">
        <f t="shared" si="448"/>
        <v>0</v>
      </c>
      <c r="Z309" s="70">
        <f t="shared" ref="Z309:AB311" si="449">T309+W309</f>
        <v>26844220</v>
      </c>
      <c r="AA309" s="70">
        <f t="shared" si="449"/>
        <v>0</v>
      </c>
      <c r="AB309" s="70">
        <f t="shared" si="449"/>
        <v>0</v>
      </c>
    </row>
    <row r="310" spans="1:28" ht="25.5">
      <c r="A310" s="127"/>
      <c r="B310" s="88" t="s">
        <v>208</v>
      </c>
      <c r="C310" s="40" t="s">
        <v>85</v>
      </c>
      <c r="D310" s="40" t="s">
        <v>21</v>
      </c>
      <c r="E310" s="40" t="s">
        <v>100</v>
      </c>
      <c r="F310" s="106" t="s">
        <v>267</v>
      </c>
      <c r="G310" s="61" t="s">
        <v>32</v>
      </c>
      <c r="H310" s="70">
        <f>H311</f>
        <v>27045000</v>
      </c>
      <c r="I310" s="70">
        <f t="shared" si="444"/>
        <v>0</v>
      </c>
      <c r="J310" s="70">
        <f t="shared" si="444"/>
        <v>0</v>
      </c>
      <c r="K310" s="70">
        <f t="shared" si="444"/>
        <v>0</v>
      </c>
      <c r="L310" s="70">
        <f t="shared" si="444"/>
        <v>0</v>
      </c>
      <c r="M310" s="70">
        <f t="shared" si="444"/>
        <v>0</v>
      </c>
      <c r="N310" s="70">
        <f t="shared" si="445"/>
        <v>27045000</v>
      </c>
      <c r="O310" s="70">
        <f t="shared" si="445"/>
        <v>0</v>
      </c>
      <c r="P310" s="70">
        <f t="shared" si="445"/>
        <v>0</v>
      </c>
      <c r="Q310" s="70">
        <f t="shared" si="446"/>
        <v>0</v>
      </c>
      <c r="R310" s="70">
        <f t="shared" si="446"/>
        <v>0</v>
      </c>
      <c r="S310" s="70">
        <f t="shared" si="446"/>
        <v>0</v>
      </c>
      <c r="T310" s="70">
        <f t="shared" si="447"/>
        <v>27045000</v>
      </c>
      <c r="U310" s="70">
        <f t="shared" si="447"/>
        <v>0</v>
      </c>
      <c r="V310" s="70">
        <f t="shared" si="447"/>
        <v>0</v>
      </c>
      <c r="W310" s="70">
        <f t="shared" si="448"/>
        <v>-200780</v>
      </c>
      <c r="X310" s="70">
        <f t="shared" si="448"/>
        <v>0</v>
      </c>
      <c r="Y310" s="70">
        <f t="shared" si="448"/>
        <v>0</v>
      </c>
      <c r="Z310" s="70">
        <f t="shared" si="449"/>
        <v>26844220</v>
      </c>
      <c r="AA310" s="70">
        <f t="shared" si="449"/>
        <v>0</v>
      </c>
      <c r="AB310" s="70">
        <f t="shared" si="449"/>
        <v>0</v>
      </c>
    </row>
    <row r="311" spans="1:28" ht="25.5">
      <c r="A311" s="127"/>
      <c r="B311" s="92" t="s">
        <v>34</v>
      </c>
      <c r="C311" s="40" t="s">
        <v>85</v>
      </c>
      <c r="D311" s="40" t="s">
        <v>21</v>
      </c>
      <c r="E311" s="40" t="s">
        <v>100</v>
      </c>
      <c r="F311" s="106" t="s">
        <v>267</v>
      </c>
      <c r="G311" s="61" t="s">
        <v>33</v>
      </c>
      <c r="H311" s="70">
        <v>27045000</v>
      </c>
      <c r="I311" s="70"/>
      <c r="J311" s="70"/>
      <c r="K311" s="70"/>
      <c r="L311" s="70"/>
      <c r="M311" s="70"/>
      <c r="N311" s="70">
        <f t="shared" si="445"/>
        <v>27045000</v>
      </c>
      <c r="O311" s="70">
        <f t="shared" si="445"/>
        <v>0</v>
      </c>
      <c r="P311" s="70">
        <f t="shared" si="445"/>
        <v>0</v>
      </c>
      <c r="Q311" s="70"/>
      <c r="R311" s="70"/>
      <c r="S311" s="70"/>
      <c r="T311" s="70">
        <f t="shared" si="447"/>
        <v>27045000</v>
      </c>
      <c r="U311" s="70">
        <f t="shared" si="447"/>
        <v>0</v>
      </c>
      <c r="V311" s="70">
        <f t="shared" si="447"/>
        <v>0</v>
      </c>
      <c r="W311" s="70">
        <f>-408620+207840</f>
        <v>-200780</v>
      </c>
      <c r="X311" s="70"/>
      <c r="Y311" s="70"/>
      <c r="Z311" s="70">
        <f t="shared" si="449"/>
        <v>26844220</v>
      </c>
      <c r="AA311" s="70">
        <f t="shared" si="449"/>
        <v>0</v>
      </c>
      <c r="AB311" s="70">
        <f t="shared" si="449"/>
        <v>0</v>
      </c>
    </row>
    <row r="312" spans="1:28" ht="25.5">
      <c r="A312" s="146"/>
      <c r="B312" s="77" t="s">
        <v>387</v>
      </c>
      <c r="C312" s="40" t="s">
        <v>85</v>
      </c>
      <c r="D312" s="40" t="s">
        <v>21</v>
      </c>
      <c r="E312" s="40" t="s">
        <v>100</v>
      </c>
      <c r="F312" s="106" t="s">
        <v>386</v>
      </c>
      <c r="G312" s="207"/>
      <c r="H312" s="66"/>
      <c r="I312" s="66"/>
      <c r="J312" s="66"/>
      <c r="K312" s="66"/>
      <c r="L312" s="66"/>
      <c r="M312" s="66"/>
      <c r="N312" s="66"/>
      <c r="O312" s="66"/>
      <c r="P312" s="66"/>
      <c r="Q312" s="66">
        <f>Q313</f>
        <v>9297641.7899999991</v>
      </c>
      <c r="R312" s="66">
        <f t="shared" ref="R312:S313" si="450">R313</f>
        <v>0</v>
      </c>
      <c r="S312" s="66">
        <f t="shared" si="450"/>
        <v>0</v>
      </c>
      <c r="T312" s="66">
        <f t="shared" ref="T312:T314" si="451">N312+Q312</f>
        <v>9297641.7899999991</v>
      </c>
      <c r="U312" s="66">
        <f t="shared" ref="U312:U314" si="452">O312+R312</f>
        <v>0</v>
      </c>
      <c r="V312" s="66">
        <f t="shared" ref="V312:V314" si="453">P312+S312</f>
        <v>0</v>
      </c>
      <c r="W312" s="66">
        <f>W313</f>
        <v>0</v>
      </c>
      <c r="X312" s="66">
        <f t="shared" ref="X312:Y313" si="454">X313</f>
        <v>0</v>
      </c>
      <c r="Y312" s="66">
        <f t="shared" si="454"/>
        <v>0</v>
      </c>
      <c r="Z312" s="66">
        <f t="shared" si="406"/>
        <v>9297641.7899999991</v>
      </c>
      <c r="AA312" s="66">
        <f t="shared" si="407"/>
        <v>0</v>
      </c>
      <c r="AB312" s="66">
        <f t="shared" si="408"/>
        <v>0</v>
      </c>
    </row>
    <row r="313" spans="1:28" ht="25.5">
      <c r="A313" s="146"/>
      <c r="B313" s="88" t="s">
        <v>208</v>
      </c>
      <c r="C313" s="40" t="s">
        <v>85</v>
      </c>
      <c r="D313" s="40" t="s">
        <v>21</v>
      </c>
      <c r="E313" s="40" t="s">
        <v>100</v>
      </c>
      <c r="F313" s="106" t="s">
        <v>386</v>
      </c>
      <c r="G313" s="207" t="s">
        <v>32</v>
      </c>
      <c r="H313" s="66"/>
      <c r="I313" s="66"/>
      <c r="J313" s="66"/>
      <c r="K313" s="66"/>
      <c r="L313" s="66"/>
      <c r="M313" s="66"/>
      <c r="N313" s="66"/>
      <c r="O313" s="66"/>
      <c r="P313" s="66"/>
      <c r="Q313" s="66">
        <f>Q314</f>
        <v>9297641.7899999991</v>
      </c>
      <c r="R313" s="66">
        <f t="shared" si="450"/>
        <v>0</v>
      </c>
      <c r="S313" s="66">
        <f t="shared" si="450"/>
        <v>0</v>
      </c>
      <c r="T313" s="66">
        <f t="shared" si="451"/>
        <v>9297641.7899999991</v>
      </c>
      <c r="U313" s="66">
        <f t="shared" si="452"/>
        <v>0</v>
      </c>
      <c r="V313" s="66">
        <f t="shared" si="453"/>
        <v>0</v>
      </c>
      <c r="W313" s="66">
        <f>W314</f>
        <v>0</v>
      </c>
      <c r="X313" s="66">
        <f t="shared" si="454"/>
        <v>0</v>
      </c>
      <c r="Y313" s="66">
        <f t="shared" si="454"/>
        <v>0</v>
      </c>
      <c r="Z313" s="66">
        <f t="shared" si="406"/>
        <v>9297641.7899999991</v>
      </c>
      <c r="AA313" s="66">
        <f t="shared" si="407"/>
        <v>0</v>
      </c>
      <c r="AB313" s="66">
        <f t="shared" si="408"/>
        <v>0</v>
      </c>
    </row>
    <row r="314" spans="1:28" ht="25.5">
      <c r="A314" s="146"/>
      <c r="B314" s="92" t="s">
        <v>34</v>
      </c>
      <c r="C314" s="40" t="s">
        <v>85</v>
      </c>
      <c r="D314" s="40" t="s">
        <v>21</v>
      </c>
      <c r="E314" s="40" t="s">
        <v>100</v>
      </c>
      <c r="F314" s="106" t="s">
        <v>386</v>
      </c>
      <c r="G314" s="207" t="s">
        <v>33</v>
      </c>
      <c r="H314" s="66"/>
      <c r="I314" s="66"/>
      <c r="J314" s="66"/>
      <c r="K314" s="66"/>
      <c r="L314" s="66"/>
      <c r="M314" s="66"/>
      <c r="N314" s="66"/>
      <c r="O314" s="66"/>
      <c r="P314" s="66"/>
      <c r="Q314" s="66">
        <v>9297641.7899999991</v>
      </c>
      <c r="R314" s="66"/>
      <c r="S314" s="66"/>
      <c r="T314" s="66">
        <f t="shared" si="451"/>
        <v>9297641.7899999991</v>
      </c>
      <c r="U314" s="66">
        <f t="shared" si="452"/>
        <v>0</v>
      </c>
      <c r="V314" s="66">
        <f t="shared" si="453"/>
        <v>0</v>
      </c>
      <c r="W314" s="66"/>
      <c r="X314" s="66"/>
      <c r="Y314" s="66"/>
      <c r="Z314" s="66">
        <f t="shared" si="406"/>
        <v>9297641.7899999991</v>
      </c>
      <c r="AA314" s="66">
        <f t="shared" si="407"/>
        <v>0</v>
      </c>
      <c r="AB314" s="66">
        <f t="shared" si="408"/>
        <v>0</v>
      </c>
    </row>
    <row r="315" spans="1:28" ht="38.25">
      <c r="A315" s="146"/>
      <c r="B315" s="92" t="s">
        <v>412</v>
      </c>
      <c r="C315" s="40" t="s">
        <v>85</v>
      </c>
      <c r="D315" s="40" t="s">
        <v>21</v>
      </c>
      <c r="E315" s="40" t="s">
        <v>100</v>
      </c>
      <c r="F315" s="106" t="s">
        <v>411</v>
      </c>
      <c r="G315" s="41"/>
      <c r="H315" s="66"/>
      <c r="I315" s="66"/>
      <c r="J315" s="66"/>
      <c r="K315" s="66"/>
      <c r="L315" s="66"/>
      <c r="M315" s="66"/>
      <c r="N315" s="66"/>
      <c r="O315" s="66"/>
      <c r="P315" s="66"/>
      <c r="Q315" s="66"/>
      <c r="R315" s="66"/>
      <c r="S315" s="66"/>
      <c r="T315" s="66"/>
      <c r="U315" s="66"/>
      <c r="V315" s="66"/>
      <c r="W315" s="66">
        <f>W316</f>
        <v>368006.46</v>
      </c>
      <c r="X315" s="66">
        <f t="shared" ref="X315:Y316" si="455">X316</f>
        <v>0</v>
      </c>
      <c r="Y315" s="66">
        <f t="shared" si="455"/>
        <v>0</v>
      </c>
      <c r="Z315" s="66">
        <f t="shared" ref="Z315:Z317" si="456">T315+W315</f>
        <v>368006.46</v>
      </c>
      <c r="AA315" s="66">
        <f t="shared" ref="AA315:AA317" si="457">U315+X315</f>
        <v>0</v>
      </c>
      <c r="AB315" s="66">
        <f t="shared" ref="AB315:AB317" si="458">V315+Y315</f>
        <v>0</v>
      </c>
    </row>
    <row r="316" spans="1:28" ht="25.5">
      <c r="A316" s="146"/>
      <c r="B316" s="92" t="s">
        <v>208</v>
      </c>
      <c r="C316" s="40" t="s">
        <v>85</v>
      </c>
      <c r="D316" s="40" t="s">
        <v>21</v>
      </c>
      <c r="E316" s="40" t="s">
        <v>100</v>
      </c>
      <c r="F316" s="106" t="s">
        <v>411</v>
      </c>
      <c r="G316" s="41" t="s">
        <v>32</v>
      </c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66">
        <f>W317</f>
        <v>368006.46</v>
      </c>
      <c r="X316" s="66">
        <f t="shared" si="455"/>
        <v>0</v>
      </c>
      <c r="Y316" s="66">
        <f t="shared" si="455"/>
        <v>0</v>
      </c>
      <c r="Z316" s="66">
        <f t="shared" si="456"/>
        <v>368006.46</v>
      </c>
      <c r="AA316" s="66">
        <f t="shared" si="457"/>
        <v>0</v>
      </c>
      <c r="AB316" s="66">
        <f t="shared" si="458"/>
        <v>0</v>
      </c>
    </row>
    <row r="317" spans="1:28" ht="25.5">
      <c r="A317" s="146"/>
      <c r="B317" s="92" t="s">
        <v>34</v>
      </c>
      <c r="C317" s="40" t="s">
        <v>85</v>
      </c>
      <c r="D317" s="40" t="s">
        <v>21</v>
      </c>
      <c r="E317" s="40" t="s">
        <v>100</v>
      </c>
      <c r="F317" s="106" t="s">
        <v>411</v>
      </c>
      <c r="G317" s="41" t="s">
        <v>33</v>
      </c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66">
        <v>368006.46</v>
      </c>
      <c r="X317" s="66"/>
      <c r="Y317" s="66"/>
      <c r="Z317" s="66">
        <f t="shared" si="456"/>
        <v>368006.46</v>
      </c>
      <c r="AA317" s="66">
        <f t="shared" si="457"/>
        <v>0</v>
      </c>
      <c r="AB317" s="66">
        <f t="shared" si="458"/>
        <v>0</v>
      </c>
    </row>
    <row r="318" spans="1:28">
      <c r="A318" s="111"/>
      <c r="B318" s="91"/>
      <c r="C318" s="4"/>
      <c r="D318" s="4"/>
      <c r="E318" s="4"/>
      <c r="F318" s="5"/>
      <c r="G318" s="17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  <c r="AA318" s="63"/>
      <c r="AB318" s="63"/>
    </row>
    <row r="319" spans="1:28" ht="45">
      <c r="A319" s="26" t="s">
        <v>6</v>
      </c>
      <c r="B319" s="180" t="s">
        <v>231</v>
      </c>
      <c r="C319" s="8" t="s">
        <v>28</v>
      </c>
      <c r="D319" s="8" t="s">
        <v>21</v>
      </c>
      <c r="E319" s="8" t="s">
        <v>100</v>
      </c>
      <c r="F319" s="7" t="s">
        <v>101</v>
      </c>
      <c r="G319" s="18"/>
      <c r="H319" s="64">
        <f>H329+H320+H326+H332</f>
        <v>16719000</v>
      </c>
      <c r="I319" s="64">
        <f t="shared" ref="I319:J319" si="459">I329+I320+I326+I332</f>
        <v>200000</v>
      </c>
      <c r="J319" s="64">
        <f t="shared" si="459"/>
        <v>200000</v>
      </c>
      <c r="K319" s="64">
        <f t="shared" ref="K319:M319" si="460">K329+K320+K326+K332</f>
        <v>908547.66</v>
      </c>
      <c r="L319" s="64">
        <f t="shared" si="460"/>
        <v>0</v>
      </c>
      <c r="M319" s="64">
        <f t="shared" si="460"/>
        <v>0</v>
      </c>
      <c r="N319" s="64">
        <f t="shared" si="386"/>
        <v>17627547.66</v>
      </c>
      <c r="O319" s="64">
        <f t="shared" si="387"/>
        <v>200000</v>
      </c>
      <c r="P319" s="64">
        <f t="shared" si="388"/>
        <v>200000</v>
      </c>
      <c r="Q319" s="64">
        <f>Q329+Q320+Q326+Q332+Q323</f>
        <v>-918577.64000000013</v>
      </c>
      <c r="R319" s="64">
        <f t="shared" ref="R319:S319" si="461">R329+R320+R326+R332+R323</f>
        <v>0</v>
      </c>
      <c r="S319" s="64">
        <f t="shared" si="461"/>
        <v>0</v>
      </c>
      <c r="T319" s="64">
        <f t="shared" ref="T319:T334" si="462">N319+Q319</f>
        <v>16708970.02</v>
      </c>
      <c r="U319" s="64">
        <f t="shared" ref="U319:U334" si="463">O319+R319</f>
        <v>200000</v>
      </c>
      <c r="V319" s="64">
        <f t="shared" ref="V319:V334" si="464">P319+S319</f>
        <v>200000</v>
      </c>
      <c r="W319" s="64">
        <f>W329+W320+W326+W332+W323</f>
        <v>-1800642.3599999999</v>
      </c>
      <c r="X319" s="64">
        <f t="shared" ref="X319:Y319" si="465">X329+X320+X326+X332+X323</f>
        <v>0</v>
      </c>
      <c r="Y319" s="64">
        <f t="shared" si="465"/>
        <v>0</v>
      </c>
      <c r="Z319" s="64">
        <f t="shared" ref="Z319:Z334" si="466">T319+W319</f>
        <v>14908327.66</v>
      </c>
      <c r="AA319" s="64">
        <f t="shared" ref="AA319:AA334" si="467">U319+X319</f>
        <v>200000</v>
      </c>
      <c r="AB319" s="64">
        <f t="shared" ref="AB319:AB334" si="468">V319+Y319</f>
        <v>200000</v>
      </c>
    </row>
    <row r="320" spans="1:28">
      <c r="A320" s="145"/>
      <c r="B320" s="181" t="s">
        <v>281</v>
      </c>
      <c r="C320" s="121" t="s">
        <v>28</v>
      </c>
      <c r="D320" s="121" t="s">
        <v>21</v>
      </c>
      <c r="E320" s="121" t="s">
        <v>100</v>
      </c>
      <c r="F320" s="60" t="s">
        <v>183</v>
      </c>
      <c r="G320" s="61"/>
      <c r="H320" s="70">
        <f>H321</f>
        <v>1770000</v>
      </c>
      <c r="I320" s="70">
        <f t="shared" ref="I320:M321" si="469">I321</f>
        <v>0</v>
      </c>
      <c r="J320" s="70">
        <f t="shared" si="469"/>
        <v>0</v>
      </c>
      <c r="K320" s="70">
        <f t="shared" si="469"/>
        <v>0</v>
      </c>
      <c r="L320" s="70">
        <f t="shared" si="469"/>
        <v>0</v>
      </c>
      <c r="M320" s="70">
        <f t="shared" si="469"/>
        <v>0</v>
      </c>
      <c r="N320" s="70">
        <f t="shared" si="386"/>
        <v>1770000</v>
      </c>
      <c r="O320" s="70">
        <f t="shared" si="387"/>
        <v>0</v>
      </c>
      <c r="P320" s="70">
        <f t="shared" si="388"/>
        <v>0</v>
      </c>
      <c r="Q320" s="70">
        <f t="shared" ref="Q320:S321" si="470">Q321</f>
        <v>-1518577.6400000001</v>
      </c>
      <c r="R320" s="70">
        <f t="shared" si="470"/>
        <v>0</v>
      </c>
      <c r="S320" s="70">
        <f t="shared" si="470"/>
        <v>0</v>
      </c>
      <c r="T320" s="70">
        <f t="shared" si="462"/>
        <v>251422.35999999987</v>
      </c>
      <c r="U320" s="70">
        <f t="shared" si="463"/>
        <v>0</v>
      </c>
      <c r="V320" s="70">
        <f t="shared" si="464"/>
        <v>0</v>
      </c>
      <c r="W320" s="70">
        <f t="shared" ref="W320:Y321" si="471">W321</f>
        <v>-251422.36</v>
      </c>
      <c r="X320" s="70">
        <f t="shared" si="471"/>
        <v>0</v>
      </c>
      <c r="Y320" s="70">
        <f t="shared" si="471"/>
        <v>0</v>
      </c>
      <c r="Z320" s="70">
        <f t="shared" si="466"/>
        <v>0</v>
      </c>
      <c r="AA320" s="70">
        <f t="shared" si="467"/>
        <v>0</v>
      </c>
      <c r="AB320" s="70">
        <f t="shared" si="468"/>
        <v>0</v>
      </c>
    </row>
    <row r="321" spans="1:28" ht="25.5">
      <c r="A321" s="145"/>
      <c r="B321" s="124" t="s">
        <v>145</v>
      </c>
      <c r="C321" s="121" t="s">
        <v>28</v>
      </c>
      <c r="D321" s="121" t="s">
        <v>21</v>
      </c>
      <c r="E321" s="121" t="s">
        <v>100</v>
      </c>
      <c r="F321" s="60" t="s">
        <v>183</v>
      </c>
      <c r="G321" s="61" t="s">
        <v>143</v>
      </c>
      <c r="H321" s="70">
        <f>H322</f>
        <v>1770000</v>
      </c>
      <c r="I321" s="70">
        <f t="shared" si="469"/>
        <v>0</v>
      </c>
      <c r="J321" s="70">
        <f t="shared" si="469"/>
        <v>0</v>
      </c>
      <c r="K321" s="70">
        <f t="shared" si="469"/>
        <v>0</v>
      </c>
      <c r="L321" s="70">
        <f t="shared" si="469"/>
        <v>0</v>
      </c>
      <c r="M321" s="70">
        <f t="shared" si="469"/>
        <v>0</v>
      </c>
      <c r="N321" s="70">
        <f t="shared" si="386"/>
        <v>1770000</v>
      </c>
      <c r="O321" s="70">
        <f t="shared" si="387"/>
        <v>0</v>
      </c>
      <c r="P321" s="70">
        <f t="shared" si="388"/>
        <v>0</v>
      </c>
      <c r="Q321" s="70">
        <f t="shared" si="470"/>
        <v>-1518577.6400000001</v>
      </c>
      <c r="R321" s="70">
        <f t="shared" si="470"/>
        <v>0</v>
      </c>
      <c r="S321" s="70">
        <f t="shared" si="470"/>
        <v>0</v>
      </c>
      <c r="T321" s="70">
        <f t="shared" si="462"/>
        <v>251422.35999999987</v>
      </c>
      <c r="U321" s="70">
        <f t="shared" si="463"/>
        <v>0</v>
      </c>
      <c r="V321" s="70">
        <f t="shared" si="464"/>
        <v>0</v>
      </c>
      <c r="W321" s="70">
        <f t="shared" si="471"/>
        <v>-251422.36</v>
      </c>
      <c r="X321" s="70">
        <f t="shared" si="471"/>
        <v>0</v>
      </c>
      <c r="Y321" s="70">
        <f t="shared" si="471"/>
        <v>0</v>
      </c>
      <c r="Z321" s="70">
        <f t="shared" si="466"/>
        <v>0</v>
      </c>
      <c r="AA321" s="70">
        <f t="shared" si="467"/>
        <v>0</v>
      </c>
      <c r="AB321" s="70">
        <f t="shared" si="468"/>
        <v>0</v>
      </c>
    </row>
    <row r="322" spans="1:28">
      <c r="A322" s="145"/>
      <c r="B322" s="124" t="s">
        <v>146</v>
      </c>
      <c r="C322" s="121" t="s">
        <v>28</v>
      </c>
      <c r="D322" s="121" t="s">
        <v>21</v>
      </c>
      <c r="E322" s="121" t="s">
        <v>100</v>
      </c>
      <c r="F322" s="60" t="s">
        <v>183</v>
      </c>
      <c r="G322" s="61" t="s">
        <v>144</v>
      </c>
      <c r="H322" s="66">
        <v>1770000</v>
      </c>
      <c r="I322" s="66"/>
      <c r="J322" s="66"/>
      <c r="K322" s="66"/>
      <c r="L322" s="66"/>
      <c r="M322" s="66"/>
      <c r="N322" s="66">
        <f t="shared" si="386"/>
        <v>1770000</v>
      </c>
      <c r="O322" s="66">
        <f t="shared" si="387"/>
        <v>0</v>
      </c>
      <c r="P322" s="66">
        <f t="shared" si="388"/>
        <v>0</v>
      </c>
      <c r="Q322" s="66">
        <f>-1458466.1-10000-50000-111.54</f>
        <v>-1518577.6400000001</v>
      </c>
      <c r="R322" s="66"/>
      <c r="S322" s="66"/>
      <c r="T322" s="66">
        <f t="shared" si="462"/>
        <v>251422.35999999987</v>
      </c>
      <c r="U322" s="66">
        <f t="shared" si="463"/>
        <v>0</v>
      </c>
      <c r="V322" s="66">
        <f t="shared" si="464"/>
        <v>0</v>
      </c>
      <c r="W322" s="66">
        <v>-251422.36</v>
      </c>
      <c r="X322" s="66"/>
      <c r="Y322" s="66"/>
      <c r="Z322" s="66">
        <f t="shared" si="466"/>
        <v>0</v>
      </c>
      <c r="AA322" s="66">
        <f t="shared" si="467"/>
        <v>0</v>
      </c>
      <c r="AB322" s="66">
        <f t="shared" si="468"/>
        <v>0</v>
      </c>
    </row>
    <row r="323" spans="1:28">
      <c r="A323" s="127"/>
      <c r="B323" s="124" t="s">
        <v>389</v>
      </c>
      <c r="C323" s="121" t="s">
        <v>28</v>
      </c>
      <c r="D323" s="121" t="s">
        <v>21</v>
      </c>
      <c r="E323" s="121" t="s">
        <v>100</v>
      </c>
      <c r="F323" s="60" t="s">
        <v>388</v>
      </c>
      <c r="G323" s="207"/>
      <c r="H323" s="66"/>
      <c r="I323" s="66"/>
      <c r="J323" s="66"/>
      <c r="K323" s="66"/>
      <c r="L323" s="66"/>
      <c r="M323" s="66"/>
      <c r="N323" s="66"/>
      <c r="O323" s="66"/>
      <c r="P323" s="66"/>
      <c r="Q323" s="66">
        <f>Q324</f>
        <v>600000</v>
      </c>
      <c r="R323" s="66">
        <f t="shared" ref="R323:S324" si="472">R324</f>
        <v>0</v>
      </c>
      <c r="S323" s="66">
        <f t="shared" si="472"/>
        <v>0</v>
      </c>
      <c r="T323" s="66">
        <f t="shared" ref="T323:T325" si="473">N323+Q323</f>
        <v>600000</v>
      </c>
      <c r="U323" s="66">
        <f t="shared" ref="U323:U325" si="474">O323+R323</f>
        <v>0</v>
      </c>
      <c r="V323" s="66">
        <f t="shared" ref="V323:V325" si="475">P323+S323</f>
        <v>0</v>
      </c>
      <c r="W323" s="66">
        <f>W324</f>
        <v>0</v>
      </c>
      <c r="X323" s="66">
        <f t="shared" ref="X323:Y324" si="476">X324</f>
        <v>0</v>
      </c>
      <c r="Y323" s="66">
        <f t="shared" si="476"/>
        <v>0</v>
      </c>
      <c r="Z323" s="66">
        <f t="shared" si="466"/>
        <v>600000</v>
      </c>
      <c r="AA323" s="66">
        <f t="shared" si="467"/>
        <v>0</v>
      </c>
      <c r="AB323" s="66">
        <f t="shared" si="468"/>
        <v>0</v>
      </c>
    </row>
    <row r="324" spans="1:28" ht="25.5">
      <c r="A324" s="127"/>
      <c r="B324" s="88" t="s">
        <v>208</v>
      </c>
      <c r="C324" s="121" t="s">
        <v>28</v>
      </c>
      <c r="D324" s="121" t="s">
        <v>21</v>
      </c>
      <c r="E324" s="121" t="s">
        <v>100</v>
      </c>
      <c r="F324" s="60" t="s">
        <v>388</v>
      </c>
      <c r="G324" s="207" t="s">
        <v>32</v>
      </c>
      <c r="H324" s="66"/>
      <c r="I324" s="66"/>
      <c r="J324" s="66"/>
      <c r="K324" s="66"/>
      <c r="L324" s="66"/>
      <c r="M324" s="66"/>
      <c r="N324" s="66"/>
      <c r="O324" s="66"/>
      <c r="P324" s="66"/>
      <c r="Q324" s="66">
        <f>Q325</f>
        <v>600000</v>
      </c>
      <c r="R324" s="66">
        <f t="shared" si="472"/>
        <v>0</v>
      </c>
      <c r="S324" s="66">
        <f t="shared" si="472"/>
        <v>0</v>
      </c>
      <c r="T324" s="66">
        <f t="shared" si="473"/>
        <v>600000</v>
      </c>
      <c r="U324" s="66">
        <f t="shared" si="474"/>
        <v>0</v>
      </c>
      <c r="V324" s="66">
        <f t="shared" si="475"/>
        <v>0</v>
      </c>
      <c r="W324" s="66">
        <f>W325</f>
        <v>0</v>
      </c>
      <c r="X324" s="66">
        <f t="shared" si="476"/>
        <v>0</v>
      </c>
      <c r="Y324" s="66">
        <f t="shared" si="476"/>
        <v>0</v>
      </c>
      <c r="Z324" s="66">
        <f t="shared" si="466"/>
        <v>600000</v>
      </c>
      <c r="AA324" s="66">
        <f t="shared" si="467"/>
        <v>0</v>
      </c>
      <c r="AB324" s="66">
        <f t="shared" si="468"/>
        <v>0</v>
      </c>
    </row>
    <row r="325" spans="1:28" ht="25.5">
      <c r="A325" s="127"/>
      <c r="B325" s="92" t="s">
        <v>34</v>
      </c>
      <c r="C325" s="121" t="s">
        <v>28</v>
      </c>
      <c r="D325" s="121" t="s">
        <v>21</v>
      </c>
      <c r="E325" s="121" t="s">
        <v>100</v>
      </c>
      <c r="F325" s="60" t="s">
        <v>388</v>
      </c>
      <c r="G325" s="207" t="s">
        <v>33</v>
      </c>
      <c r="H325" s="66"/>
      <c r="I325" s="66"/>
      <c r="J325" s="66"/>
      <c r="K325" s="66"/>
      <c r="L325" s="66"/>
      <c r="M325" s="66"/>
      <c r="N325" s="66"/>
      <c r="O325" s="66"/>
      <c r="P325" s="66"/>
      <c r="Q325" s="66">
        <v>600000</v>
      </c>
      <c r="R325" s="66"/>
      <c r="S325" s="66"/>
      <c r="T325" s="66">
        <f t="shared" si="473"/>
        <v>600000</v>
      </c>
      <c r="U325" s="66">
        <f t="shared" si="474"/>
        <v>0</v>
      </c>
      <c r="V325" s="66">
        <f t="shared" si="475"/>
        <v>0</v>
      </c>
      <c r="W325" s="66"/>
      <c r="X325" s="66"/>
      <c r="Y325" s="66"/>
      <c r="Z325" s="66">
        <f t="shared" si="466"/>
        <v>600000</v>
      </c>
      <c r="AA325" s="66">
        <f t="shared" si="467"/>
        <v>0</v>
      </c>
      <c r="AB325" s="66">
        <f t="shared" si="468"/>
        <v>0</v>
      </c>
    </row>
    <row r="326" spans="1:28">
      <c r="A326" s="146"/>
      <c r="B326" s="108" t="s">
        <v>188</v>
      </c>
      <c r="C326" s="40" t="s">
        <v>28</v>
      </c>
      <c r="D326" s="40" t="s">
        <v>21</v>
      </c>
      <c r="E326" s="40" t="s">
        <v>100</v>
      </c>
      <c r="F326" s="40" t="s">
        <v>187</v>
      </c>
      <c r="G326" s="41"/>
      <c r="H326" s="67">
        <f>H327</f>
        <v>5000000</v>
      </c>
      <c r="I326" s="67">
        <f t="shared" ref="I326:M327" si="477">I327</f>
        <v>0</v>
      </c>
      <c r="J326" s="67">
        <f t="shared" si="477"/>
        <v>0</v>
      </c>
      <c r="K326" s="67">
        <f t="shared" si="477"/>
        <v>0</v>
      </c>
      <c r="L326" s="67">
        <f t="shared" si="477"/>
        <v>0</v>
      </c>
      <c r="M326" s="67">
        <f t="shared" si="477"/>
        <v>0</v>
      </c>
      <c r="N326" s="67">
        <f t="shared" si="386"/>
        <v>5000000</v>
      </c>
      <c r="O326" s="67">
        <f t="shared" si="387"/>
        <v>0</v>
      </c>
      <c r="P326" s="67">
        <f t="shared" si="388"/>
        <v>0</v>
      </c>
      <c r="Q326" s="67">
        <f t="shared" ref="Q326:S327" si="478">Q327</f>
        <v>0</v>
      </c>
      <c r="R326" s="67">
        <f t="shared" si="478"/>
        <v>0</v>
      </c>
      <c r="S326" s="67">
        <f t="shared" si="478"/>
        <v>0</v>
      </c>
      <c r="T326" s="67">
        <f t="shared" si="462"/>
        <v>5000000</v>
      </c>
      <c r="U326" s="67">
        <f t="shared" si="463"/>
        <v>0</v>
      </c>
      <c r="V326" s="67">
        <f t="shared" si="464"/>
        <v>0</v>
      </c>
      <c r="W326" s="67">
        <f t="shared" ref="W326:Y327" si="479">W327</f>
        <v>0</v>
      </c>
      <c r="X326" s="67">
        <f t="shared" si="479"/>
        <v>0</v>
      </c>
      <c r="Y326" s="67">
        <f t="shared" si="479"/>
        <v>0</v>
      </c>
      <c r="Z326" s="67">
        <f t="shared" si="466"/>
        <v>5000000</v>
      </c>
      <c r="AA326" s="67">
        <f t="shared" si="467"/>
        <v>0</v>
      </c>
      <c r="AB326" s="67">
        <f t="shared" si="468"/>
        <v>0</v>
      </c>
    </row>
    <row r="327" spans="1:28" ht="25.5">
      <c r="A327" s="146"/>
      <c r="B327" s="80" t="s">
        <v>41</v>
      </c>
      <c r="C327" s="40" t="s">
        <v>28</v>
      </c>
      <c r="D327" s="40" t="s">
        <v>21</v>
      </c>
      <c r="E327" s="40" t="s">
        <v>100</v>
      </c>
      <c r="F327" s="40" t="s">
        <v>187</v>
      </c>
      <c r="G327" s="41" t="s">
        <v>39</v>
      </c>
      <c r="H327" s="67">
        <f>H328</f>
        <v>5000000</v>
      </c>
      <c r="I327" s="67">
        <f t="shared" si="477"/>
        <v>0</v>
      </c>
      <c r="J327" s="67">
        <f t="shared" si="477"/>
        <v>0</v>
      </c>
      <c r="K327" s="67">
        <f t="shared" si="477"/>
        <v>0</v>
      </c>
      <c r="L327" s="67">
        <f t="shared" si="477"/>
        <v>0</v>
      </c>
      <c r="M327" s="67">
        <f t="shared" si="477"/>
        <v>0</v>
      </c>
      <c r="N327" s="67">
        <f t="shared" si="386"/>
        <v>5000000</v>
      </c>
      <c r="O327" s="67">
        <f t="shared" si="387"/>
        <v>0</v>
      </c>
      <c r="P327" s="67">
        <f t="shared" si="388"/>
        <v>0</v>
      </c>
      <c r="Q327" s="67">
        <f t="shared" si="478"/>
        <v>0</v>
      </c>
      <c r="R327" s="67">
        <f t="shared" si="478"/>
        <v>0</v>
      </c>
      <c r="S327" s="67">
        <f t="shared" si="478"/>
        <v>0</v>
      </c>
      <c r="T327" s="67">
        <f t="shared" si="462"/>
        <v>5000000</v>
      </c>
      <c r="U327" s="67">
        <f t="shared" si="463"/>
        <v>0</v>
      </c>
      <c r="V327" s="67">
        <f t="shared" si="464"/>
        <v>0</v>
      </c>
      <c r="W327" s="67">
        <f t="shared" si="479"/>
        <v>0</v>
      </c>
      <c r="X327" s="67">
        <f t="shared" si="479"/>
        <v>0</v>
      </c>
      <c r="Y327" s="67">
        <f t="shared" si="479"/>
        <v>0</v>
      </c>
      <c r="Z327" s="67">
        <f t="shared" si="466"/>
        <v>5000000</v>
      </c>
      <c r="AA327" s="67">
        <f t="shared" si="467"/>
        <v>0</v>
      </c>
      <c r="AB327" s="67">
        <f t="shared" si="468"/>
        <v>0</v>
      </c>
    </row>
    <row r="328" spans="1:28">
      <c r="A328" s="151"/>
      <c r="B328" s="108" t="s">
        <v>42</v>
      </c>
      <c r="C328" s="40" t="s">
        <v>28</v>
      </c>
      <c r="D328" s="40" t="s">
        <v>21</v>
      </c>
      <c r="E328" s="40" t="s">
        <v>100</v>
      </c>
      <c r="F328" s="40" t="s">
        <v>187</v>
      </c>
      <c r="G328" s="41" t="s">
        <v>40</v>
      </c>
      <c r="H328" s="67">
        <v>5000000</v>
      </c>
      <c r="I328" s="67"/>
      <c r="J328" s="67"/>
      <c r="K328" s="67"/>
      <c r="L328" s="67"/>
      <c r="M328" s="67"/>
      <c r="N328" s="67">
        <f t="shared" si="386"/>
        <v>5000000</v>
      </c>
      <c r="O328" s="67">
        <f t="shared" si="387"/>
        <v>0</v>
      </c>
      <c r="P328" s="67">
        <f t="shared" si="388"/>
        <v>0</v>
      </c>
      <c r="Q328" s="67"/>
      <c r="R328" s="67"/>
      <c r="S328" s="67"/>
      <c r="T328" s="67">
        <f t="shared" si="462"/>
        <v>5000000</v>
      </c>
      <c r="U328" s="67">
        <f t="shared" si="463"/>
        <v>0</v>
      </c>
      <c r="V328" s="67">
        <f t="shared" si="464"/>
        <v>0</v>
      </c>
      <c r="W328" s="67"/>
      <c r="X328" s="67"/>
      <c r="Y328" s="67"/>
      <c r="Z328" s="67">
        <f t="shared" si="466"/>
        <v>5000000</v>
      </c>
      <c r="AA328" s="67">
        <f t="shared" si="467"/>
        <v>0</v>
      </c>
      <c r="AB328" s="67">
        <f t="shared" si="468"/>
        <v>0</v>
      </c>
    </row>
    <row r="329" spans="1:28">
      <c r="A329" s="220"/>
      <c r="B329" s="197" t="s">
        <v>282</v>
      </c>
      <c r="C329" s="5" t="s">
        <v>28</v>
      </c>
      <c r="D329" s="5" t="s">
        <v>21</v>
      </c>
      <c r="E329" s="5" t="s">
        <v>100</v>
      </c>
      <c r="F329" s="79" t="s">
        <v>223</v>
      </c>
      <c r="G329" s="17"/>
      <c r="H329" s="63">
        <f t="shared" ref="H329:M330" si="480">H330</f>
        <v>200000</v>
      </c>
      <c r="I329" s="63">
        <f t="shared" si="480"/>
        <v>200000</v>
      </c>
      <c r="J329" s="63">
        <f t="shared" si="480"/>
        <v>200000</v>
      </c>
      <c r="K329" s="63">
        <f t="shared" si="480"/>
        <v>908547.66</v>
      </c>
      <c r="L329" s="63">
        <f t="shared" si="480"/>
        <v>0</v>
      </c>
      <c r="M329" s="63">
        <f t="shared" si="480"/>
        <v>0</v>
      </c>
      <c r="N329" s="63">
        <f t="shared" si="386"/>
        <v>1108547.6600000001</v>
      </c>
      <c r="O329" s="63">
        <f t="shared" si="387"/>
        <v>200000</v>
      </c>
      <c r="P329" s="63">
        <f t="shared" si="388"/>
        <v>200000</v>
      </c>
      <c r="Q329" s="63">
        <f t="shared" ref="Q329:S330" si="481">Q330</f>
        <v>0</v>
      </c>
      <c r="R329" s="63">
        <f t="shared" si="481"/>
        <v>0</v>
      </c>
      <c r="S329" s="63">
        <f t="shared" si="481"/>
        <v>0</v>
      </c>
      <c r="T329" s="63">
        <f t="shared" si="462"/>
        <v>1108547.6600000001</v>
      </c>
      <c r="U329" s="63">
        <f t="shared" si="463"/>
        <v>200000</v>
      </c>
      <c r="V329" s="63">
        <f t="shared" si="464"/>
        <v>200000</v>
      </c>
      <c r="W329" s="63">
        <f t="shared" ref="W329:Y330" si="482">W330</f>
        <v>0</v>
      </c>
      <c r="X329" s="63">
        <f t="shared" si="482"/>
        <v>0</v>
      </c>
      <c r="Y329" s="63">
        <f t="shared" si="482"/>
        <v>0</v>
      </c>
      <c r="Z329" s="63">
        <f t="shared" si="466"/>
        <v>1108547.6600000001</v>
      </c>
      <c r="AA329" s="63">
        <f t="shared" si="467"/>
        <v>200000</v>
      </c>
      <c r="AB329" s="63">
        <f t="shared" si="468"/>
        <v>200000</v>
      </c>
    </row>
    <row r="330" spans="1:28" ht="13.5" customHeight="1">
      <c r="A330" s="218"/>
      <c r="B330" s="29" t="s">
        <v>35</v>
      </c>
      <c r="C330" s="5" t="s">
        <v>28</v>
      </c>
      <c r="D330" s="5" t="s">
        <v>21</v>
      </c>
      <c r="E330" s="5" t="s">
        <v>100</v>
      </c>
      <c r="F330" s="79" t="s">
        <v>223</v>
      </c>
      <c r="G330" s="17" t="s">
        <v>36</v>
      </c>
      <c r="H330" s="63">
        <f t="shared" si="480"/>
        <v>200000</v>
      </c>
      <c r="I330" s="63">
        <f t="shared" si="480"/>
        <v>200000</v>
      </c>
      <c r="J330" s="63">
        <f t="shared" si="480"/>
        <v>200000</v>
      </c>
      <c r="K330" s="63">
        <f t="shared" si="480"/>
        <v>908547.66</v>
      </c>
      <c r="L330" s="63">
        <f t="shared" si="480"/>
        <v>0</v>
      </c>
      <c r="M330" s="63">
        <f t="shared" si="480"/>
        <v>0</v>
      </c>
      <c r="N330" s="63">
        <f t="shared" si="386"/>
        <v>1108547.6600000001</v>
      </c>
      <c r="O330" s="63">
        <f t="shared" si="387"/>
        <v>200000</v>
      </c>
      <c r="P330" s="63">
        <f t="shared" si="388"/>
        <v>200000</v>
      </c>
      <c r="Q330" s="63">
        <f t="shared" si="481"/>
        <v>0</v>
      </c>
      <c r="R330" s="63">
        <f t="shared" si="481"/>
        <v>0</v>
      </c>
      <c r="S330" s="63">
        <f t="shared" si="481"/>
        <v>0</v>
      </c>
      <c r="T330" s="63">
        <f t="shared" si="462"/>
        <v>1108547.6600000001</v>
      </c>
      <c r="U330" s="63">
        <f t="shared" si="463"/>
        <v>200000</v>
      </c>
      <c r="V330" s="63">
        <f t="shared" si="464"/>
        <v>200000</v>
      </c>
      <c r="W330" s="63">
        <f t="shared" si="482"/>
        <v>0</v>
      </c>
      <c r="X330" s="63">
        <f t="shared" si="482"/>
        <v>0</v>
      </c>
      <c r="Y330" s="63">
        <f t="shared" si="482"/>
        <v>0</v>
      </c>
      <c r="Z330" s="63">
        <f t="shared" si="466"/>
        <v>1108547.6600000001</v>
      </c>
      <c r="AA330" s="63">
        <f t="shared" si="467"/>
        <v>200000</v>
      </c>
      <c r="AB330" s="63">
        <f t="shared" si="468"/>
        <v>200000</v>
      </c>
    </row>
    <row r="331" spans="1:28" ht="14.25" customHeight="1">
      <c r="A331" s="218"/>
      <c r="B331" s="29" t="s">
        <v>38</v>
      </c>
      <c r="C331" s="5" t="s">
        <v>28</v>
      </c>
      <c r="D331" s="5" t="s">
        <v>21</v>
      </c>
      <c r="E331" s="5" t="s">
        <v>100</v>
      </c>
      <c r="F331" s="79" t="s">
        <v>223</v>
      </c>
      <c r="G331" s="17" t="s">
        <v>37</v>
      </c>
      <c r="H331" s="67">
        <v>200000</v>
      </c>
      <c r="I331" s="67">
        <v>200000</v>
      </c>
      <c r="J331" s="67">
        <v>200000</v>
      </c>
      <c r="K331" s="67">
        <v>908547.66</v>
      </c>
      <c r="L331" s="67"/>
      <c r="M331" s="67"/>
      <c r="N331" s="67">
        <f t="shared" si="386"/>
        <v>1108547.6600000001</v>
      </c>
      <c r="O331" s="67">
        <f t="shared" si="387"/>
        <v>200000</v>
      </c>
      <c r="P331" s="67">
        <f t="shared" si="388"/>
        <v>200000</v>
      </c>
      <c r="Q331" s="67"/>
      <c r="R331" s="67"/>
      <c r="S331" s="67"/>
      <c r="T331" s="67">
        <f t="shared" si="462"/>
        <v>1108547.6600000001</v>
      </c>
      <c r="U331" s="67">
        <f t="shared" si="463"/>
        <v>200000</v>
      </c>
      <c r="V331" s="67">
        <f t="shared" si="464"/>
        <v>200000</v>
      </c>
      <c r="W331" s="67"/>
      <c r="X331" s="67"/>
      <c r="Y331" s="67"/>
      <c r="Z331" s="67">
        <f t="shared" si="466"/>
        <v>1108547.6600000001</v>
      </c>
      <c r="AA331" s="67">
        <f t="shared" si="467"/>
        <v>200000</v>
      </c>
      <c r="AB331" s="67">
        <f t="shared" si="468"/>
        <v>200000</v>
      </c>
    </row>
    <row r="332" spans="1:28" ht="24.75" customHeight="1">
      <c r="A332" s="146"/>
      <c r="B332" s="80" t="s">
        <v>266</v>
      </c>
      <c r="C332" s="5" t="s">
        <v>28</v>
      </c>
      <c r="D332" s="5" t="s">
        <v>21</v>
      </c>
      <c r="E332" s="5" t="s">
        <v>100</v>
      </c>
      <c r="F332" s="79" t="s">
        <v>267</v>
      </c>
      <c r="G332" s="107"/>
      <c r="H332" s="67">
        <f>H333</f>
        <v>9749000</v>
      </c>
      <c r="I332" s="67">
        <f t="shared" ref="I332:M332" si="483">I333</f>
        <v>0</v>
      </c>
      <c r="J332" s="67">
        <f t="shared" si="483"/>
        <v>0</v>
      </c>
      <c r="K332" s="67">
        <f t="shared" si="483"/>
        <v>0</v>
      </c>
      <c r="L332" s="67">
        <f t="shared" si="483"/>
        <v>0</v>
      </c>
      <c r="M332" s="67">
        <f t="shared" si="483"/>
        <v>0</v>
      </c>
      <c r="N332" s="67">
        <f t="shared" si="386"/>
        <v>9749000</v>
      </c>
      <c r="O332" s="67">
        <f t="shared" si="387"/>
        <v>0</v>
      </c>
      <c r="P332" s="67">
        <f t="shared" si="388"/>
        <v>0</v>
      </c>
      <c r="Q332" s="67">
        <f t="shared" ref="Q332:S333" si="484">Q333</f>
        <v>0</v>
      </c>
      <c r="R332" s="67">
        <f t="shared" si="484"/>
        <v>0</v>
      </c>
      <c r="S332" s="67">
        <f t="shared" si="484"/>
        <v>0</v>
      </c>
      <c r="T332" s="67">
        <f t="shared" si="462"/>
        <v>9749000</v>
      </c>
      <c r="U332" s="67">
        <f t="shared" si="463"/>
        <v>0</v>
      </c>
      <c r="V332" s="67">
        <f t="shared" si="464"/>
        <v>0</v>
      </c>
      <c r="W332" s="67">
        <f t="shared" ref="W332:Y333" si="485">W333</f>
        <v>-1549220</v>
      </c>
      <c r="X332" s="67">
        <f t="shared" si="485"/>
        <v>0</v>
      </c>
      <c r="Y332" s="67">
        <f t="shared" si="485"/>
        <v>0</v>
      </c>
      <c r="Z332" s="67">
        <f t="shared" si="466"/>
        <v>8199780</v>
      </c>
      <c r="AA332" s="67">
        <f t="shared" si="467"/>
        <v>0</v>
      </c>
      <c r="AB332" s="67">
        <f t="shared" si="468"/>
        <v>0</v>
      </c>
    </row>
    <row r="333" spans="1:28" ht="25.5" customHeight="1">
      <c r="A333" s="146"/>
      <c r="B333" s="136" t="s">
        <v>208</v>
      </c>
      <c r="C333" s="5" t="s">
        <v>28</v>
      </c>
      <c r="D333" s="5" t="s">
        <v>21</v>
      </c>
      <c r="E333" s="5" t="s">
        <v>100</v>
      </c>
      <c r="F333" s="79" t="s">
        <v>267</v>
      </c>
      <c r="G333" s="107" t="s">
        <v>32</v>
      </c>
      <c r="H333" s="67">
        <f>H334</f>
        <v>9749000</v>
      </c>
      <c r="I333" s="67">
        <f t="shared" ref="I333:M333" si="486">I334</f>
        <v>0</v>
      </c>
      <c r="J333" s="67">
        <f t="shared" si="486"/>
        <v>0</v>
      </c>
      <c r="K333" s="67">
        <f t="shared" si="486"/>
        <v>0</v>
      </c>
      <c r="L333" s="67">
        <f t="shared" si="486"/>
        <v>0</v>
      </c>
      <c r="M333" s="67">
        <f t="shared" si="486"/>
        <v>0</v>
      </c>
      <c r="N333" s="67">
        <f t="shared" si="386"/>
        <v>9749000</v>
      </c>
      <c r="O333" s="67">
        <f t="shared" si="387"/>
        <v>0</v>
      </c>
      <c r="P333" s="67">
        <f t="shared" si="388"/>
        <v>0</v>
      </c>
      <c r="Q333" s="67">
        <f t="shared" si="484"/>
        <v>0</v>
      </c>
      <c r="R333" s="67">
        <f t="shared" si="484"/>
        <v>0</v>
      </c>
      <c r="S333" s="67">
        <f t="shared" si="484"/>
        <v>0</v>
      </c>
      <c r="T333" s="67">
        <f t="shared" si="462"/>
        <v>9749000</v>
      </c>
      <c r="U333" s="67">
        <f t="shared" si="463"/>
        <v>0</v>
      </c>
      <c r="V333" s="67">
        <f t="shared" si="464"/>
        <v>0</v>
      </c>
      <c r="W333" s="67">
        <f t="shared" si="485"/>
        <v>-1549220</v>
      </c>
      <c r="X333" s="67">
        <f t="shared" si="485"/>
        <v>0</v>
      </c>
      <c r="Y333" s="67">
        <f t="shared" si="485"/>
        <v>0</v>
      </c>
      <c r="Z333" s="67">
        <f t="shared" si="466"/>
        <v>8199780</v>
      </c>
      <c r="AA333" s="67">
        <f t="shared" si="467"/>
        <v>0</v>
      </c>
      <c r="AB333" s="67">
        <f t="shared" si="468"/>
        <v>0</v>
      </c>
    </row>
    <row r="334" spans="1:28" ht="30.75" customHeight="1">
      <c r="A334" s="146"/>
      <c r="B334" s="77" t="s">
        <v>34</v>
      </c>
      <c r="C334" s="5" t="s">
        <v>28</v>
      </c>
      <c r="D334" s="5" t="s">
        <v>21</v>
      </c>
      <c r="E334" s="5" t="s">
        <v>100</v>
      </c>
      <c r="F334" s="79" t="s">
        <v>267</v>
      </c>
      <c r="G334" s="107" t="s">
        <v>33</v>
      </c>
      <c r="H334" s="66">
        <v>9749000</v>
      </c>
      <c r="I334" s="67"/>
      <c r="J334" s="67"/>
      <c r="K334" s="66"/>
      <c r="L334" s="67"/>
      <c r="M334" s="67"/>
      <c r="N334" s="66">
        <f t="shared" si="386"/>
        <v>9749000</v>
      </c>
      <c r="O334" s="67">
        <f t="shared" si="387"/>
        <v>0</v>
      </c>
      <c r="P334" s="67">
        <f t="shared" si="388"/>
        <v>0</v>
      </c>
      <c r="Q334" s="66"/>
      <c r="R334" s="67"/>
      <c r="S334" s="67"/>
      <c r="T334" s="66">
        <f t="shared" si="462"/>
        <v>9749000</v>
      </c>
      <c r="U334" s="67">
        <f t="shared" si="463"/>
        <v>0</v>
      </c>
      <c r="V334" s="67">
        <f t="shared" si="464"/>
        <v>0</v>
      </c>
      <c r="W334" s="66">
        <v>-1549220</v>
      </c>
      <c r="X334" s="67"/>
      <c r="Y334" s="67"/>
      <c r="Z334" s="66">
        <f t="shared" si="466"/>
        <v>8199780</v>
      </c>
      <c r="AA334" s="67">
        <f t="shared" si="467"/>
        <v>0</v>
      </c>
      <c r="AB334" s="67">
        <f t="shared" si="468"/>
        <v>0</v>
      </c>
    </row>
    <row r="335" spans="1:28">
      <c r="A335" s="111"/>
      <c r="B335" s="91"/>
      <c r="C335" s="5"/>
      <c r="D335" s="5"/>
      <c r="E335" s="5"/>
      <c r="F335" s="5"/>
      <c r="G335" s="17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  <c r="AA335" s="63"/>
      <c r="AB335" s="63"/>
    </row>
    <row r="336" spans="1:28" ht="45">
      <c r="A336" s="26" t="s">
        <v>7</v>
      </c>
      <c r="B336" s="102" t="s">
        <v>232</v>
      </c>
      <c r="C336" s="20" t="s">
        <v>15</v>
      </c>
      <c r="D336" s="9" t="s">
        <v>21</v>
      </c>
      <c r="E336" s="9" t="s">
        <v>100</v>
      </c>
      <c r="F336" s="20" t="s">
        <v>101</v>
      </c>
      <c r="G336" s="17"/>
      <c r="H336" s="64">
        <f>H337+H342</f>
        <v>760000</v>
      </c>
      <c r="I336" s="64">
        <f t="shared" ref="I336:J336" si="487">I337+I342</f>
        <v>760000</v>
      </c>
      <c r="J336" s="64">
        <f t="shared" si="487"/>
        <v>760000</v>
      </c>
      <c r="K336" s="64">
        <f t="shared" ref="K336:M336" si="488">K337+K342</f>
        <v>0</v>
      </c>
      <c r="L336" s="64">
        <f t="shared" si="488"/>
        <v>0</v>
      </c>
      <c r="M336" s="64">
        <f t="shared" si="488"/>
        <v>0</v>
      </c>
      <c r="N336" s="64">
        <f t="shared" si="386"/>
        <v>760000</v>
      </c>
      <c r="O336" s="64">
        <f t="shared" si="387"/>
        <v>760000</v>
      </c>
      <c r="P336" s="64">
        <f t="shared" si="388"/>
        <v>760000</v>
      </c>
      <c r="Q336" s="64">
        <f>Q337+Q342+Q347</f>
        <v>300000</v>
      </c>
      <c r="R336" s="64">
        <f t="shared" ref="R336:S336" si="489">R337+R342+R347</f>
        <v>0</v>
      </c>
      <c r="S336" s="64">
        <f t="shared" si="489"/>
        <v>0</v>
      </c>
      <c r="T336" s="64">
        <f t="shared" ref="T336:T346" si="490">N336+Q336</f>
        <v>1060000</v>
      </c>
      <c r="U336" s="64">
        <f t="shared" ref="U336:U346" si="491">O336+R336</f>
        <v>760000</v>
      </c>
      <c r="V336" s="64">
        <f t="shared" ref="V336:V346" si="492">P336+S336</f>
        <v>760000</v>
      </c>
      <c r="W336" s="64">
        <f>W337+W342+W347</f>
        <v>100000</v>
      </c>
      <c r="X336" s="64">
        <f t="shared" ref="X336:Y336" si="493">X337+X342+X347</f>
        <v>0</v>
      </c>
      <c r="Y336" s="64">
        <f t="shared" si="493"/>
        <v>0</v>
      </c>
      <c r="Z336" s="64">
        <f t="shared" ref="Z336:Z351" si="494">T336+W336</f>
        <v>1160000</v>
      </c>
      <c r="AA336" s="64">
        <f t="shared" ref="AA336:AA351" si="495">U336+X336</f>
        <v>760000</v>
      </c>
      <c r="AB336" s="64">
        <f t="shared" ref="AB336:AB351" si="496">V336+Y336</f>
        <v>760000</v>
      </c>
    </row>
    <row r="337" spans="1:28">
      <c r="A337" s="217"/>
      <c r="B337" s="161" t="s">
        <v>283</v>
      </c>
      <c r="C337" s="5" t="s">
        <v>15</v>
      </c>
      <c r="D337" s="5" t="s">
        <v>21</v>
      </c>
      <c r="E337" s="5" t="s">
        <v>100</v>
      </c>
      <c r="F337" s="5" t="s">
        <v>117</v>
      </c>
      <c r="G337" s="17"/>
      <c r="H337" s="63">
        <f>H338+H340</f>
        <v>590000</v>
      </c>
      <c r="I337" s="63">
        <f t="shared" ref="I337:J337" si="497">I338+I340</f>
        <v>590000</v>
      </c>
      <c r="J337" s="63">
        <f t="shared" si="497"/>
        <v>590000</v>
      </c>
      <c r="K337" s="63">
        <f t="shared" ref="K337:M337" si="498">K338+K340</f>
        <v>0</v>
      </c>
      <c r="L337" s="63">
        <f t="shared" si="498"/>
        <v>0</v>
      </c>
      <c r="M337" s="63">
        <f t="shared" si="498"/>
        <v>0</v>
      </c>
      <c r="N337" s="63">
        <f t="shared" si="386"/>
        <v>590000</v>
      </c>
      <c r="O337" s="63">
        <f t="shared" si="387"/>
        <v>590000</v>
      </c>
      <c r="P337" s="63">
        <f t="shared" si="388"/>
        <v>590000</v>
      </c>
      <c r="Q337" s="63">
        <f t="shared" ref="Q337:S337" si="499">Q338+Q340</f>
        <v>0</v>
      </c>
      <c r="R337" s="63">
        <f t="shared" si="499"/>
        <v>0</v>
      </c>
      <c r="S337" s="63">
        <f t="shared" si="499"/>
        <v>0</v>
      </c>
      <c r="T337" s="63">
        <f t="shared" si="490"/>
        <v>590000</v>
      </c>
      <c r="U337" s="63">
        <f t="shared" si="491"/>
        <v>590000</v>
      </c>
      <c r="V337" s="63">
        <f t="shared" si="492"/>
        <v>590000</v>
      </c>
      <c r="W337" s="63">
        <f t="shared" ref="W337:Y337" si="500">W338+W340</f>
        <v>40000</v>
      </c>
      <c r="X337" s="63">
        <f t="shared" si="500"/>
        <v>0</v>
      </c>
      <c r="Y337" s="63">
        <f t="shared" si="500"/>
        <v>0</v>
      </c>
      <c r="Z337" s="63">
        <f t="shared" si="494"/>
        <v>630000</v>
      </c>
      <c r="AA337" s="63">
        <f t="shared" si="495"/>
        <v>590000</v>
      </c>
      <c r="AB337" s="63">
        <f t="shared" si="496"/>
        <v>590000</v>
      </c>
    </row>
    <row r="338" spans="1:28" ht="25.5">
      <c r="A338" s="218"/>
      <c r="B338" s="62" t="s">
        <v>208</v>
      </c>
      <c r="C338" s="5" t="s">
        <v>15</v>
      </c>
      <c r="D338" s="5" t="s">
        <v>21</v>
      </c>
      <c r="E338" s="5" t="s">
        <v>100</v>
      </c>
      <c r="F338" s="5" t="s">
        <v>117</v>
      </c>
      <c r="G338" s="17" t="s">
        <v>32</v>
      </c>
      <c r="H338" s="63">
        <f>H339</f>
        <v>560000</v>
      </c>
      <c r="I338" s="63">
        <f t="shared" ref="I338:M338" si="501">I339</f>
        <v>560000</v>
      </c>
      <c r="J338" s="63">
        <f t="shared" si="501"/>
        <v>560000</v>
      </c>
      <c r="K338" s="63">
        <f t="shared" si="501"/>
        <v>0</v>
      </c>
      <c r="L338" s="63">
        <f t="shared" si="501"/>
        <v>0</v>
      </c>
      <c r="M338" s="63">
        <f t="shared" si="501"/>
        <v>0</v>
      </c>
      <c r="N338" s="63">
        <f t="shared" si="386"/>
        <v>560000</v>
      </c>
      <c r="O338" s="63">
        <f t="shared" si="387"/>
        <v>560000</v>
      </c>
      <c r="P338" s="63">
        <f t="shared" si="388"/>
        <v>560000</v>
      </c>
      <c r="Q338" s="63">
        <f t="shared" ref="Q338:S338" si="502">Q339</f>
        <v>0</v>
      </c>
      <c r="R338" s="63">
        <f t="shared" si="502"/>
        <v>0</v>
      </c>
      <c r="S338" s="63">
        <f t="shared" si="502"/>
        <v>0</v>
      </c>
      <c r="T338" s="63">
        <f t="shared" si="490"/>
        <v>560000</v>
      </c>
      <c r="U338" s="63">
        <f t="shared" si="491"/>
        <v>560000</v>
      </c>
      <c r="V338" s="63">
        <f t="shared" si="492"/>
        <v>560000</v>
      </c>
      <c r="W338" s="63">
        <f t="shared" ref="W338:Y338" si="503">W339</f>
        <v>30000</v>
      </c>
      <c r="X338" s="63">
        <f t="shared" si="503"/>
        <v>0</v>
      </c>
      <c r="Y338" s="63">
        <f t="shared" si="503"/>
        <v>0</v>
      </c>
      <c r="Z338" s="63">
        <f t="shared" si="494"/>
        <v>590000</v>
      </c>
      <c r="AA338" s="63">
        <f t="shared" si="495"/>
        <v>560000</v>
      </c>
      <c r="AB338" s="63">
        <f t="shared" si="496"/>
        <v>560000</v>
      </c>
    </row>
    <row r="339" spans="1:28" ht="25.5">
      <c r="A339" s="218"/>
      <c r="B339" s="32" t="s">
        <v>34</v>
      </c>
      <c r="C339" s="5" t="s">
        <v>15</v>
      </c>
      <c r="D339" s="5" t="s">
        <v>21</v>
      </c>
      <c r="E339" s="5" t="s">
        <v>100</v>
      </c>
      <c r="F339" s="5" t="s">
        <v>117</v>
      </c>
      <c r="G339" s="17" t="s">
        <v>33</v>
      </c>
      <c r="H339" s="66">
        <v>560000</v>
      </c>
      <c r="I339" s="66">
        <v>560000</v>
      </c>
      <c r="J339" s="66">
        <v>560000</v>
      </c>
      <c r="K339" s="66"/>
      <c r="L339" s="66"/>
      <c r="M339" s="66"/>
      <c r="N339" s="66">
        <f t="shared" si="386"/>
        <v>560000</v>
      </c>
      <c r="O339" s="66">
        <f t="shared" si="387"/>
        <v>560000</v>
      </c>
      <c r="P339" s="66">
        <f t="shared" si="388"/>
        <v>560000</v>
      </c>
      <c r="Q339" s="66"/>
      <c r="R339" s="66"/>
      <c r="S339" s="66"/>
      <c r="T339" s="66">
        <f t="shared" si="490"/>
        <v>560000</v>
      </c>
      <c r="U339" s="66">
        <f t="shared" si="491"/>
        <v>560000</v>
      </c>
      <c r="V339" s="66">
        <f t="shared" si="492"/>
        <v>560000</v>
      </c>
      <c r="W339" s="66">
        <v>30000</v>
      </c>
      <c r="X339" s="66"/>
      <c r="Y339" s="66"/>
      <c r="Z339" s="66">
        <f t="shared" si="494"/>
        <v>590000</v>
      </c>
      <c r="AA339" s="66">
        <f t="shared" si="495"/>
        <v>560000</v>
      </c>
      <c r="AB339" s="66">
        <f t="shared" si="496"/>
        <v>560000</v>
      </c>
    </row>
    <row r="340" spans="1:28">
      <c r="A340" s="218"/>
      <c r="B340" s="62" t="s">
        <v>35</v>
      </c>
      <c r="C340" s="5" t="s">
        <v>15</v>
      </c>
      <c r="D340" s="5" t="s">
        <v>21</v>
      </c>
      <c r="E340" s="5" t="s">
        <v>100</v>
      </c>
      <c r="F340" s="5" t="s">
        <v>117</v>
      </c>
      <c r="G340" s="61" t="s">
        <v>36</v>
      </c>
      <c r="H340" s="66">
        <f>H341</f>
        <v>30000</v>
      </c>
      <c r="I340" s="66">
        <f t="shared" ref="I340:M340" si="504">I341</f>
        <v>30000</v>
      </c>
      <c r="J340" s="66">
        <f t="shared" si="504"/>
        <v>30000</v>
      </c>
      <c r="K340" s="66">
        <f t="shared" si="504"/>
        <v>0</v>
      </c>
      <c r="L340" s="66">
        <f t="shared" si="504"/>
        <v>0</v>
      </c>
      <c r="M340" s="66">
        <f t="shared" si="504"/>
        <v>0</v>
      </c>
      <c r="N340" s="66">
        <f t="shared" si="386"/>
        <v>30000</v>
      </c>
      <c r="O340" s="66">
        <f t="shared" si="387"/>
        <v>30000</v>
      </c>
      <c r="P340" s="66">
        <f t="shared" si="388"/>
        <v>30000</v>
      </c>
      <c r="Q340" s="66">
        <f t="shared" ref="Q340:S340" si="505">Q341</f>
        <v>0</v>
      </c>
      <c r="R340" s="66">
        <f t="shared" si="505"/>
        <v>0</v>
      </c>
      <c r="S340" s="66">
        <f t="shared" si="505"/>
        <v>0</v>
      </c>
      <c r="T340" s="66">
        <f t="shared" si="490"/>
        <v>30000</v>
      </c>
      <c r="U340" s="66">
        <f t="shared" si="491"/>
        <v>30000</v>
      </c>
      <c r="V340" s="66">
        <f t="shared" si="492"/>
        <v>30000</v>
      </c>
      <c r="W340" s="66">
        <f t="shared" ref="W340:Y340" si="506">W341</f>
        <v>10000</v>
      </c>
      <c r="X340" s="66">
        <f t="shared" si="506"/>
        <v>0</v>
      </c>
      <c r="Y340" s="66">
        <f t="shared" si="506"/>
        <v>0</v>
      </c>
      <c r="Z340" s="66">
        <f t="shared" si="494"/>
        <v>40000</v>
      </c>
      <c r="AA340" s="66">
        <f t="shared" si="495"/>
        <v>30000</v>
      </c>
      <c r="AB340" s="66">
        <f t="shared" si="496"/>
        <v>30000</v>
      </c>
    </row>
    <row r="341" spans="1:28">
      <c r="A341" s="218"/>
      <c r="B341" s="62" t="s">
        <v>174</v>
      </c>
      <c r="C341" s="5" t="s">
        <v>15</v>
      </c>
      <c r="D341" s="5" t="s">
        <v>21</v>
      </c>
      <c r="E341" s="5" t="s">
        <v>100</v>
      </c>
      <c r="F341" s="5" t="s">
        <v>117</v>
      </c>
      <c r="G341" s="61" t="s">
        <v>175</v>
      </c>
      <c r="H341" s="66">
        <v>30000</v>
      </c>
      <c r="I341" s="66">
        <v>30000</v>
      </c>
      <c r="J341" s="66">
        <v>30000</v>
      </c>
      <c r="K341" s="66"/>
      <c r="L341" s="66"/>
      <c r="M341" s="66"/>
      <c r="N341" s="66">
        <f t="shared" si="386"/>
        <v>30000</v>
      </c>
      <c r="O341" s="66">
        <f t="shared" si="387"/>
        <v>30000</v>
      </c>
      <c r="P341" s="66">
        <f t="shared" si="388"/>
        <v>30000</v>
      </c>
      <c r="Q341" s="66"/>
      <c r="R341" s="66"/>
      <c r="S341" s="66"/>
      <c r="T341" s="66">
        <f t="shared" si="490"/>
        <v>30000</v>
      </c>
      <c r="U341" s="66">
        <f t="shared" si="491"/>
        <v>30000</v>
      </c>
      <c r="V341" s="66">
        <f t="shared" si="492"/>
        <v>30000</v>
      </c>
      <c r="W341" s="66">
        <v>10000</v>
      </c>
      <c r="X341" s="66"/>
      <c r="Y341" s="66"/>
      <c r="Z341" s="66">
        <f t="shared" si="494"/>
        <v>40000</v>
      </c>
      <c r="AA341" s="66">
        <f t="shared" si="495"/>
        <v>30000</v>
      </c>
      <c r="AB341" s="66">
        <f t="shared" si="496"/>
        <v>30000</v>
      </c>
    </row>
    <row r="342" spans="1:28">
      <c r="A342" s="224"/>
      <c r="B342" s="62" t="s">
        <v>284</v>
      </c>
      <c r="C342" s="5" t="s">
        <v>15</v>
      </c>
      <c r="D342" s="5" t="s">
        <v>21</v>
      </c>
      <c r="E342" s="5" t="s">
        <v>100</v>
      </c>
      <c r="F342" s="5" t="s">
        <v>118</v>
      </c>
      <c r="G342" s="17"/>
      <c r="H342" s="63">
        <f>H343+H345</f>
        <v>170000</v>
      </c>
      <c r="I342" s="63">
        <f t="shared" ref="I342:J342" si="507">I343+I345</f>
        <v>170000</v>
      </c>
      <c r="J342" s="63">
        <f t="shared" si="507"/>
        <v>170000</v>
      </c>
      <c r="K342" s="63">
        <f t="shared" ref="K342:M342" si="508">K343+K345</f>
        <v>0</v>
      </c>
      <c r="L342" s="63">
        <f t="shared" si="508"/>
        <v>0</v>
      </c>
      <c r="M342" s="63">
        <f t="shared" si="508"/>
        <v>0</v>
      </c>
      <c r="N342" s="63">
        <f t="shared" si="386"/>
        <v>170000</v>
      </c>
      <c r="O342" s="63">
        <f t="shared" si="387"/>
        <v>170000</v>
      </c>
      <c r="P342" s="63">
        <f t="shared" si="388"/>
        <v>170000</v>
      </c>
      <c r="Q342" s="63">
        <f t="shared" ref="Q342:S342" si="509">Q343+Q345</f>
        <v>0</v>
      </c>
      <c r="R342" s="63">
        <f t="shared" si="509"/>
        <v>0</v>
      </c>
      <c r="S342" s="63">
        <f t="shared" si="509"/>
        <v>0</v>
      </c>
      <c r="T342" s="63">
        <f t="shared" si="490"/>
        <v>170000</v>
      </c>
      <c r="U342" s="63">
        <f t="shared" si="491"/>
        <v>170000</v>
      </c>
      <c r="V342" s="63">
        <f t="shared" si="492"/>
        <v>170000</v>
      </c>
      <c r="W342" s="63">
        <f t="shared" ref="W342:Y342" si="510">W343+W345</f>
        <v>60000</v>
      </c>
      <c r="X342" s="63">
        <f t="shared" si="510"/>
        <v>0</v>
      </c>
      <c r="Y342" s="63">
        <f t="shared" si="510"/>
        <v>0</v>
      </c>
      <c r="Z342" s="63">
        <f t="shared" si="494"/>
        <v>230000</v>
      </c>
      <c r="AA342" s="63">
        <f t="shared" si="495"/>
        <v>170000</v>
      </c>
      <c r="AB342" s="63">
        <f t="shared" si="496"/>
        <v>170000</v>
      </c>
    </row>
    <row r="343" spans="1:28" ht="25.5">
      <c r="A343" s="218"/>
      <c r="B343" s="62" t="s">
        <v>208</v>
      </c>
      <c r="C343" s="5" t="s">
        <v>15</v>
      </c>
      <c r="D343" s="5" t="s">
        <v>21</v>
      </c>
      <c r="E343" s="5" t="s">
        <v>100</v>
      </c>
      <c r="F343" s="5" t="s">
        <v>118</v>
      </c>
      <c r="G343" s="17" t="s">
        <v>32</v>
      </c>
      <c r="H343" s="63">
        <f>H344</f>
        <v>120000</v>
      </c>
      <c r="I343" s="63">
        <f t="shared" ref="I343:M343" si="511">I344</f>
        <v>120000</v>
      </c>
      <c r="J343" s="63">
        <f t="shared" si="511"/>
        <v>120000</v>
      </c>
      <c r="K343" s="63">
        <f t="shared" si="511"/>
        <v>0</v>
      </c>
      <c r="L343" s="63">
        <f t="shared" si="511"/>
        <v>0</v>
      </c>
      <c r="M343" s="63">
        <f t="shared" si="511"/>
        <v>0</v>
      </c>
      <c r="N343" s="63">
        <f t="shared" si="386"/>
        <v>120000</v>
      </c>
      <c r="O343" s="63">
        <f t="shared" si="387"/>
        <v>120000</v>
      </c>
      <c r="P343" s="63">
        <f t="shared" si="388"/>
        <v>120000</v>
      </c>
      <c r="Q343" s="63">
        <f t="shared" ref="Q343:S343" si="512">Q344</f>
        <v>0</v>
      </c>
      <c r="R343" s="63">
        <f t="shared" si="512"/>
        <v>0</v>
      </c>
      <c r="S343" s="63">
        <f t="shared" si="512"/>
        <v>0</v>
      </c>
      <c r="T343" s="63">
        <f t="shared" si="490"/>
        <v>120000</v>
      </c>
      <c r="U343" s="63">
        <f t="shared" si="491"/>
        <v>120000</v>
      </c>
      <c r="V343" s="63">
        <f t="shared" si="492"/>
        <v>120000</v>
      </c>
      <c r="W343" s="63">
        <f t="shared" ref="W343:Y343" si="513">W344</f>
        <v>50000</v>
      </c>
      <c r="X343" s="63">
        <f t="shared" si="513"/>
        <v>0</v>
      </c>
      <c r="Y343" s="63">
        <f t="shared" si="513"/>
        <v>0</v>
      </c>
      <c r="Z343" s="63">
        <f t="shared" si="494"/>
        <v>170000</v>
      </c>
      <c r="AA343" s="63">
        <f t="shared" si="495"/>
        <v>120000</v>
      </c>
      <c r="AB343" s="63">
        <f t="shared" si="496"/>
        <v>120000</v>
      </c>
    </row>
    <row r="344" spans="1:28" ht="25.5">
      <c r="A344" s="221"/>
      <c r="B344" s="32" t="s">
        <v>34</v>
      </c>
      <c r="C344" s="5" t="s">
        <v>15</v>
      </c>
      <c r="D344" s="5" t="s">
        <v>21</v>
      </c>
      <c r="E344" s="5" t="s">
        <v>100</v>
      </c>
      <c r="F344" s="5" t="s">
        <v>118</v>
      </c>
      <c r="G344" s="17" t="s">
        <v>33</v>
      </c>
      <c r="H344" s="66">
        <v>120000</v>
      </c>
      <c r="I344" s="66">
        <v>120000</v>
      </c>
      <c r="J344" s="66">
        <v>120000</v>
      </c>
      <c r="K344" s="66"/>
      <c r="L344" s="66"/>
      <c r="M344" s="66"/>
      <c r="N344" s="66">
        <f t="shared" si="386"/>
        <v>120000</v>
      </c>
      <c r="O344" s="66">
        <f t="shared" si="387"/>
        <v>120000</v>
      </c>
      <c r="P344" s="66">
        <f t="shared" si="388"/>
        <v>120000</v>
      </c>
      <c r="Q344" s="66"/>
      <c r="R344" s="66"/>
      <c r="S344" s="66"/>
      <c r="T344" s="66">
        <f t="shared" si="490"/>
        <v>120000</v>
      </c>
      <c r="U344" s="66">
        <f t="shared" si="491"/>
        <v>120000</v>
      </c>
      <c r="V344" s="66">
        <f t="shared" si="492"/>
        <v>120000</v>
      </c>
      <c r="W344" s="66">
        <v>50000</v>
      </c>
      <c r="X344" s="66"/>
      <c r="Y344" s="66"/>
      <c r="Z344" s="66">
        <f t="shared" si="494"/>
        <v>170000</v>
      </c>
      <c r="AA344" s="66">
        <f t="shared" si="495"/>
        <v>120000</v>
      </c>
      <c r="AB344" s="66">
        <f t="shared" si="496"/>
        <v>120000</v>
      </c>
    </row>
    <row r="345" spans="1:28">
      <c r="A345" s="151"/>
      <c r="B345" s="88" t="s">
        <v>35</v>
      </c>
      <c r="C345" s="5" t="s">
        <v>15</v>
      </c>
      <c r="D345" s="5" t="s">
        <v>21</v>
      </c>
      <c r="E345" s="5" t="s">
        <v>100</v>
      </c>
      <c r="F345" s="5" t="s">
        <v>118</v>
      </c>
      <c r="G345" s="61" t="s">
        <v>36</v>
      </c>
      <c r="H345" s="66">
        <f>H346</f>
        <v>50000</v>
      </c>
      <c r="I345" s="66">
        <f t="shared" ref="I345:M345" si="514">I346</f>
        <v>50000</v>
      </c>
      <c r="J345" s="66">
        <f t="shared" si="514"/>
        <v>50000</v>
      </c>
      <c r="K345" s="66">
        <f t="shared" si="514"/>
        <v>0</v>
      </c>
      <c r="L345" s="66">
        <f t="shared" si="514"/>
        <v>0</v>
      </c>
      <c r="M345" s="66">
        <f t="shared" si="514"/>
        <v>0</v>
      </c>
      <c r="N345" s="66">
        <f t="shared" si="386"/>
        <v>50000</v>
      </c>
      <c r="O345" s="66">
        <f t="shared" si="387"/>
        <v>50000</v>
      </c>
      <c r="P345" s="66">
        <f t="shared" si="388"/>
        <v>50000</v>
      </c>
      <c r="Q345" s="66">
        <f t="shared" ref="Q345:S345" si="515">Q346</f>
        <v>0</v>
      </c>
      <c r="R345" s="66">
        <f t="shared" si="515"/>
        <v>0</v>
      </c>
      <c r="S345" s="66">
        <f t="shared" si="515"/>
        <v>0</v>
      </c>
      <c r="T345" s="66">
        <f t="shared" si="490"/>
        <v>50000</v>
      </c>
      <c r="U345" s="66">
        <f t="shared" si="491"/>
        <v>50000</v>
      </c>
      <c r="V345" s="66">
        <f t="shared" si="492"/>
        <v>50000</v>
      </c>
      <c r="W345" s="66">
        <f t="shared" ref="W345:Y345" si="516">W346</f>
        <v>10000</v>
      </c>
      <c r="X345" s="66">
        <f t="shared" si="516"/>
        <v>0</v>
      </c>
      <c r="Y345" s="66">
        <f t="shared" si="516"/>
        <v>0</v>
      </c>
      <c r="Z345" s="66">
        <f t="shared" si="494"/>
        <v>60000</v>
      </c>
      <c r="AA345" s="66">
        <f t="shared" si="495"/>
        <v>50000</v>
      </c>
      <c r="AB345" s="66">
        <f t="shared" si="496"/>
        <v>50000</v>
      </c>
    </row>
    <row r="346" spans="1:28">
      <c r="A346" s="151"/>
      <c r="B346" s="88" t="s">
        <v>174</v>
      </c>
      <c r="C346" s="5" t="s">
        <v>15</v>
      </c>
      <c r="D346" s="5" t="s">
        <v>21</v>
      </c>
      <c r="E346" s="5" t="s">
        <v>100</v>
      </c>
      <c r="F346" s="5" t="s">
        <v>118</v>
      </c>
      <c r="G346" s="61" t="s">
        <v>175</v>
      </c>
      <c r="H346" s="66">
        <v>50000</v>
      </c>
      <c r="I346" s="66">
        <v>50000</v>
      </c>
      <c r="J346" s="66">
        <v>50000</v>
      </c>
      <c r="K346" s="66"/>
      <c r="L346" s="66"/>
      <c r="M346" s="66"/>
      <c r="N346" s="66">
        <f t="shared" si="386"/>
        <v>50000</v>
      </c>
      <c r="O346" s="66">
        <f t="shared" si="387"/>
        <v>50000</v>
      </c>
      <c r="P346" s="66">
        <f t="shared" si="388"/>
        <v>50000</v>
      </c>
      <c r="Q346" s="66"/>
      <c r="R346" s="66"/>
      <c r="S346" s="66"/>
      <c r="T346" s="66">
        <f t="shared" si="490"/>
        <v>50000</v>
      </c>
      <c r="U346" s="66">
        <f t="shared" si="491"/>
        <v>50000</v>
      </c>
      <c r="V346" s="66">
        <f t="shared" si="492"/>
        <v>50000</v>
      </c>
      <c r="W346" s="66">
        <v>10000</v>
      </c>
      <c r="X346" s="66"/>
      <c r="Y346" s="66"/>
      <c r="Z346" s="66">
        <f t="shared" si="494"/>
        <v>60000</v>
      </c>
      <c r="AA346" s="66">
        <f t="shared" si="495"/>
        <v>50000</v>
      </c>
      <c r="AB346" s="66">
        <f t="shared" si="496"/>
        <v>50000</v>
      </c>
    </row>
    <row r="347" spans="1:28">
      <c r="A347" s="151"/>
      <c r="B347" s="88" t="s">
        <v>188</v>
      </c>
      <c r="C347" s="5" t="s">
        <v>15</v>
      </c>
      <c r="D347" s="5" t="s">
        <v>21</v>
      </c>
      <c r="E347" s="5" t="s">
        <v>100</v>
      </c>
      <c r="F347" s="60" t="s">
        <v>187</v>
      </c>
      <c r="G347" s="61"/>
      <c r="H347" s="66"/>
      <c r="I347" s="66"/>
      <c r="J347" s="66"/>
      <c r="K347" s="66"/>
      <c r="L347" s="66"/>
      <c r="M347" s="66"/>
      <c r="N347" s="66"/>
      <c r="O347" s="66"/>
      <c r="P347" s="66"/>
      <c r="Q347" s="66">
        <f>Q348+Q350</f>
        <v>300000</v>
      </c>
      <c r="R347" s="66">
        <f t="shared" ref="R347:S347" si="517">R348+R350</f>
        <v>0</v>
      </c>
      <c r="S347" s="66">
        <f t="shared" si="517"/>
        <v>0</v>
      </c>
      <c r="T347" s="66">
        <f t="shared" ref="T347:T351" si="518">N347+Q347</f>
        <v>300000</v>
      </c>
      <c r="U347" s="66">
        <f t="shared" ref="U347:U351" si="519">O347+R347</f>
        <v>0</v>
      </c>
      <c r="V347" s="66">
        <f t="shared" ref="V347:V351" si="520">P347+S347</f>
        <v>0</v>
      </c>
      <c r="W347" s="66">
        <f>W348+W350</f>
        <v>0</v>
      </c>
      <c r="X347" s="66">
        <f t="shared" ref="X347:Y347" si="521">X348+X350</f>
        <v>0</v>
      </c>
      <c r="Y347" s="66">
        <f t="shared" si="521"/>
        <v>0</v>
      </c>
      <c r="Z347" s="66">
        <f t="shared" si="494"/>
        <v>300000</v>
      </c>
      <c r="AA347" s="66">
        <f t="shared" si="495"/>
        <v>0</v>
      </c>
      <c r="AB347" s="66">
        <f t="shared" si="496"/>
        <v>0</v>
      </c>
    </row>
    <row r="348" spans="1:28" ht="25.5">
      <c r="A348" s="151"/>
      <c r="B348" s="62" t="s">
        <v>208</v>
      </c>
      <c r="C348" s="5" t="s">
        <v>15</v>
      </c>
      <c r="D348" s="5" t="s">
        <v>21</v>
      </c>
      <c r="E348" s="5" t="s">
        <v>100</v>
      </c>
      <c r="F348" s="60" t="s">
        <v>187</v>
      </c>
      <c r="G348" s="61" t="s">
        <v>32</v>
      </c>
      <c r="H348" s="66"/>
      <c r="I348" s="66"/>
      <c r="J348" s="66"/>
      <c r="K348" s="66"/>
      <c r="L348" s="66"/>
      <c r="M348" s="66"/>
      <c r="N348" s="66"/>
      <c r="O348" s="66"/>
      <c r="P348" s="66"/>
      <c r="Q348" s="66">
        <f>Q349</f>
        <v>140000</v>
      </c>
      <c r="R348" s="66">
        <f t="shared" ref="R348:S348" si="522">R349</f>
        <v>0</v>
      </c>
      <c r="S348" s="66">
        <f t="shared" si="522"/>
        <v>0</v>
      </c>
      <c r="T348" s="66">
        <f t="shared" si="518"/>
        <v>140000</v>
      </c>
      <c r="U348" s="66">
        <f t="shared" si="519"/>
        <v>0</v>
      </c>
      <c r="V348" s="66">
        <f t="shared" si="520"/>
        <v>0</v>
      </c>
      <c r="W348" s="66">
        <f>W349</f>
        <v>0</v>
      </c>
      <c r="X348" s="66">
        <f t="shared" ref="X348:Y348" si="523">X349</f>
        <v>0</v>
      </c>
      <c r="Y348" s="66">
        <f t="shared" si="523"/>
        <v>0</v>
      </c>
      <c r="Z348" s="66">
        <f t="shared" si="494"/>
        <v>140000</v>
      </c>
      <c r="AA348" s="66">
        <f t="shared" si="495"/>
        <v>0</v>
      </c>
      <c r="AB348" s="66">
        <f t="shared" si="496"/>
        <v>0</v>
      </c>
    </row>
    <row r="349" spans="1:28" ht="25.5">
      <c r="A349" s="151"/>
      <c r="B349" s="32" t="s">
        <v>34</v>
      </c>
      <c r="C349" s="5" t="s">
        <v>15</v>
      </c>
      <c r="D349" s="5" t="s">
        <v>21</v>
      </c>
      <c r="E349" s="5" t="s">
        <v>100</v>
      </c>
      <c r="F349" s="60" t="s">
        <v>187</v>
      </c>
      <c r="G349" s="61" t="s">
        <v>33</v>
      </c>
      <c r="H349" s="66"/>
      <c r="I349" s="66"/>
      <c r="J349" s="66"/>
      <c r="K349" s="66"/>
      <c r="L349" s="66"/>
      <c r="M349" s="66"/>
      <c r="N349" s="66"/>
      <c r="O349" s="66"/>
      <c r="P349" s="66"/>
      <c r="Q349" s="66">
        <v>140000</v>
      </c>
      <c r="R349" s="66"/>
      <c r="S349" s="66"/>
      <c r="T349" s="66">
        <f t="shared" si="518"/>
        <v>140000</v>
      </c>
      <c r="U349" s="66">
        <f t="shared" si="519"/>
        <v>0</v>
      </c>
      <c r="V349" s="66">
        <f t="shared" si="520"/>
        <v>0</v>
      </c>
      <c r="W349" s="66"/>
      <c r="X349" s="66"/>
      <c r="Y349" s="66"/>
      <c r="Z349" s="66">
        <f t="shared" si="494"/>
        <v>140000</v>
      </c>
      <c r="AA349" s="66">
        <f t="shared" si="495"/>
        <v>0</v>
      </c>
      <c r="AB349" s="66">
        <f t="shared" si="496"/>
        <v>0</v>
      </c>
    </row>
    <row r="350" spans="1:28">
      <c r="A350" s="151"/>
      <c r="B350" s="88" t="s">
        <v>35</v>
      </c>
      <c r="C350" s="5" t="s">
        <v>15</v>
      </c>
      <c r="D350" s="5" t="s">
        <v>21</v>
      </c>
      <c r="E350" s="5" t="s">
        <v>100</v>
      </c>
      <c r="F350" s="60" t="s">
        <v>187</v>
      </c>
      <c r="G350" s="61" t="s">
        <v>36</v>
      </c>
      <c r="H350" s="66"/>
      <c r="I350" s="66"/>
      <c r="J350" s="66"/>
      <c r="K350" s="66"/>
      <c r="L350" s="66"/>
      <c r="M350" s="66"/>
      <c r="N350" s="66"/>
      <c r="O350" s="66"/>
      <c r="P350" s="66"/>
      <c r="Q350" s="66">
        <f>Q351</f>
        <v>160000</v>
      </c>
      <c r="R350" s="66">
        <f t="shared" ref="R350:S350" si="524">R351</f>
        <v>0</v>
      </c>
      <c r="S350" s="66">
        <f t="shared" si="524"/>
        <v>0</v>
      </c>
      <c r="T350" s="66">
        <f t="shared" si="518"/>
        <v>160000</v>
      </c>
      <c r="U350" s="66">
        <f t="shared" si="519"/>
        <v>0</v>
      </c>
      <c r="V350" s="66">
        <f t="shared" si="520"/>
        <v>0</v>
      </c>
      <c r="W350" s="66">
        <f>W351</f>
        <v>0</v>
      </c>
      <c r="X350" s="66">
        <f t="shared" ref="X350:Y350" si="525">X351</f>
        <v>0</v>
      </c>
      <c r="Y350" s="66">
        <f t="shared" si="525"/>
        <v>0</v>
      </c>
      <c r="Z350" s="66">
        <f t="shared" si="494"/>
        <v>160000</v>
      </c>
      <c r="AA350" s="66">
        <f t="shared" si="495"/>
        <v>0</v>
      </c>
      <c r="AB350" s="66">
        <f t="shared" si="496"/>
        <v>0</v>
      </c>
    </row>
    <row r="351" spans="1:28">
      <c r="A351" s="151"/>
      <c r="B351" s="88" t="s">
        <v>174</v>
      </c>
      <c r="C351" s="5" t="s">
        <v>15</v>
      </c>
      <c r="D351" s="5" t="s">
        <v>21</v>
      </c>
      <c r="E351" s="5" t="s">
        <v>100</v>
      </c>
      <c r="F351" s="60" t="s">
        <v>187</v>
      </c>
      <c r="G351" s="61" t="s">
        <v>175</v>
      </c>
      <c r="H351" s="66"/>
      <c r="I351" s="66"/>
      <c r="J351" s="66"/>
      <c r="K351" s="66"/>
      <c r="L351" s="66"/>
      <c r="M351" s="66"/>
      <c r="N351" s="66"/>
      <c r="O351" s="66"/>
      <c r="P351" s="66"/>
      <c r="Q351" s="66">
        <v>160000</v>
      </c>
      <c r="R351" s="66"/>
      <c r="S351" s="66"/>
      <c r="T351" s="66">
        <f t="shared" si="518"/>
        <v>160000</v>
      </c>
      <c r="U351" s="66">
        <f t="shared" si="519"/>
        <v>0</v>
      </c>
      <c r="V351" s="66">
        <f t="shared" si="520"/>
        <v>0</v>
      </c>
      <c r="W351" s="66"/>
      <c r="X351" s="66"/>
      <c r="Y351" s="66"/>
      <c r="Z351" s="66">
        <f t="shared" si="494"/>
        <v>160000</v>
      </c>
      <c r="AA351" s="66">
        <f t="shared" si="495"/>
        <v>0</v>
      </c>
      <c r="AB351" s="66">
        <f t="shared" si="496"/>
        <v>0</v>
      </c>
    </row>
    <row r="352" spans="1:28">
      <c r="A352" s="151"/>
      <c r="B352" s="4"/>
      <c r="C352" s="4"/>
      <c r="D352" s="4"/>
      <c r="E352" s="4"/>
      <c r="F352" s="5"/>
      <c r="G352" s="17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  <c r="AA352" s="63"/>
      <c r="AB352" s="63"/>
    </row>
    <row r="353" spans="1:28" ht="45">
      <c r="A353" s="90">
        <v>8</v>
      </c>
      <c r="B353" s="178" t="s">
        <v>233</v>
      </c>
      <c r="C353" s="7" t="s">
        <v>159</v>
      </c>
      <c r="D353" s="7" t="s">
        <v>21</v>
      </c>
      <c r="E353" s="7" t="s">
        <v>100</v>
      </c>
      <c r="F353" s="7" t="s">
        <v>101</v>
      </c>
      <c r="G353" s="16"/>
      <c r="H353" s="65">
        <f>H354+H382+H386+H375</f>
        <v>29922817.199999999</v>
      </c>
      <c r="I353" s="65">
        <f t="shared" ref="I353:M353" si="526">I354+I382+I386+I375</f>
        <v>1600000</v>
      </c>
      <c r="J353" s="65">
        <f t="shared" si="526"/>
        <v>0</v>
      </c>
      <c r="K353" s="65">
        <f t="shared" si="526"/>
        <v>46530000</v>
      </c>
      <c r="L353" s="65">
        <f t="shared" si="526"/>
        <v>0</v>
      </c>
      <c r="M353" s="65">
        <f t="shared" si="526"/>
        <v>0</v>
      </c>
      <c r="N353" s="65">
        <f t="shared" si="386"/>
        <v>76452817.200000003</v>
      </c>
      <c r="O353" s="65">
        <f t="shared" si="387"/>
        <v>1600000</v>
      </c>
      <c r="P353" s="65">
        <f t="shared" si="388"/>
        <v>0</v>
      </c>
      <c r="Q353" s="65">
        <f t="shared" ref="Q353:S353" si="527">Q354+Q382+Q386+Q375</f>
        <v>9859887.3200000003</v>
      </c>
      <c r="R353" s="65">
        <f t="shared" si="527"/>
        <v>0</v>
      </c>
      <c r="S353" s="65">
        <f t="shared" si="527"/>
        <v>0</v>
      </c>
      <c r="T353" s="65">
        <f t="shared" ref="T353:T392" si="528">N353+Q353</f>
        <v>86312704.520000011</v>
      </c>
      <c r="U353" s="65">
        <f t="shared" ref="U353:U392" si="529">O353+R353</f>
        <v>1600000</v>
      </c>
      <c r="V353" s="65">
        <f t="shared" ref="V353:V392" si="530">P353+S353</f>
        <v>0</v>
      </c>
      <c r="W353" s="65">
        <f t="shared" ref="W353:Y353" si="531">W354+W382+W386+W375</f>
        <v>62281213.18</v>
      </c>
      <c r="X353" s="65">
        <f t="shared" si="531"/>
        <v>0</v>
      </c>
      <c r="Y353" s="65">
        <f t="shared" si="531"/>
        <v>0</v>
      </c>
      <c r="Z353" s="65">
        <f t="shared" ref="Z353:Z392" si="532">T353+W353</f>
        <v>148593917.70000002</v>
      </c>
      <c r="AA353" s="65">
        <f t="shared" ref="AA353:AA392" si="533">U353+X353</f>
        <v>1600000</v>
      </c>
      <c r="AB353" s="65">
        <f t="shared" ref="AB353:AB392" si="534">V353+Y353</f>
        <v>0</v>
      </c>
    </row>
    <row r="354" spans="1:28">
      <c r="A354" s="89" t="s">
        <v>165</v>
      </c>
      <c r="B354" s="81" t="s">
        <v>160</v>
      </c>
      <c r="C354" s="6" t="s">
        <v>159</v>
      </c>
      <c r="D354" s="6" t="s">
        <v>3</v>
      </c>
      <c r="E354" s="6" t="s">
        <v>100</v>
      </c>
      <c r="F354" s="6" t="s">
        <v>101</v>
      </c>
      <c r="G354" s="18"/>
      <c r="H354" s="64">
        <f>H355+H361+H368</f>
        <v>25611817.199999999</v>
      </c>
      <c r="I354" s="64">
        <f t="shared" ref="I354:J354" si="535">I355+I361+I368</f>
        <v>0</v>
      </c>
      <c r="J354" s="64">
        <f t="shared" si="535"/>
        <v>0</v>
      </c>
      <c r="K354" s="64">
        <f t="shared" ref="K354:M354" si="536">K355+K361+K368</f>
        <v>0</v>
      </c>
      <c r="L354" s="64">
        <f t="shared" si="536"/>
        <v>0</v>
      </c>
      <c r="M354" s="64">
        <f t="shared" si="536"/>
        <v>0</v>
      </c>
      <c r="N354" s="64">
        <f t="shared" si="386"/>
        <v>25611817.199999999</v>
      </c>
      <c r="O354" s="64">
        <f t="shared" si="387"/>
        <v>0</v>
      </c>
      <c r="P354" s="64">
        <f t="shared" si="388"/>
        <v>0</v>
      </c>
      <c r="Q354" s="64">
        <f t="shared" ref="Q354:S354" si="537">Q355+Q361+Q368</f>
        <v>10662.8</v>
      </c>
      <c r="R354" s="64">
        <f t="shared" si="537"/>
        <v>0</v>
      </c>
      <c r="S354" s="64">
        <f t="shared" si="537"/>
        <v>0</v>
      </c>
      <c r="T354" s="64">
        <f t="shared" si="528"/>
        <v>25622480</v>
      </c>
      <c r="U354" s="64">
        <f t="shared" si="529"/>
        <v>0</v>
      </c>
      <c r="V354" s="64">
        <f t="shared" si="530"/>
        <v>0</v>
      </c>
      <c r="W354" s="64">
        <f>W355+W361+W368+W358</f>
        <v>31550720</v>
      </c>
      <c r="X354" s="64">
        <f t="shared" ref="X354:Y354" si="538">X355+X361+X368+X358</f>
        <v>0</v>
      </c>
      <c r="Y354" s="64">
        <f t="shared" si="538"/>
        <v>0</v>
      </c>
      <c r="Z354" s="64">
        <f t="shared" si="532"/>
        <v>57173200</v>
      </c>
      <c r="AA354" s="64">
        <f t="shared" si="533"/>
        <v>0</v>
      </c>
      <c r="AB354" s="64">
        <f t="shared" si="534"/>
        <v>0</v>
      </c>
    </row>
    <row r="355" spans="1:28">
      <c r="A355" s="217"/>
      <c r="B355" s="80" t="s">
        <v>286</v>
      </c>
      <c r="C355" s="60" t="s">
        <v>159</v>
      </c>
      <c r="D355" s="60" t="s">
        <v>3</v>
      </c>
      <c r="E355" s="60" t="s">
        <v>100</v>
      </c>
      <c r="F355" s="40" t="s">
        <v>285</v>
      </c>
      <c r="G355" s="41"/>
      <c r="H355" s="63">
        <f>H356</f>
        <v>1500000</v>
      </c>
      <c r="I355" s="63">
        <f t="shared" ref="I355:M356" si="539">I356</f>
        <v>0</v>
      </c>
      <c r="J355" s="63">
        <f t="shared" si="539"/>
        <v>0</v>
      </c>
      <c r="K355" s="63">
        <f t="shared" si="539"/>
        <v>0</v>
      </c>
      <c r="L355" s="63">
        <f t="shared" si="539"/>
        <v>0</v>
      </c>
      <c r="M355" s="63">
        <f t="shared" si="539"/>
        <v>0</v>
      </c>
      <c r="N355" s="63">
        <f t="shared" si="386"/>
        <v>1500000</v>
      </c>
      <c r="O355" s="63">
        <f t="shared" si="387"/>
        <v>0</v>
      </c>
      <c r="P355" s="63">
        <f t="shared" si="388"/>
        <v>0</v>
      </c>
      <c r="Q355" s="63">
        <f t="shared" ref="Q355:S356" si="540">Q356</f>
        <v>0</v>
      </c>
      <c r="R355" s="63">
        <f t="shared" si="540"/>
        <v>0</v>
      </c>
      <c r="S355" s="63">
        <f t="shared" si="540"/>
        <v>0</v>
      </c>
      <c r="T355" s="63">
        <f t="shared" si="528"/>
        <v>1500000</v>
      </c>
      <c r="U355" s="63">
        <f t="shared" si="529"/>
        <v>0</v>
      </c>
      <c r="V355" s="63">
        <f t="shared" si="530"/>
        <v>0</v>
      </c>
      <c r="W355" s="63">
        <f t="shared" ref="W355:Y356" si="541">W356</f>
        <v>0</v>
      </c>
      <c r="X355" s="63">
        <f t="shared" si="541"/>
        <v>0</v>
      </c>
      <c r="Y355" s="63">
        <f t="shared" si="541"/>
        <v>0</v>
      </c>
      <c r="Z355" s="63">
        <f t="shared" si="532"/>
        <v>1500000</v>
      </c>
      <c r="AA355" s="63">
        <f t="shared" si="533"/>
        <v>0</v>
      </c>
      <c r="AB355" s="63">
        <f t="shared" si="534"/>
        <v>0</v>
      </c>
    </row>
    <row r="356" spans="1:28" ht="25.5">
      <c r="A356" s="218"/>
      <c r="B356" s="88" t="s">
        <v>208</v>
      </c>
      <c r="C356" s="60" t="s">
        <v>159</v>
      </c>
      <c r="D356" s="60" t="s">
        <v>3</v>
      </c>
      <c r="E356" s="60" t="s">
        <v>100</v>
      </c>
      <c r="F356" s="40" t="s">
        <v>285</v>
      </c>
      <c r="G356" s="41" t="s">
        <v>32</v>
      </c>
      <c r="H356" s="63">
        <f>H357</f>
        <v>1500000</v>
      </c>
      <c r="I356" s="63">
        <f t="shared" si="539"/>
        <v>0</v>
      </c>
      <c r="J356" s="63">
        <f t="shared" si="539"/>
        <v>0</v>
      </c>
      <c r="K356" s="63">
        <f t="shared" si="539"/>
        <v>0</v>
      </c>
      <c r="L356" s="63">
        <f t="shared" si="539"/>
        <v>0</v>
      </c>
      <c r="M356" s="63">
        <f t="shared" si="539"/>
        <v>0</v>
      </c>
      <c r="N356" s="63">
        <f t="shared" si="386"/>
        <v>1500000</v>
      </c>
      <c r="O356" s="63">
        <f t="shared" si="387"/>
        <v>0</v>
      </c>
      <c r="P356" s="63">
        <f t="shared" si="388"/>
        <v>0</v>
      </c>
      <c r="Q356" s="63">
        <f t="shared" si="540"/>
        <v>0</v>
      </c>
      <c r="R356" s="63">
        <f t="shared" si="540"/>
        <v>0</v>
      </c>
      <c r="S356" s="63">
        <f t="shared" si="540"/>
        <v>0</v>
      </c>
      <c r="T356" s="63">
        <f t="shared" si="528"/>
        <v>1500000</v>
      </c>
      <c r="U356" s="63">
        <f t="shared" si="529"/>
        <v>0</v>
      </c>
      <c r="V356" s="63">
        <f t="shared" si="530"/>
        <v>0</v>
      </c>
      <c r="W356" s="63">
        <f t="shared" si="541"/>
        <v>0</v>
      </c>
      <c r="X356" s="63">
        <f t="shared" si="541"/>
        <v>0</v>
      </c>
      <c r="Y356" s="63">
        <f t="shared" si="541"/>
        <v>0</v>
      </c>
      <c r="Z356" s="63">
        <f t="shared" si="532"/>
        <v>1500000</v>
      </c>
      <c r="AA356" s="63">
        <f t="shared" si="533"/>
        <v>0</v>
      </c>
      <c r="AB356" s="63">
        <f t="shared" si="534"/>
        <v>0</v>
      </c>
    </row>
    <row r="357" spans="1:28" ht="25.5">
      <c r="A357" s="218"/>
      <c r="B357" s="77" t="s">
        <v>34</v>
      </c>
      <c r="C357" s="60" t="s">
        <v>159</v>
      </c>
      <c r="D357" s="60" t="s">
        <v>3</v>
      </c>
      <c r="E357" s="60" t="s">
        <v>100</v>
      </c>
      <c r="F357" s="40" t="s">
        <v>285</v>
      </c>
      <c r="G357" s="41" t="s">
        <v>33</v>
      </c>
      <c r="H357" s="66">
        <v>1500000</v>
      </c>
      <c r="I357" s="66"/>
      <c r="J357" s="66"/>
      <c r="K357" s="66"/>
      <c r="L357" s="66"/>
      <c r="M357" s="66"/>
      <c r="N357" s="66">
        <f t="shared" si="386"/>
        <v>1500000</v>
      </c>
      <c r="O357" s="66">
        <f t="shared" si="387"/>
        <v>0</v>
      </c>
      <c r="P357" s="66">
        <f t="shared" si="388"/>
        <v>0</v>
      </c>
      <c r="Q357" s="66"/>
      <c r="R357" s="66"/>
      <c r="S357" s="66"/>
      <c r="T357" s="66">
        <f t="shared" si="528"/>
        <v>1500000</v>
      </c>
      <c r="U357" s="66">
        <f t="shared" si="529"/>
        <v>0</v>
      </c>
      <c r="V357" s="66">
        <f t="shared" si="530"/>
        <v>0</v>
      </c>
      <c r="W357" s="66"/>
      <c r="X357" s="66"/>
      <c r="Y357" s="66"/>
      <c r="Z357" s="66">
        <f t="shared" si="532"/>
        <v>1500000</v>
      </c>
      <c r="AA357" s="66">
        <f t="shared" si="533"/>
        <v>0</v>
      </c>
      <c r="AB357" s="66">
        <f t="shared" si="534"/>
        <v>0</v>
      </c>
    </row>
    <row r="358" spans="1:28">
      <c r="A358" s="146"/>
      <c r="B358" s="77" t="s">
        <v>188</v>
      </c>
      <c r="C358" s="40" t="s">
        <v>159</v>
      </c>
      <c r="D358" s="40" t="s">
        <v>3</v>
      </c>
      <c r="E358" s="40" t="s">
        <v>100</v>
      </c>
      <c r="F358" s="40" t="s">
        <v>187</v>
      </c>
      <c r="G358" s="41"/>
      <c r="H358" s="66"/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66"/>
      <c r="T358" s="66"/>
      <c r="U358" s="66"/>
      <c r="V358" s="66"/>
      <c r="W358" s="66">
        <f>W359</f>
        <v>2000000</v>
      </c>
      <c r="X358" s="66">
        <f t="shared" ref="X358:Y359" si="542">X359</f>
        <v>0</v>
      </c>
      <c r="Y358" s="66">
        <f t="shared" si="542"/>
        <v>0</v>
      </c>
      <c r="Z358" s="66">
        <f t="shared" ref="Z358:Z360" si="543">T358+W358</f>
        <v>2000000</v>
      </c>
      <c r="AA358" s="66">
        <f t="shared" ref="AA358:AA360" si="544">U358+X358</f>
        <v>0</v>
      </c>
      <c r="AB358" s="66">
        <f t="shared" ref="AB358:AB360" si="545">V358+Y358</f>
        <v>0</v>
      </c>
    </row>
    <row r="359" spans="1:28" ht="25.5">
      <c r="A359" s="146"/>
      <c r="B359" s="77" t="s">
        <v>208</v>
      </c>
      <c r="C359" s="40" t="s">
        <v>159</v>
      </c>
      <c r="D359" s="40" t="s">
        <v>3</v>
      </c>
      <c r="E359" s="40" t="s">
        <v>100</v>
      </c>
      <c r="F359" s="40" t="s">
        <v>187</v>
      </c>
      <c r="G359" s="41" t="s">
        <v>32</v>
      </c>
      <c r="H359" s="66"/>
      <c r="I359" s="66"/>
      <c r="J359" s="66"/>
      <c r="K359" s="66"/>
      <c r="L359" s="66"/>
      <c r="M359" s="66"/>
      <c r="N359" s="66"/>
      <c r="O359" s="66"/>
      <c r="P359" s="66"/>
      <c r="Q359" s="66"/>
      <c r="R359" s="66"/>
      <c r="S359" s="66"/>
      <c r="T359" s="66"/>
      <c r="U359" s="66"/>
      <c r="V359" s="66"/>
      <c r="W359" s="66">
        <f>W360</f>
        <v>2000000</v>
      </c>
      <c r="X359" s="66">
        <f t="shared" si="542"/>
        <v>0</v>
      </c>
      <c r="Y359" s="66">
        <f t="shared" si="542"/>
        <v>0</v>
      </c>
      <c r="Z359" s="66">
        <f t="shared" si="543"/>
        <v>2000000</v>
      </c>
      <c r="AA359" s="66">
        <f t="shared" si="544"/>
        <v>0</v>
      </c>
      <c r="AB359" s="66">
        <f t="shared" si="545"/>
        <v>0</v>
      </c>
    </row>
    <row r="360" spans="1:28" ht="25.5">
      <c r="A360" s="146"/>
      <c r="B360" s="77" t="s">
        <v>34</v>
      </c>
      <c r="C360" s="40" t="s">
        <v>159</v>
      </c>
      <c r="D360" s="40" t="s">
        <v>3</v>
      </c>
      <c r="E360" s="40" t="s">
        <v>100</v>
      </c>
      <c r="F360" s="40" t="s">
        <v>187</v>
      </c>
      <c r="G360" s="41" t="s">
        <v>33</v>
      </c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>
        <v>2000000</v>
      </c>
      <c r="X360" s="66"/>
      <c r="Y360" s="66"/>
      <c r="Z360" s="66">
        <f t="shared" si="543"/>
        <v>2000000</v>
      </c>
      <c r="AA360" s="66">
        <f t="shared" si="544"/>
        <v>0</v>
      </c>
      <c r="AB360" s="66">
        <f t="shared" si="545"/>
        <v>0</v>
      </c>
    </row>
    <row r="361" spans="1:28" ht="63.75">
      <c r="A361" s="146"/>
      <c r="B361" s="126" t="s">
        <v>206</v>
      </c>
      <c r="C361" s="79" t="s">
        <v>159</v>
      </c>
      <c r="D361" s="79" t="s">
        <v>3</v>
      </c>
      <c r="E361" s="79" t="s">
        <v>203</v>
      </c>
      <c r="F361" s="79" t="s">
        <v>204</v>
      </c>
      <c r="G361" s="107"/>
      <c r="H361" s="66">
        <f>H364+H366+H362</f>
        <v>23640030.399999999</v>
      </c>
      <c r="I361" s="66">
        <f t="shared" ref="I361:J361" si="546">I364+I366+I362</f>
        <v>0</v>
      </c>
      <c r="J361" s="66">
        <f t="shared" si="546"/>
        <v>0</v>
      </c>
      <c r="K361" s="66">
        <f t="shared" ref="K361:M361" si="547">K364+K366+K362</f>
        <v>0</v>
      </c>
      <c r="L361" s="66">
        <f t="shared" si="547"/>
        <v>0</v>
      </c>
      <c r="M361" s="66">
        <f t="shared" si="547"/>
        <v>0</v>
      </c>
      <c r="N361" s="66">
        <f t="shared" si="386"/>
        <v>23640030.399999999</v>
      </c>
      <c r="O361" s="66">
        <f t="shared" si="387"/>
        <v>0</v>
      </c>
      <c r="P361" s="66">
        <f t="shared" si="388"/>
        <v>0</v>
      </c>
      <c r="Q361" s="66">
        <f t="shared" ref="Q361:S361" si="548">Q364+Q366+Q362</f>
        <v>0</v>
      </c>
      <c r="R361" s="66">
        <f t="shared" si="548"/>
        <v>0</v>
      </c>
      <c r="S361" s="66">
        <f t="shared" si="548"/>
        <v>0</v>
      </c>
      <c r="T361" s="66">
        <f t="shared" si="528"/>
        <v>23640030.399999999</v>
      </c>
      <c r="U361" s="66">
        <f t="shared" si="529"/>
        <v>0</v>
      </c>
      <c r="V361" s="66">
        <f t="shared" si="530"/>
        <v>0</v>
      </c>
      <c r="W361" s="66">
        <f>W362</f>
        <v>28959705.600000001</v>
      </c>
      <c r="X361" s="66">
        <f t="shared" ref="X361:Y361" si="549">X364+X366+X362</f>
        <v>0</v>
      </c>
      <c r="Y361" s="66">
        <f t="shared" si="549"/>
        <v>0</v>
      </c>
      <c r="Z361" s="66">
        <f t="shared" si="532"/>
        <v>52599736</v>
      </c>
      <c r="AA361" s="66">
        <f t="shared" si="533"/>
        <v>0</v>
      </c>
      <c r="AB361" s="66">
        <f t="shared" si="534"/>
        <v>0</v>
      </c>
    </row>
    <row r="362" spans="1:28">
      <c r="A362" s="146"/>
      <c r="B362" s="109" t="s">
        <v>35</v>
      </c>
      <c r="C362" s="79" t="s">
        <v>159</v>
      </c>
      <c r="D362" s="79" t="s">
        <v>3</v>
      </c>
      <c r="E362" s="79" t="s">
        <v>203</v>
      </c>
      <c r="F362" s="79" t="s">
        <v>204</v>
      </c>
      <c r="G362" s="107" t="s">
        <v>36</v>
      </c>
      <c r="H362" s="66">
        <f>H363</f>
        <v>13190486.4</v>
      </c>
      <c r="I362" s="66"/>
      <c r="J362" s="66"/>
      <c r="K362" s="66"/>
      <c r="L362" s="66"/>
      <c r="M362" s="66"/>
      <c r="N362" s="66">
        <f t="shared" si="386"/>
        <v>13190486.4</v>
      </c>
      <c r="O362" s="66">
        <f t="shared" si="387"/>
        <v>0</v>
      </c>
      <c r="P362" s="66">
        <f t="shared" si="388"/>
        <v>0</v>
      </c>
      <c r="Q362" s="66"/>
      <c r="R362" s="66"/>
      <c r="S362" s="66"/>
      <c r="T362" s="66">
        <f t="shared" si="528"/>
        <v>13190486.4</v>
      </c>
      <c r="U362" s="66">
        <f t="shared" si="529"/>
        <v>0</v>
      </c>
      <c r="V362" s="66">
        <f t="shared" si="530"/>
        <v>0</v>
      </c>
      <c r="W362" s="66">
        <f>W363</f>
        <v>28959705.600000001</v>
      </c>
      <c r="X362" s="66">
        <f t="shared" ref="X362:Y362" si="550">X363</f>
        <v>0</v>
      </c>
      <c r="Y362" s="66">
        <f t="shared" si="550"/>
        <v>0</v>
      </c>
      <c r="Z362" s="66">
        <f t="shared" si="532"/>
        <v>42150192</v>
      </c>
      <c r="AA362" s="66">
        <f t="shared" si="533"/>
        <v>0</v>
      </c>
      <c r="AB362" s="66">
        <f t="shared" si="534"/>
        <v>0</v>
      </c>
    </row>
    <row r="363" spans="1:28" ht="25.5">
      <c r="A363" s="146"/>
      <c r="B363" s="109" t="s">
        <v>38</v>
      </c>
      <c r="C363" s="79" t="s">
        <v>159</v>
      </c>
      <c r="D363" s="79" t="s">
        <v>3</v>
      </c>
      <c r="E363" s="79" t="s">
        <v>203</v>
      </c>
      <c r="F363" s="79" t="s">
        <v>204</v>
      </c>
      <c r="G363" s="107" t="s">
        <v>37</v>
      </c>
      <c r="H363" s="66">
        <v>13190486.4</v>
      </c>
      <c r="I363" s="66"/>
      <c r="J363" s="66"/>
      <c r="K363" s="66"/>
      <c r="L363" s="66"/>
      <c r="M363" s="66"/>
      <c r="N363" s="66">
        <f t="shared" ref="N363:N436" si="551">H363+K363</f>
        <v>13190486.4</v>
      </c>
      <c r="O363" s="66">
        <f t="shared" ref="O363:O436" si="552">I363+L363</f>
        <v>0</v>
      </c>
      <c r="P363" s="66">
        <f t="shared" ref="P363:P436" si="553">J363+M363</f>
        <v>0</v>
      </c>
      <c r="Q363" s="66"/>
      <c r="R363" s="66"/>
      <c r="S363" s="66"/>
      <c r="T363" s="66">
        <f t="shared" si="528"/>
        <v>13190486.4</v>
      </c>
      <c r="U363" s="66">
        <f t="shared" si="529"/>
        <v>0</v>
      </c>
      <c r="V363" s="66">
        <f t="shared" si="530"/>
        <v>0</v>
      </c>
      <c r="W363" s="66">
        <v>28959705.600000001</v>
      </c>
      <c r="X363" s="66"/>
      <c r="Y363" s="66"/>
      <c r="Z363" s="66">
        <f t="shared" si="532"/>
        <v>42150192</v>
      </c>
      <c r="AA363" s="66">
        <f t="shared" si="533"/>
        <v>0</v>
      </c>
      <c r="AB363" s="66">
        <f t="shared" si="534"/>
        <v>0</v>
      </c>
    </row>
    <row r="364" spans="1:28" ht="25.5">
      <c r="A364" s="146"/>
      <c r="B364" s="80" t="s">
        <v>145</v>
      </c>
      <c r="C364" s="79" t="s">
        <v>159</v>
      </c>
      <c r="D364" s="79" t="s">
        <v>3</v>
      </c>
      <c r="E364" s="79" t="s">
        <v>203</v>
      </c>
      <c r="F364" s="79" t="s">
        <v>204</v>
      </c>
      <c r="G364" s="107" t="s">
        <v>143</v>
      </c>
      <c r="H364" s="66">
        <f>H365</f>
        <v>9299544</v>
      </c>
      <c r="I364" s="66">
        <f t="shared" ref="I364:M364" si="554">I365</f>
        <v>0</v>
      </c>
      <c r="J364" s="66">
        <f t="shared" si="554"/>
        <v>0</v>
      </c>
      <c r="K364" s="66">
        <f t="shared" si="554"/>
        <v>0</v>
      </c>
      <c r="L364" s="66">
        <f t="shared" si="554"/>
        <v>0</v>
      </c>
      <c r="M364" s="66">
        <f t="shared" si="554"/>
        <v>0</v>
      </c>
      <c r="N364" s="66">
        <f t="shared" si="551"/>
        <v>9299544</v>
      </c>
      <c r="O364" s="66">
        <f t="shared" si="552"/>
        <v>0</v>
      </c>
      <c r="P364" s="66">
        <f t="shared" si="553"/>
        <v>0</v>
      </c>
      <c r="Q364" s="66">
        <f t="shared" ref="Q364:S364" si="555">Q365</f>
        <v>0</v>
      </c>
      <c r="R364" s="66">
        <f t="shared" si="555"/>
        <v>0</v>
      </c>
      <c r="S364" s="66">
        <f t="shared" si="555"/>
        <v>0</v>
      </c>
      <c r="T364" s="66">
        <f t="shared" si="528"/>
        <v>9299544</v>
      </c>
      <c r="U364" s="66">
        <f t="shared" si="529"/>
        <v>0</v>
      </c>
      <c r="V364" s="66">
        <f t="shared" si="530"/>
        <v>0</v>
      </c>
      <c r="W364" s="66">
        <f t="shared" ref="W364:Y364" si="556">W365</f>
        <v>0</v>
      </c>
      <c r="X364" s="66">
        <f t="shared" si="556"/>
        <v>0</v>
      </c>
      <c r="Y364" s="66">
        <f t="shared" si="556"/>
        <v>0</v>
      </c>
      <c r="Z364" s="66">
        <f t="shared" si="532"/>
        <v>9299544</v>
      </c>
      <c r="AA364" s="66">
        <f t="shared" si="533"/>
        <v>0</v>
      </c>
      <c r="AB364" s="66">
        <f t="shared" si="534"/>
        <v>0</v>
      </c>
    </row>
    <row r="365" spans="1:28">
      <c r="A365" s="146"/>
      <c r="B365" s="80" t="s">
        <v>146</v>
      </c>
      <c r="C365" s="79" t="s">
        <v>159</v>
      </c>
      <c r="D365" s="79" t="s">
        <v>3</v>
      </c>
      <c r="E365" s="79" t="s">
        <v>203</v>
      </c>
      <c r="F365" s="79" t="s">
        <v>204</v>
      </c>
      <c r="G365" s="107" t="s">
        <v>144</v>
      </c>
      <c r="H365" s="66">
        <v>9299544</v>
      </c>
      <c r="I365" s="66"/>
      <c r="J365" s="66"/>
      <c r="K365" s="66"/>
      <c r="L365" s="66"/>
      <c r="M365" s="66"/>
      <c r="N365" s="66">
        <f t="shared" si="551"/>
        <v>9299544</v>
      </c>
      <c r="O365" s="66">
        <f t="shared" si="552"/>
        <v>0</v>
      </c>
      <c r="P365" s="66">
        <f t="shared" si="553"/>
        <v>0</v>
      </c>
      <c r="Q365" s="66"/>
      <c r="R365" s="66"/>
      <c r="S365" s="66"/>
      <c r="T365" s="66">
        <f t="shared" si="528"/>
        <v>9299544</v>
      </c>
      <c r="U365" s="66">
        <f t="shared" si="529"/>
        <v>0</v>
      </c>
      <c r="V365" s="66">
        <f t="shared" si="530"/>
        <v>0</v>
      </c>
      <c r="W365" s="66"/>
      <c r="X365" s="66"/>
      <c r="Y365" s="66"/>
      <c r="Z365" s="66">
        <f t="shared" si="532"/>
        <v>9299544</v>
      </c>
      <c r="AA365" s="66">
        <f t="shared" si="533"/>
        <v>0</v>
      </c>
      <c r="AB365" s="66">
        <f t="shared" si="534"/>
        <v>0</v>
      </c>
    </row>
    <row r="366" spans="1:28">
      <c r="A366" s="146"/>
      <c r="B366" s="92" t="s">
        <v>47</v>
      </c>
      <c r="C366" s="79" t="s">
        <v>159</v>
      </c>
      <c r="D366" s="79" t="s">
        <v>3</v>
      </c>
      <c r="E366" s="79" t="s">
        <v>203</v>
      </c>
      <c r="F366" s="79" t="s">
        <v>204</v>
      </c>
      <c r="G366" s="107" t="s">
        <v>45</v>
      </c>
      <c r="H366" s="66">
        <f>H367</f>
        <v>1150000</v>
      </c>
      <c r="I366" s="66">
        <f t="shared" ref="I366:M366" si="557">I367</f>
        <v>0</v>
      </c>
      <c r="J366" s="66">
        <f t="shared" si="557"/>
        <v>0</v>
      </c>
      <c r="K366" s="66">
        <f t="shared" si="557"/>
        <v>0</v>
      </c>
      <c r="L366" s="66">
        <f t="shared" si="557"/>
        <v>0</v>
      </c>
      <c r="M366" s="66">
        <f t="shared" si="557"/>
        <v>0</v>
      </c>
      <c r="N366" s="66">
        <f t="shared" si="551"/>
        <v>1150000</v>
      </c>
      <c r="O366" s="66">
        <f t="shared" si="552"/>
        <v>0</v>
      </c>
      <c r="P366" s="66">
        <f t="shared" si="553"/>
        <v>0</v>
      </c>
      <c r="Q366" s="66">
        <f t="shared" ref="Q366:S366" si="558">Q367</f>
        <v>0</v>
      </c>
      <c r="R366" s="66">
        <f t="shared" si="558"/>
        <v>0</v>
      </c>
      <c r="S366" s="66">
        <f t="shared" si="558"/>
        <v>0</v>
      </c>
      <c r="T366" s="66">
        <f t="shared" si="528"/>
        <v>1150000</v>
      </c>
      <c r="U366" s="66">
        <f t="shared" si="529"/>
        <v>0</v>
      </c>
      <c r="V366" s="66">
        <f t="shared" si="530"/>
        <v>0</v>
      </c>
      <c r="W366" s="66">
        <f t="shared" ref="W366:Y366" si="559">W367</f>
        <v>0</v>
      </c>
      <c r="X366" s="66">
        <f t="shared" si="559"/>
        <v>0</v>
      </c>
      <c r="Y366" s="66">
        <f t="shared" si="559"/>
        <v>0</v>
      </c>
      <c r="Z366" s="66">
        <f t="shared" si="532"/>
        <v>1150000</v>
      </c>
      <c r="AA366" s="66">
        <f t="shared" si="533"/>
        <v>0</v>
      </c>
      <c r="AB366" s="66">
        <f t="shared" si="534"/>
        <v>0</v>
      </c>
    </row>
    <row r="367" spans="1:28">
      <c r="A367" s="146"/>
      <c r="B367" s="92" t="s">
        <v>56</v>
      </c>
      <c r="C367" s="79" t="s">
        <v>159</v>
      </c>
      <c r="D367" s="79" t="s">
        <v>3</v>
      </c>
      <c r="E367" s="79" t="s">
        <v>203</v>
      </c>
      <c r="F367" s="79" t="s">
        <v>204</v>
      </c>
      <c r="G367" s="107" t="s">
        <v>57</v>
      </c>
      <c r="H367" s="66">
        <v>1150000</v>
      </c>
      <c r="I367" s="66"/>
      <c r="J367" s="66"/>
      <c r="K367" s="66"/>
      <c r="L367" s="66"/>
      <c r="M367" s="66"/>
      <c r="N367" s="66">
        <f t="shared" si="551"/>
        <v>1150000</v>
      </c>
      <c r="O367" s="66">
        <f t="shared" si="552"/>
        <v>0</v>
      </c>
      <c r="P367" s="66">
        <f t="shared" si="553"/>
        <v>0</v>
      </c>
      <c r="Q367" s="66"/>
      <c r="R367" s="66"/>
      <c r="S367" s="66"/>
      <c r="T367" s="66">
        <f t="shared" si="528"/>
        <v>1150000</v>
      </c>
      <c r="U367" s="66">
        <f t="shared" si="529"/>
        <v>0</v>
      </c>
      <c r="V367" s="66">
        <f t="shared" si="530"/>
        <v>0</v>
      </c>
      <c r="W367" s="66"/>
      <c r="X367" s="66"/>
      <c r="Y367" s="66"/>
      <c r="Z367" s="66">
        <f t="shared" si="532"/>
        <v>1150000</v>
      </c>
      <c r="AA367" s="66">
        <f t="shared" si="533"/>
        <v>0</v>
      </c>
      <c r="AB367" s="66">
        <f t="shared" si="534"/>
        <v>0</v>
      </c>
    </row>
    <row r="368" spans="1:28" ht="51">
      <c r="A368" s="146"/>
      <c r="B368" s="126" t="s">
        <v>207</v>
      </c>
      <c r="C368" s="79" t="s">
        <v>159</v>
      </c>
      <c r="D368" s="79" t="s">
        <v>3</v>
      </c>
      <c r="E368" s="79" t="s">
        <v>203</v>
      </c>
      <c r="F368" s="79" t="s">
        <v>205</v>
      </c>
      <c r="G368" s="107"/>
      <c r="H368" s="66">
        <f>H371+H373+H369</f>
        <v>471786.8</v>
      </c>
      <c r="I368" s="66">
        <f t="shared" ref="I368:J368" si="560">I371+I373</f>
        <v>0</v>
      </c>
      <c r="J368" s="66">
        <f t="shared" si="560"/>
        <v>0</v>
      </c>
      <c r="K368" s="66">
        <f t="shared" ref="K368:M368" si="561">K371+K373</f>
        <v>0</v>
      </c>
      <c r="L368" s="66">
        <f t="shared" si="561"/>
        <v>0</v>
      </c>
      <c r="M368" s="66">
        <f t="shared" si="561"/>
        <v>0</v>
      </c>
      <c r="N368" s="66">
        <f t="shared" si="551"/>
        <v>471786.8</v>
      </c>
      <c r="O368" s="66">
        <f t="shared" si="552"/>
        <v>0</v>
      </c>
      <c r="P368" s="66">
        <f t="shared" si="553"/>
        <v>0</v>
      </c>
      <c r="Q368" s="66">
        <f t="shared" ref="Q368:S368" si="562">Q371+Q373</f>
        <v>10662.8</v>
      </c>
      <c r="R368" s="66">
        <f t="shared" si="562"/>
        <v>0</v>
      </c>
      <c r="S368" s="66">
        <f t="shared" si="562"/>
        <v>0</v>
      </c>
      <c r="T368" s="66">
        <f t="shared" si="528"/>
        <v>482449.6</v>
      </c>
      <c r="U368" s="66">
        <f t="shared" si="529"/>
        <v>0</v>
      </c>
      <c r="V368" s="66">
        <f t="shared" si="530"/>
        <v>0</v>
      </c>
      <c r="W368" s="66">
        <f>W369</f>
        <v>591014.40000000002</v>
      </c>
      <c r="X368" s="66">
        <f t="shared" ref="X368:Y368" si="563">X371+X373</f>
        <v>0</v>
      </c>
      <c r="Y368" s="66">
        <f t="shared" si="563"/>
        <v>0</v>
      </c>
      <c r="Z368" s="66">
        <f t="shared" si="532"/>
        <v>1073464</v>
      </c>
      <c r="AA368" s="66">
        <f t="shared" si="533"/>
        <v>0</v>
      </c>
      <c r="AB368" s="66">
        <f t="shared" si="534"/>
        <v>0</v>
      </c>
    </row>
    <row r="369" spans="1:28">
      <c r="A369" s="146"/>
      <c r="B369" s="109" t="s">
        <v>35</v>
      </c>
      <c r="C369" s="79" t="s">
        <v>159</v>
      </c>
      <c r="D369" s="79" t="s">
        <v>3</v>
      </c>
      <c r="E369" s="79" t="s">
        <v>203</v>
      </c>
      <c r="F369" s="79" t="s">
        <v>205</v>
      </c>
      <c r="G369" s="107" t="s">
        <v>36</v>
      </c>
      <c r="H369" s="66">
        <f>H370</f>
        <v>269193.59999999998</v>
      </c>
      <c r="I369" s="66"/>
      <c r="J369" s="66"/>
      <c r="K369" s="66"/>
      <c r="L369" s="66"/>
      <c r="M369" s="66"/>
      <c r="N369" s="66">
        <f t="shared" si="551"/>
        <v>269193.59999999998</v>
      </c>
      <c r="O369" s="66">
        <f t="shared" si="552"/>
        <v>0</v>
      </c>
      <c r="P369" s="66">
        <f t="shared" si="553"/>
        <v>0</v>
      </c>
      <c r="Q369" s="66"/>
      <c r="R369" s="66"/>
      <c r="S369" s="66"/>
      <c r="T369" s="66">
        <f t="shared" si="528"/>
        <v>269193.59999999998</v>
      </c>
      <c r="U369" s="66">
        <f t="shared" si="529"/>
        <v>0</v>
      </c>
      <c r="V369" s="66">
        <f t="shared" si="530"/>
        <v>0</v>
      </c>
      <c r="W369" s="66">
        <f>W370</f>
        <v>591014.40000000002</v>
      </c>
      <c r="X369" s="66">
        <f t="shared" ref="X369:Y369" si="564">X370</f>
        <v>0</v>
      </c>
      <c r="Y369" s="66">
        <f t="shared" si="564"/>
        <v>0</v>
      </c>
      <c r="Z369" s="66">
        <f t="shared" si="532"/>
        <v>860208</v>
      </c>
      <c r="AA369" s="66">
        <f t="shared" si="533"/>
        <v>0</v>
      </c>
      <c r="AB369" s="66">
        <f t="shared" si="534"/>
        <v>0</v>
      </c>
    </row>
    <row r="370" spans="1:28" ht="18.75" customHeight="1">
      <c r="A370" s="146"/>
      <c r="B370" s="109" t="s">
        <v>38</v>
      </c>
      <c r="C370" s="79" t="s">
        <v>159</v>
      </c>
      <c r="D370" s="79" t="s">
        <v>3</v>
      </c>
      <c r="E370" s="79" t="s">
        <v>203</v>
      </c>
      <c r="F370" s="79" t="s">
        <v>205</v>
      </c>
      <c r="G370" s="107" t="s">
        <v>37</v>
      </c>
      <c r="H370" s="66">
        <v>269193.59999999998</v>
      </c>
      <c r="I370" s="66"/>
      <c r="J370" s="66"/>
      <c r="K370" s="66"/>
      <c r="L370" s="66"/>
      <c r="M370" s="66"/>
      <c r="N370" s="66">
        <f t="shared" si="551"/>
        <v>269193.59999999998</v>
      </c>
      <c r="O370" s="66">
        <f t="shared" si="552"/>
        <v>0</v>
      </c>
      <c r="P370" s="66">
        <f t="shared" si="553"/>
        <v>0</v>
      </c>
      <c r="Q370" s="66"/>
      <c r="R370" s="66"/>
      <c r="S370" s="66"/>
      <c r="T370" s="66">
        <f t="shared" si="528"/>
        <v>269193.59999999998</v>
      </c>
      <c r="U370" s="66">
        <f t="shared" si="529"/>
        <v>0</v>
      </c>
      <c r="V370" s="66">
        <f t="shared" si="530"/>
        <v>0</v>
      </c>
      <c r="W370" s="66">
        <v>591014.40000000002</v>
      </c>
      <c r="X370" s="66"/>
      <c r="Y370" s="66"/>
      <c r="Z370" s="66">
        <f t="shared" si="532"/>
        <v>860208</v>
      </c>
      <c r="AA370" s="66">
        <f t="shared" si="533"/>
        <v>0</v>
      </c>
      <c r="AB370" s="66">
        <f t="shared" si="534"/>
        <v>0</v>
      </c>
    </row>
    <row r="371" spans="1:28" ht="25.5">
      <c r="A371" s="146"/>
      <c r="B371" s="80" t="s">
        <v>145</v>
      </c>
      <c r="C371" s="79" t="s">
        <v>159</v>
      </c>
      <c r="D371" s="79" t="s">
        <v>3</v>
      </c>
      <c r="E371" s="79" t="s">
        <v>203</v>
      </c>
      <c r="F371" s="79" t="s">
        <v>205</v>
      </c>
      <c r="G371" s="107" t="s">
        <v>143</v>
      </c>
      <c r="H371" s="66">
        <f>H372</f>
        <v>180393.2</v>
      </c>
      <c r="I371" s="66">
        <f t="shared" ref="I371:M371" si="565">I372</f>
        <v>0</v>
      </c>
      <c r="J371" s="66">
        <f t="shared" si="565"/>
        <v>0</v>
      </c>
      <c r="K371" s="66">
        <f t="shared" si="565"/>
        <v>0</v>
      </c>
      <c r="L371" s="66">
        <f t="shared" si="565"/>
        <v>0</v>
      </c>
      <c r="M371" s="66">
        <f t="shared" si="565"/>
        <v>0</v>
      </c>
      <c r="N371" s="66">
        <f t="shared" si="551"/>
        <v>180393.2</v>
      </c>
      <c r="O371" s="66">
        <f t="shared" si="552"/>
        <v>0</v>
      </c>
      <c r="P371" s="66">
        <f t="shared" si="553"/>
        <v>0</v>
      </c>
      <c r="Q371" s="66">
        <f t="shared" ref="Q371:S371" si="566">Q372</f>
        <v>9494.3799999999992</v>
      </c>
      <c r="R371" s="66">
        <f t="shared" si="566"/>
        <v>0</v>
      </c>
      <c r="S371" s="66">
        <f t="shared" si="566"/>
        <v>0</v>
      </c>
      <c r="T371" s="66">
        <f t="shared" si="528"/>
        <v>189887.58000000002</v>
      </c>
      <c r="U371" s="66">
        <f t="shared" si="529"/>
        <v>0</v>
      </c>
      <c r="V371" s="66">
        <f t="shared" si="530"/>
        <v>0</v>
      </c>
      <c r="W371" s="66">
        <f t="shared" ref="W371:Y371" si="567">W372</f>
        <v>0</v>
      </c>
      <c r="X371" s="66">
        <f t="shared" si="567"/>
        <v>0</v>
      </c>
      <c r="Y371" s="66">
        <f t="shared" si="567"/>
        <v>0</v>
      </c>
      <c r="Z371" s="66">
        <f t="shared" si="532"/>
        <v>189887.58000000002</v>
      </c>
      <c r="AA371" s="66">
        <f t="shared" si="533"/>
        <v>0</v>
      </c>
      <c r="AB371" s="66">
        <f t="shared" si="534"/>
        <v>0</v>
      </c>
    </row>
    <row r="372" spans="1:28">
      <c r="A372" s="146"/>
      <c r="B372" s="80" t="s">
        <v>146</v>
      </c>
      <c r="C372" s="79" t="s">
        <v>159</v>
      </c>
      <c r="D372" s="79" t="s">
        <v>3</v>
      </c>
      <c r="E372" s="79" t="s">
        <v>203</v>
      </c>
      <c r="F372" s="79" t="s">
        <v>205</v>
      </c>
      <c r="G372" s="107" t="s">
        <v>144</v>
      </c>
      <c r="H372" s="66">
        <v>180393.2</v>
      </c>
      <c r="I372" s="66"/>
      <c r="J372" s="66"/>
      <c r="K372" s="66"/>
      <c r="L372" s="66"/>
      <c r="M372" s="66"/>
      <c r="N372" s="66">
        <f t="shared" si="551"/>
        <v>180393.2</v>
      </c>
      <c r="O372" s="66">
        <f t="shared" si="552"/>
        <v>0</v>
      </c>
      <c r="P372" s="66">
        <f t="shared" si="553"/>
        <v>0</v>
      </c>
      <c r="Q372" s="66">
        <v>9494.3799999999992</v>
      </c>
      <c r="R372" s="66"/>
      <c r="S372" s="66"/>
      <c r="T372" s="66">
        <f t="shared" si="528"/>
        <v>189887.58000000002</v>
      </c>
      <c r="U372" s="66">
        <f t="shared" si="529"/>
        <v>0</v>
      </c>
      <c r="V372" s="66">
        <f t="shared" si="530"/>
        <v>0</v>
      </c>
      <c r="W372" s="66"/>
      <c r="X372" s="66"/>
      <c r="Y372" s="66"/>
      <c r="Z372" s="66">
        <f t="shared" si="532"/>
        <v>189887.58000000002</v>
      </c>
      <c r="AA372" s="66">
        <f t="shared" si="533"/>
        <v>0</v>
      </c>
      <c r="AB372" s="66">
        <f t="shared" si="534"/>
        <v>0</v>
      </c>
    </row>
    <row r="373" spans="1:28">
      <c r="A373" s="146"/>
      <c r="B373" s="92" t="s">
        <v>47</v>
      </c>
      <c r="C373" s="79" t="s">
        <v>159</v>
      </c>
      <c r="D373" s="79" t="s">
        <v>3</v>
      </c>
      <c r="E373" s="79" t="s">
        <v>203</v>
      </c>
      <c r="F373" s="79" t="s">
        <v>205</v>
      </c>
      <c r="G373" s="107" t="s">
        <v>45</v>
      </c>
      <c r="H373" s="66">
        <f>H374</f>
        <v>22200</v>
      </c>
      <c r="I373" s="66">
        <f t="shared" ref="I373:M373" si="568">I374</f>
        <v>0</v>
      </c>
      <c r="J373" s="66">
        <f t="shared" si="568"/>
        <v>0</v>
      </c>
      <c r="K373" s="66">
        <f t="shared" si="568"/>
        <v>0</v>
      </c>
      <c r="L373" s="66">
        <f t="shared" si="568"/>
        <v>0</v>
      </c>
      <c r="M373" s="66">
        <f t="shared" si="568"/>
        <v>0</v>
      </c>
      <c r="N373" s="66">
        <f t="shared" si="551"/>
        <v>22200</v>
      </c>
      <c r="O373" s="66">
        <f t="shared" si="552"/>
        <v>0</v>
      </c>
      <c r="P373" s="66">
        <f t="shared" si="553"/>
        <v>0</v>
      </c>
      <c r="Q373" s="66">
        <f t="shared" ref="Q373:S373" si="569">Q374</f>
        <v>1168.42</v>
      </c>
      <c r="R373" s="66">
        <f t="shared" si="569"/>
        <v>0</v>
      </c>
      <c r="S373" s="66">
        <f t="shared" si="569"/>
        <v>0</v>
      </c>
      <c r="T373" s="66">
        <f t="shared" si="528"/>
        <v>23368.42</v>
      </c>
      <c r="U373" s="66">
        <f t="shared" si="529"/>
        <v>0</v>
      </c>
      <c r="V373" s="66">
        <f t="shared" si="530"/>
        <v>0</v>
      </c>
      <c r="W373" s="66">
        <f t="shared" ref="W373:Y373" si="570">W374</f>
        <v>0</v>
      </c>
      <c r="X373" s="66">
        <f t="shared" si="570"/>
        <v>0</v>
      </c>
      <c r="Y373" s="66">
        <f t="shared" si="570"/>
        <v>0</v>
      </c>
      <c r="Z373" s="66">
        <f t="shared" si="532"/>
        <v>23368.42</v>
      </c>
      <c r="AA373" s="66">
        <f t="shared" si="533"/>
        <v>0</v>
      </c>
      <c r="AB373" s="66">
        <f t="shared" si="534"/>
        <v>0</v>
      </c>
    </row>
    <row r="374" spans="1:28">
      <c r="A374" s="146"/>
      <c r="B374" s="92" t="s">
        <v>56</v>
      </c>
      <c r="C374" s="79" t="s">
        <v>159</v>
      </c>
      <c r="D374" s="79" t="s">
        <v>3</v>
      </c>
      <c r="E374" s="79" t="s">
        <v>203</v>
      </c>
      <c r="F374" s="79" t="s">
        <v>205</v>
      </c>
      <c r="G374" s="107" t="s">
        <v>57</v>
      </c>
      <c r="H374" s="66">
        <v>22200</v>
      </c>
      <c r="I374" s="66"/>
      <c r="J374" s="66"/>
      <c r="K374" s="66"/>
      <c r="L374" s="66"/>
      <c r="M374" s="66"/>
      <c r="N374" s="66">
        <f t="shared" si="551"/>
        <v>22200</v>
      </c>
      <c r="O374" s="66">
        <f t="shared" si="552"/>
        <v>0</v>
      </c>
      <c r="P374" s="66">
        <f t="shared" si="553"/>
        <v>0</v>
      </c>
      <c r="Q374" s="66">
        <v>1168.42</v>
      </c>
      <c r="R374" s="66"/>
      <c r="S374" s="66"/>
      <c r="T374" s="66">
        <f t="shared" si="528"/>
        <v>23368.42</v>
      </c>
      <c r="U374" s="66">
        <f t="shared" si="529"/>
        <v>0</v>
      </c>
      <c r="V374" s="66">
        <f t="shared" si="530"/>
        <v>0</v>
      </c>
      <c r="W374" s="66"/>
      <c r="X374" s="66"/>
      <c r="Y374" s="66"/>
      <c r="Z374" s="66">
        <f t="shared" si="532"/>
        <v>23368.42</v>
      </c>
      <c r="AA374" s="66">
        <f t="shared" si="533"/>
        <v>0</v>
      </c>
      <c r="AB374" s="66">
        <f t="shared" si="534"/>
        <v>0</v>
      </c>
    </row>
    <row r="375" spans="1:28" s="142" customFormat="1">
      <c r="A375" s="89" t="s">
        <v>167</v>
      </c>
      <c r="B375" s="81" t="s">
        <v>365</v>
      </c>
      <c r="C375" s="86" t="s">
        <v>159</v>
      </c>
      <c r="D375" s="86" t="s">
        <v>10</v>
      </c>
      <c r="E375" s="86" t="s">
        <v>100</v>
      </c>
      <c r="F375" s="86" t="s">
        <v>101</v>
      </c>
      <c r="G375" s="205"/>
      <c r="H375" s="141">
        <f>H376</f>
        <v>0</v>
      </c>
      <c r="I375" s="141">
        <f t="shared" ref="I375:M377" si="571">I376</f>
        <v>0</v>
      </c>
      <c r="J375" s="141">
        <f t="shared" si="571"/>
        <v>0</v>
      </c>
      <c r="K375" s="141">
        <f t="shared" si="571"/>
        <v>46530000</v>
      </c>
      <c r="L375" s="141">
        <f t="shared" si="571"/>
        <v>0</v>
      </c>
      <c r="M375" s="141">
        <f t="shared" si="571"/>
        <v>0</v>
      </c>
      <c r="N375" s="141">
        <f t="shared" ref="N375:N378" si="572">H375+K375</f>
        <v>46530000</v>
      </c>
      <c r="O375" s="141">
        <f t="shared" ref="O375:O378" si="573">I375+L375</f>
        <v>0</v>
      </c>
      <c r="P375" s="141">
        <f t="shared" ref="P375:P378" si="574">J375+M375</f>
        <v>0</v>
      </c>
      <c r="Q375" s="141">
        <f>Q376+Q379</f>
        <v>9849224.5199999996</v>
      </c>
      <c r="R375" s="141">
        <f t="shared" ref="R375:S375" si="575">R376+R379</f>
        <v>0</v>
      </c>
      <c r="S375" s="141">
        <f t="shared" si="575"/>
        <v>0</v>
      </c>
      <c r="T375" s="141">
        <f t="shared" si="528"/>
        <v>56379224.519999996</v>
      </c>
      <c r="U375" s="141">
        <f t="shared" si="529"/>
        <v>0</v>
      </c>
      <c r="V375" s="141">
        <f t="shared" si="530"/>
        <v>0</v>
      </c>
      <c r="W375" s="141">
        <f>W376+W379</f>
        <v>30530493.18</v>
      </c>
      <c r="X375" s="141">
        <f t="shared" ref="X375:Y375" si="576">X376+X379</f>
        <v>0</v>
      </c>
      <c r="Y375" s="141">
        <f t="shared" si="576"/>
        <v>0</v>
      </c>
      <c r="Z375" s="141">
        <f t="shared" si="532"/>
        <v>86909717.699999988</v>
      </c>
      <c r="AA375" s="141">
        <f t="shared" si="533"/>
        <v>0</v>
      </c>
      <c r="AB375" s="141">
        <f t="shared" si="534"/>
        <v>0</v>
      </c>
    </row>
    <row r="376" spans="1:28" ht="25.5">
      <c r="A376" s="146"/>
      <c r="B376" s="77" t="s">
        <v>366</v>
      </c>
      <c r="C376" s="79" t="s">
        <v>159</v>
      </c>
      <c r="D376" s="79" t="s">
        <v>10</v>
      </c>
      <c r="E376" s="79" t="s">
        <v>100</v>
      </c>
      <c r="F376" s="79" t="s">
        <v>367</v>
      </c>
      <c r="G376" s="107"/>
      <c r="H376" s="66">
        <f>H377</f>
        <v>0</v>
      </c>
      <c r="I376" s="66">
        <f t="shared" si="571"/>
        <v>0</v>
      </c>
      <c r="J376" s="66">
        <f t="shared" si="571"/>
        <v>0</v>
      </c>
      <c r="K376" s="66">
        <f t="shared" si="571"/>
        <v>46530000</v>
      </c>
      <c r="L376" s="66">
        <f t="shared" si="571"/>
        <v>0</v>
      </c>
      <c r="M376" s="66">
        <f t="shared" si="571"/>
        <v>0</v>
      </c>
      <c r="N376" s="66">
        <f t="shared" si="572"/>
        <v>46530000</v>
      </c>
      <c r="O376" s="66">
        <f t="shared" si="573"/>
        <v>0</v>
      </c>
      <c r="P376" s="66">
        <f t="shared" si="574"/>
        <v>0</v>
      </c>
      <c r="Q376" s="66">
        <f t="shared" ref="Q376:S377" si="577">Q377</f>
        <v>-16030000</v>
      </c>
      <c r="R376" s="66">
        <f t="shared" si="577"/>
        <v>0</v>
      </c>
      <c r="S376" s="66">
        <f t="shared" si="577"/>
        <v>0</v>
      </c>
      <c r="T376" s="66">
        <f t="shared" si="528"/>
        <v>30500000</v>
      </c>
      <c r="U376" s="66">
        <f t="shared" si="529"/>
        <v>0</v>
      </c>
      <c r="V376" s="66">
        <f t="shared" si="530"/>
        <v>0</v>
      </c>
      <c r="W376" s="66">
        <f t="shared" ref="W376:Y377" si="578">W377</f>
        <v>0</v>
      </c>
      <c r="X376" s="66">
        <f t="shared" si="578"/>
        <v>0</v>
      </c>
      <c r="Y376" s="66">
        <f t="shared" si="578"/>
        <v>0</v>
      </c>
      <c r="Z376" s="66">
        <f t="shared" si="532"/>
        <v>30500000</v>
      </c>
      <c r="AA376" s="66">
        <f t="shared" si="533"/>
        <v>0</v>
      </c>
      <c r="AB376" s="66">
        <f t="shared" si="534"/>
        <v>0</v>
      </c>
    </row>
    <row r="377" spans="1:28" ht="25.5">
      <c r="A377" s="146"/>
      <c r="B377" s="80" t="s">
        <v>145</v>
      </c>
      <c r="C377" s="79" t="s">
        <v>159</v>
      </c>
      <c r="D377" s="79" t="s">
        <v>10</v>
      </c>
      <c r="E377" s="79" t="s">
        <v>100</v>
      </c>
      <c r="F377" s="79" t="s">
        <v>367</v>
      </c>
      <c r="G377" s="107" t="s">
        <v>143</v>
      </c>
      <c r="H377" s="66">
        <f>H378</f>
        <v>0</v>
      </c>
      <c r="I377" s="66">
        <f t="shared" si="571"/>
        <v>0</v>
      </c>
      <c r="J377" s="66">
        <f t="shared" si="571"/>
        <v>0</v>
      </c>
      <c r="K377" s="66">
        <f t="shared" si="571"/>
        <v>46530000</v>
      </c>
      <c r="L377" s="66">
        <f t="shared" si="571"/>
        <v>0</v>
      </c>
      <c r="M377" s="66">
        <f t="shared" si="571"/>
        <v>0</v>
      </c>
      <c r="N377" s="66">
        <f t="shared" si="572"/>
        <v>46530000</v>
      </c>
      <c r="O377" s="66">
        <f t="shared" si="573"/>
        <v>0</v>
      </c>
      <c r="P377" s="66">
        <f t="shared" si="574"/>
        <v>0</v>
      </c>
      <c r="Q377" s="66">
        <f t="shared" si="577"/>
        <v>-16030000</v>
      </c>
      <c r="R377" s="66">
        <f t="shared" si="577"/>
        <v>0</v>
      </c>
      <c r="S377" s="66">
        <f t="shared" si="577"/>
        <v>0</v>
      </c>
      <c r="T377" s="66">
        <f t="shared" si="528"/>
        <v>30500000</v>
      </c>
      <c r="U377" s="66">
        <f t="shared" si="529"/>
        <v>0</v>
      </c>
      <c r="V377" s="66">
        <f t="shared" si="530"/>
        <v>0</v>
      </c>
      <c r="W377" s="66">
        <f t="shared" si="578"/>
        <v>0</v>
      </c>
      <c r="X377" s="66">
        <f t="shared" si="578"/>
        <v>0</v>
      </c>
      <c r="Y377" s="66">
        <f t="shared" si="578"/>
        <v>0</v>
      </c>
      <c r="Z377" s="66">
        <f t="shared" si="532"/>
        <v>30500000</v>
      </c>
      <c r="AA377" s="66">
        <f t="shared" si="533"/>
        <v>0</v>
      </c>
      <c r="AB377" s="66">
        <f t="shared" si="534"/>
        <v>0</v>
      </c>
    </row>
    <row r="378" spans="1:28">
      <c r="A378" s="146"/>
      <c r="B378" s="80" t="s">
        <v>146</v>
      </c>
      <c r="C378" s="79" t="s">
        <v>159</v>
      </c>
      <c r="D378" s="79" t="s">
        <v>10</v>
      </c>
      <c r="E378" s="79" t="s">
        <v>100</v>
      </c>
      <c r="F378" s="79" t="s">
        <v>367</v>
      </c>
      <c r="G378" s="107" t="s">
        <v>144</v>
      </c>
      <c r="H378" s="66"/>
      <c r="I378" s="66"/>
      <c r="J378" s="66"/>
      <c r="K378" s="66">
        <v>46530000</v>
      </c>
      <c r="L378" s="66"/>
      <c r="M378" s="66"/>
      <c r="N378" s="66">
        <f t="shared" si="572"/>
        <v>46530000</v>
      </c>
      <c r="O378" s="66">
        <f t="shared" si="573"/>
        <v>0</v>
      </c>
      <c r="P378" s="66">
        <f t="shared" si="574"/>
        <v>0</v>
      </c>
      <c r="Q378" s="66">
        <v>-16030000</v>
      </c>
      <c r="R378" s="66"/>
      <c r="S378" s="66"/>
      <c r="T378" s="66">
        <f t="shared" si="528"/>
        <v>30500000</v>
      </c>
      <c r="U378" s="66">
        <f t="shared" si="529"/>
        <v>0</v>
      </c>
      <c r="V378" s="66">
        <f t="shared" si="530"/>
        <v>0</v>
      </c>
      <c r="W378" s="66"/>
      <c r="X378" s="66"/>
      <c r="Y378" s="66"/>
      <c r="Z378" s="66">
        <f t="shared" si="532"/>
        <v>30500000</v>
      </c>
      <c r="AA378" s="66">
        <f t="shared" si="533"/>
        <v>0</v>
      </c>
      <c r="AB378" s="66">
        <f t="shared" si="534"/>
        <v>0</v>
      </c>
    </row>
    <row r="379" spans="1:28" ht="25.5">
      <c r="A379" s="146"/>
      <c r="B379" s="80" t="s">
        <v>391</v>
      </c>
      <c r="C379" s="40" t="s">
        <v>159</v>
      </c>
      <c r="D379" s="40" t="s">
        <v>10</v>
      </c>
      <c r="E379" s="40" t="s">
        <v>100</v>
      </c>
      <c r="F379" s="40" t="s">
        <v>390</v>
      </c>
      <c r="G379" s="41"/>
      <c r="H379" s="66"/>
      <c r="I379" s="66"/>
      <c r="J379" s="66"/>
      <c r="K379" s="66"/>
      <c r="L379" s="66"/>
      <c r="M379" s="66"/>
      <c r="N379" s="66"/>
      <c r="O379" s="66"/>
      <c r="P379" s="66"/>
      <c r="Q379" s="66">
        <f>Q380</f>
        <v>25879224.52</v>
      </c>
      <c r="R379" s="66">
        <f t="shared" ref="R379:S380" si="579">R380</f>
        <v>0</v>
      </c>
      <c r="S379" s="66">
        <f t="shared" si="579"/>
        <v>0</v>
      </c>
      <c r="T379" s="66">
        <f t="shared" ref="T379:T381" si="580">N379+Q379</f>
        <v>25879224.52</v>
      </c>
      <c r="U379" s="66">
        <f t="shared" ref="U379:U381" si="581">O379+R379</f>
        <v>0</v>
      </c>
      <c r="V379" s="66">
        <f t="shared" ref="V379:V381" si="582">P379+S379</f>
        <v>0</v>
      </c>
      <c r="W379" s="66">
        <f>W380</f>
        <v>30530493.18</v>
      </c>
      <c r="X379" s="66">
        <f t="shared" ref="X379:Y380" si="583">X380</f>
        <v>0</v>
      </c>
      <c r="Y379" s="66">
        <f t="shared" si="583"/>
        <v>0</v>
      </c>
      <c r="Z379" s="66">
        <f t="shared" si="532"/>
        <v>56409717.700000003</v>
      </c>
      <c r="AA379" s="66">
        <f t="shared" si="533"/>
        <v>0</v>
      </c>
      <c r="AB379" s="66">
        <f t="shared" si="534"/>
        <v>0</v>
      </c>
    </row>
    <row r="380" spans="1:28" ht="25.5">
      <c r="A380" s="146"/>
      <c r="B380" s="80" t="s">
        <v>145</v>
      </c>
      <c r="C380" s="40" t="s">
        <v>159</v>
      </c>
      <c r="D380" s="40" t="s">
        <v>10</v>
      </c>
      <c r="E380" s="40" t="s">
        <v>100</v>
      </c>
      <c r="F380" s="40" t="s">
        <v>390</v>
      </c>
      <c r="G380" s="41" t="s">
        <v>143</v>
      </c>
      <c r="H380" s="66"/>
      <c r="I380" s="66"/>
      <c r="J380" s="66"/>
      <c r="K380" s="66"/>
      <c r="L380" s="66"/>
      <c r="M380" s="66"/>
      <c r="N380" s="66"/>
      <c r="O380" s="66"/>
      <c r="P380" s="66"/>
      <c r="Q380" s="66">
        <f>Q381</f>
        <v>25879224.52</v>
      </c>
      <c r="R380" s="66">
        <f t="shared" si="579"/>
        <v>0</v>
      </c>
      <c r="S380" s="66">
        <f t="shared" si="579"/>
        <v>0</v>
      </c>
      <c r="T380" s="66">
        <f t="shared" si="580"/>
        <v>25879224.52</v>
      </c>
      <c r="U380" s="66">
        <f t="shared" si="581"/>
        <v>0</v>
      </c>
      <c r="V380" s="66">
        <f t="shared" si="582"/>
        <v>0</v>
      </c>
      <c r="W380" s="66">
        <f>W381</f>
        <v>30530493.18</v>
      </c>
      <c r="X380" s="66">
        <f t="shared" si="583"/>
        <v>0</v>
      </c>
      <c r="Y380" s="66">
        <f t="shared" si="583"/>
        <v>0</v>
      </c>
      <c r="Z380" s="66">
        <f t="shared" si="532"/>
        <v>56409717.700000003</v>
      </c>
      <c r="AA380" s="66">
        <f t="shared" si="533"/>
        <v>0</v>
      </c>
      <c r="AB380" s="66">
        <f t="shared" si="534"/>
        <v>0</v>
      </c>
    </row>
    <row r="381" spans="1:28">
      <c r="A381" s="146"/>
      <c r="B381" s="80" t="s">
        <v>146</v>
      </c>
      <c r="C381" s="40" t="s">
        <v>159</v>
      </c>
      <c r="D381" s="40" t="s">
        <v>10</v>
      </c>
      <c r="E381" s="40" t="s">
        <v>100</v>
      </c>
      <c r="F381" s="40" t="s">
        <v>390</v>
      </c>
      <c r="G381" s="41" t="s">
        <v>144</v>
      </c>
      <c r="H381" s="66"/>
      <c r="I381" s="66"/>
      <c r="J381" s="66"/>
      <c r="K381" s="66"/>
      <c r="L381" s="66"/>
      <c r="M381" s="66"/>
      <c r="N381" s="66"/>
      <c r="O381" s="66"/>
      <c r="P381" s="66"/>
      <c r="Q381" s="66">
        <v>25879224.52</v>
      </c>
      <c r="R381" s="66"/>
      <c r="S381" s="66"/>
      <c r="T381" s="66">
        <f t="shared" si="580"/>
        <v>25879224.52</v>
      </c>
      <c r="U381" s="66">
        <f t="shared" si="581"/>
        <v>0</v>
      </c>
      <c r="V381" s="66">
        <f t="shared" si="582"/>
        <v>0</v>
      </c>
      <c r="W381" s="66">
        <v>30530493.18</v>
      </c>
      <c r="X381" s="66"/>
      <c r="Y381" s="66"/>
      <c r="Z381" s="66">
        <f t="shared" si="532"/>
        <v>56409717.700000003</v>
      </c>
      <c r="AA381" s="66">
        <f t="shared" si="533"/>
        <v>0</v>
      </c>
      <c r="AB381" s="66">
        <f t="shared" si="534"/>
        <v>0</v>
      </c>
    </row>
    <row r="382" spans="1:28">
      <c r="A382" s="89" t="s">
        <v>166</v>
      </c>
      <c r="B382" s="81" t="s">
        <v>161</v>
      </c>
      <c r="C382" s="82" t="s">
        <v>159</v>
      </c>
      <c r="D382" s="82" t="s">
        <v>14</v>
      </c>
      <c r="E382" s="82" t="s">
        <v>100</v>
      </c>
      <c r="F382" s="82" t="s">
        <v>101</v>
      </c>
      <c r="G382" s="83"/>
      <c r="H382" s="64">
        <f>+H383</f>
        <v>1000000</v>
      </c>
      <c r="I382" s="64">
        <f t="shared" ref="I382:M382" si="584">+I383</f>
        <v>0</v>
      </c>
      <c r="J382" s="64">
        <f t="shared" si="584"/>
        <v>0</v>
      </c>
      <c r="K382" s="64">
        <f t="shared" si="584"/>
        <v>0</v>
      </c>
      <c r="L382" s="64">
        <f t="shared" si="584"/>
        <v>0</v>
      </c>
      <c r="M382" s="64">
        <f t="shared" si="584"/>
        <v>0</v>
      </c>
      <c r="N382" s="64">
        <f t="shared" si="551"/>
        <v>1000000</v>
      </c>
      <c r="O382" s="64">
        <f t="shared" si="552"/>
        <v>0</v>
      </c>
      <c r="P382" s="64">
        <f t="shared" si="553"/>
        <v>0</v>
      </c>
      <c r="Q382" s="64">
        <f t="shared" ref="Q382:S382" si="585">+Q383</f>
        <v>0</v>
      </c>
      <c r="R382" s="64">
        <f t="shared" si="585"/>
        <v>0</v>
      </c>
      <c r="S382" s="64">
        <f t="shared" si="585"/>
        <v>0</v>
      </c>
      <c r="T382" s="64">
        <f t="shared" si="528"/>
        <v>1000000</v>
      </c>
      <c r="U382" s="64">
        <f t="shared" si="529"/>
        <v>0</v>
      </c>
      <c r="V382" s="64">
        <f t="shared" si="530"/>
        <v>0</v>
      </c>
      <c r="W382" s="64">
        <f t="shared" ref="W382:Y382" si="586">+W383</f>
        <v>0</v>
      </c>
      <c r="X382" s="64">
        <f t="shared" si="586"/>
        <v>0</v>
      </c>
      <c r="Y382" s="64">
        <f t="shared" si="586"/>
        <v>0</v>
      </c>
      <c r="Z382" s="64">
        <f t="shared" si="532"/>
        <v>1000000</v>
      </c>
      <c r="AA382" s="64">
        <f t="shared" si="533"/>
        <v>0</v>
      </c>
      <c r="AB382" s="64">
        <f t="shared" si="534"/>
        <v>0</v>
      </c>
    </row>
    <row r="383" spans="1:28" ht="25.5">
      <c r="A383" s="117"/>
      <c r="B383" s="80" t="s">
        <v>216</v>
      </c>
      <c r="C383" s="40" t="s">
        <v>159</v>
      </c>
      <c r="D383" s="40" t="s">
        <v>14</v>
      </c>
      <c r="E383" s="40" t="s">
        <v>100</v>
      </c>
      <c r="F383" s="40" t="s">
        <v>215</v>
      </c>
      <c r="G383" s="41"/>
      <c r="H383" s="70">
        <f t="shared" ref="H383:M384" si="587">H384</f>
        <v>1000000</v>
      </c>
      <c r="I383" s="70">
        <f t="shared" si="587"/>
        <v>0</v>
      </c>
      <c r="J383" s="70">
        <f t="shared" si="587"/>
        <v>0</v>
      </c>
      <c r="K383" s="70">
        <f t="shared" si="587"/>
        <v>0</v>
      </c>
      <c r="L383" s="70">
        <f t="shared" si="587"/>
        <v>0</v>
      </c>
      <c r="M383" s="70">
        <f t="shared" si="587"/>
        <v>0</v>
      </c>
      <c r="N383" s="70">
        <f t="shared" si="551"/>
        <v>1000000</v>
      </c>
      <c r="O383" s="70">
        <f t="shared" si="552"/>
        <v>0</v>
      </c>
      <c r="P383" s="70">
        <f t="shared" si="553"/>
        <v>0</v>
      </c>
      <c r="Q383" s="70">
        <f t="shared" ref="Q383:S384" si="588">Q384</f>
        <v>0</v>
      </c>
      <c r="R383" s="70">
        <f t="shared" si="588"/>
        <v>0</v>
      </c>
      <c r="S383" s="70">
        <f t="shared" si="588"/>
        <v>0</v>
      </c>
      <c r="T383" s="70">
        <f t="shared" si="528"/>
        <v>1000000</v>
      </c>
      <c r="U383" s="70">
        <f t="shared" si="529"/>
        <v>0</v>
      </c>
      <c r="V383" s="70">
        <f t="shared" si="530"/>
        <v>0</v>
      </c>
      <c r="W383" s="70">
        <f t="shared" ref="W383:Y384" si="589">W384</f>
        <v>0</v>
      </c>
      <c r="X383" s="70">
        <f t="shared" si="589"/>
        <v>0</v>
      </c>
      <c r="Y383" s="70">
        <f t="shared" si="589"/>
        <v>0</v>
      </c>
      <c r="Z383" s="70">
        <f t="shared" si="532"/>
        <v>1000000</v>
      </c>
      <c r="AA383" s="70">
        <f t="shared" si="533"/>
        <v>0</v>
      </c>
      <c r="AB383" s="70">
        <f t="shared" si="534"/>
        <v>0</v>
      </c>
    </row>
    <row r="384" spans="1:28" ht="25.5">
      <c r="A384" s="117"/>
      <c r="B384" s="80" t="s">
        <v>145</v>
      </c>
      <c r="C384" s="40" t="s">
        <v>159</v>
      </c>
      <c r="D384" s="40" t="s">
        <v>14</v>
      </c>
      <c r="E384" s="40" t="s">
        <v>100</v>
      </c>
      <c r="F384" s="40" t="s">
        <v>215</v>
      </c>
      <c r="G384" s="41" t="s">
        <v>143</v>
      </c>
      <c r="H384" s="70">
        <f t="shared" si="587"/>
        <v>1000000</v>
      </c>
      <c r="I384" s="70">
        <f t="shared" si="587"/>
        <v>0</v>
      </c>
      <c r="J384" s="70">
        <f t="shared" si="587"/>
        <v>0</v>
      </c>
      <c r="K384" s="70">
        <f t="shared" si="587"/>
        <v>0</v>
      </c>
      <c r="L384" s="70">
        <f t="shared" si="587"/>
        <v>0</v>
      </c>
      <c r="M384" s="70">
        <f t="shared" si="587"/>
        <v>0</v>
      </c>
      <c r="N384" s="70">
        <f t="shared" si="551"/>
        <v>1000000</v>
      </c>
      <c r="O384" s="70">
        <f t="shared" si="552"/>
        <v>0</v>
      </c>
      <c r="P384" s="70">
        <f t="shared" si="553"/>
        <v>0</v>
      </c>
      <c r="Q384" s="70">
        <f t="shared" si="588"/>
        <v>0</v>
      </c>
      <c r="R384" s="70">
        <f t="shared" si="588"/>
        <v>0</v>
      </c>
      <c r="S384" s="70">
        <f t="shared" si="588"/>
        <v>0</v>
      </c>
      <c r="T384" s="70">
        <f t="shared" si="528"/>
        <v>1000000</v>
      </c>
      <c r="U384" s="70">
        <f t="shared" si="529"/>
        <v>0</v>
      </c>
      <c r="V384" s="70">
        <f t="shared" si="530"/>
        <v>0</v>
      </c>
      <c r="W384" s="70">
        <f t="shared" si="589"/>
        <v>0</v>
      </c>
      <c r="X384" s="70">
        <f t="shared" si="589"/>
        <v>0</v>
      </c>
      <c r="Y384" s="70">
        <f t="shared" si="589"/>
        <v>0</v>
      </c>
      <c r="Z384" s="70">
        <f t="shared" si="532"/>
        <v>1000000</v>
      </c>
      <c r="AA384" s="70">
        <f t="shared" si="533"/>
        <v>0</v>
      </c>
      <c r="AB384" s="70">
        <f t="shared" si="534"/>
        <v>0</v>
      </c>
    </row>
    <row r="385" spans="1:28">
      <c r="A385" s="117"/>
      <c r="B385" s="80" t="s">
        <v>146</v>
      </c>
      <c r="C385" s="40" t="s">
        <v>159</v>
      </c>
      <c r="D385" s="40" t="s">
        <v>14</v>
      </c>
      <c r="E385" s="40" t="s">
        <v>100</v>
      </c>
      <c r="F385" s="40" t="s">
        <v>215</v>
      </c>
      <c r="G385" s="41" t="s">
        <v>144</v>
      </c>
      <c r="H385" s="66">
        <v>1000000</v>
      </c>
      <c r="I385" s="66"/>
      <c r="J385" s="66"/>
      <c r="K385" s="66"/>
      <c r="L385" s="66"/>
      <c r="M385" s="66"/>
      <c r="N385" s="66">
        <f t="shared" si="551"/>
        <v>1000000</v>
      </c>
      <c r="O385" s="66">
        <f t="shared" si="552"/>
        <v>0</v>
      </c>
      <c r="P385" s="66">
        <f t="shared" si="553"/>
        <v>0</v>
      </c>
      <c r="Q385" s="66"/>
      <c r="R385" s="66"/>
      <c r="S385" s="66"/>
      <c r="T385" s="66">
        <f t="shared" si="528"/>
        <v>1000000</v>
      </c>
      <c r="U385" s="66">
        <f t="shared" si="529"/>
        <v>0</v>
      </c>
      <c r="V385" s="66">
        <f t="shared" si="530"/>
        <v>0</v>
      </c>
      <c r="W385" s="66"/>
      <c r="X385" s="66"/>
      <c r="Y385" s="66"/>
      <c r="Z385" s="66">
        <f t="shared" si="532"/>
        <v>1000000</v>
      </c>
      <c r="AA385" s="66">
        <f t="shared" si="533"/>
        <v>0</v>
      </c>
      <c r="AB385" s="66">
        <f t="shared" si="534"/>
        <v>0</v>
      </c>
    </row>
    <row r="386" spans="1:28" ht="13.5" customHeight="1">
      <c r="A386" s="89" t="s">
        <v>364</v>
      </c>
      <c r="B386" s="87" t="s">
        <v>162</v>
      </c>
      <c r="C386" s="86" t="s">
        <v>159</v>
      </c>
      <c r="D386" s="86" t="s">
        <v>4</v>
      </c>
      <c r="E386" s="86" t="s">
        <v>100</v>
      </c>
      <c r="F386" s="82" t="s">
        <v>101</v>
      </c>
      <c r="G386" s="83"/>
      <c r="H386" s="64">
        <f>H387+H390</f>
        <v>3311000</v>
      </c>
      <c r="I386" s="64">
        <f t="shared" ref="I386:J386" si="590">I387+I390</f>
        <v>1600000</v>
      </c>
      <c r="J386" s="64">
        <f t="shared" si="590"/>
        <v>0</v>
      </c>
      <c r="K386" s="64">
        <f t="shared" ref="K386:M386" si="591">K387+K390</f>
        <v>0</v>
      </c>
      <c r="L386" s="64">
        <f t="shared" si="591"/>
        <v>0</v>
      </c>
      <c r="M386" s="64">
        <f t="shared" si="591"/>
        <v>0</v>
      </c>
      <c r="N386" s="64">
        <f t="shared" si="551"/>
        <v>3311000</v>
      </c>
      <c r="O386" s="64">
        <f t="shared" si="552"/>
        <v>1600000</v>
      </c>
      <c r="P386" s="64">
        <f t="shared" si="553"/>
        <v>0</v>
      </c>
      <c r="Q386" s="64">
        <f t="shared" ref="Q386:S386" si="592">Q387+Q390</f>
        <v>0</v>
      </c>
      <c r="R386" s="64">
        <f t="shared" si="592"/>
        <v>0</v>
      </c>
      <c r="S386" s="64">
        <f t="shared" si="592"/>
        <v>0</v>
      </c>
      <c r="T386" s="64">
        <f t="shared" si="528"/>
        <v>3311000</v>
      </c>
      <c r="U386" s="64">
        <f t="shared" si="529"/>
        <v>1600000</v>
      </c>
      <c r="V386" s="64">
        <f t="shared" si="530"/>
        <v>0</v>
      </c>
      <c r="W386" s="64">
        <f t="shared" ref="W386:Y386" si="593">W387+W390</f>
        <v>200000</v>
      </c>
      <c r="X386" s="64">
        <f t="shared" si="593"/>
        <v>0</v>
      </c>
      <c r="Y386" s="64">
        <f t="shared" si="593"/>
        <v>0</v>
      </c>
      <c r="Z386" s="64">
        <f t="shared" si="532"/>
        <v>3511000</v>
      </c>
      <c r="AA386" s="64">
        <f t="shared" si="533"/>
        <v>1600000</v>
      </c>
      <c r="AB386" s="64">
        <f t="shared" si="534"/>
        <v>0</v>
      </c>
    </row>
    <row r="387" spans="1:28" ht="18" customHeight="1">
      <c r="A387" s="220"/>
      <c r="B387" s="62" t="s">
        <v>163</v>
      </c>
      <c r="C387" s="85" t="s">
        <v>159</v>
      </c>
      <c r="D387" s="85" t="s">
        <v>4</v>
      </c>
      <c r="E387" s="85" t="s">
        <v>100</v>
      </c>
      <c r="F387" s="40" t="s">
        <v>164</v>
      </c>
      <c r="G387" s="41"/>
      <c r="H387" s="63">
        <f t="shared" ref="H387:M388" si="594">H388</f>
        <v>2665000</v>
      </c>
      <c r="I387" s="63">
        <f t="shared" si="594"/>
        <v>1600000</v>
      </c>
      <c r="J387" s="63">
        <f t="shared" si="594"/>
        <v>0</v>
      </c>
      <c r="K387" s="63">
        <f t="shared" si="594"/>
        <v>0</v>
      </c>
      <c r="L387" s="63">
        <f t="shared" si="594"/>
        <v>0</v>
      </c>
      <c r="M387" s="63">
        <f t="shared" si="594"/>
        <v>0</v>
      </c>
      <c r="N387" s="63">
        <f t="shared" si="551"/>
        <v>2665000</v>
      </c>
      <c r="O387" s="63">
        <f t="shared" si="552"/>
        <v>1600000</v>
      </c>
      <c r="P387" s="63">
        <f t="shared" si="553"/>
        <v>0</v>
      </c>
      <c r="Q387" s="63">
        <f t="shared" ref="Q387:S388" si="595">Q388</f>
        <v>0</v>
      </c>
      <c r="R387" s="63">
        <f t="shared" si="595"/>
        <v>0</v>
      </c>
      <c r="S387" s="63">
        <f t="shared" si="595"/>
        <v>0</v>
      </c>
      <c r="T387" s="63">
        <f t="shared" si="528"/>
        <v>2665000</v>
      </c>
      <c r="U387" s="63">
        <f t="shared" si="529"/>
        <v>1600000</v>
      </c>
      <c r="V387" s="63">
        <f t="shared" si="530"/>
        <v>0</v>
      </c>
      <c r="W387" s="63">
        <f t="shared" ref="W387:Y388" si="596">W388</f>
        <v>200000</v>
      </c>
      <c r="X387" s="63">
        <f t="shared" si="596"/>
        <v>0</v>
      </c>
      <c r="Y387" s="63">
        <f t="shared" si="596"/>
        <v>0</v>
      </c>
      <c r="Z387" s="63">
        <f t="shared" si="532"/>
        <v>2865000</v>
      </c>
      <c r="AA387" s="63">
        <f t="shared" si="533"/>
        <v>1600000</v>
      </c>
      <c r="AB387" s="63">
        <f t="shared" si="534"/>
        <v>0</v>
      </c>
    </row>
    <row r="388" spans="1:28" ht="25.5">
      <c r="A388" s="218"/>
      <c r="B388" s="62" t="s">
        <v>208</v>
      </c>
      <c r="C388" s="85" t="s">
        <v>159</v>
      </c>
      <c r="D388" s="85" t="s">
        <v>4</v>
      </c>
      <c r="E388" s="85" t="s">
        <v>100</v>
      </c>
      <c r="F388" s="40" t="s">
        <v>164</v>
      </c>
      <c r="G388" s="41" t="s">
        <v>32</v>
      </c>
      <c r="H388" s="63">
        <f t="shared" si="594"/>
        <v>2665000</v>
      </c>
      <c r="I388" s="63">
        <f t="shared" si="594"/>
        <v>1600000</v>
      </c>
      <c r="J388" s="63">
        <f t="shared" si="594"/>
        <v>0</v>
      </c>
      <c r="K388" s="63">
        <f t="shared" si="594"/>
        <v>0</v>
      </c>
      <c r="L388" s="63">
        <f t="shared" si="594"/>
        <v>0</v>
      </c>
      <c r="M388" s="63">
        <f t="shared" si="594"/>
        <v>0</v>
      </c>
      <c r="N388" s="63">
        <f t="shared" si="551"/>
        <v>2665000</v>
      </c>
      <c r="O388" s="63">
        <f t="shared" si="552"/>
        <v>1600000</v>
      </c>
      <c r="P388" s="63">
        <f t="shared" si="553"/>
        <v>0</v>
      </c>
      <c r="Q388" s="63">
        <f t="shared" si="595"/>
        <v>0</v>
      </c>
      <c r="R388" s="63">
        <f t="shared" si="595"/>
        <v>0</v>
      </c>
      <c r="S388" s="63">
        <f t="shared" si="595"/>
        <v>0</v>
      </c>
      <c r="T388" s="63">
        <f t="shared" si="528"/>
        <v>2665000</v>
      </c>
      <c r="U388" s="63">
        <f t="shared" si="529"/>
        <v>1600000</v>
      </c>
      <c r="V388" s="63">
        <f t="shared" si="530"/>
        <v>0</v>
      </c>
      <c r="W388" s="63">
        <f t="shared" si="596"/>
        <v>200000</v>
      </c>
      <c r="X388" s="63">
        <f t="shared" si="596"/>
        <v>0</v>
      </c>
      <c r="Y388" s="63">
        <f t="shared" si="596"/>
        <v>0</v>
      </c>
      <c r="Z388" s="63">
        <f t="shared" si="532"/>
        <v>2865000</v>
      </c>
      <c r="AA388" s="63">
        <f t="shared" si="533"/>
        <v>1600000</v>
      </c>
      <c r="AB388" s="63">
        <f t="shared" si="534"/>
        <v>0</v>
      </c>
    </row>
    <row r="389" spans="1:28" ht="25.5">
      <c r="A389" s="221"/>
      <c r="B389" s="77" t="s">
        <v>34</v>
      </c>
      <c r="C389" s="85" t="s">
        <v>159</v>
      </c>
      <c r="D389" s="85" t="s">
        <v>4</v>
      </c>
      <c r="E389" s="85" t="s">
        <v>100</v>
      </c>
      <c r="F389" s="40" t="s">
        <v>164</v>
      </c>
      <c r="G389" s="41" t="s">
        <v>33</v>
      </c>
      <c r="H389" s="63">
        <v>2665000</v>
      </c>
      <c r="I389" s="63">
        <v>1600000</v>
      </c>
      <c r="J389" s="63"/>
      <c r="K389" s="63"/>
      <c r="L389" s="63"/>
      <c r="M389" s="63"/>
      <c r="N389" s="63">
        <f t="shared" si="551"/>
        <v>2665000</v>
      </c>
      <c r="O389" s="63">
        <f t="shared" si="552"/>
        <v>1600000</v>
      </c>
      <c r="P389" s="63">
        <f t="shared" si="553"/>
        <v>0</v>
      </c>
      <c r="Q389" s="63"/>
      <c r="R389" s="63"/>
      <c r="S389" s="63"/>
      <c r="T389" s="63">
        <f t="shared" si="528"/>
        <v>2665000</v>
      </c>
      <c r="U389" s="63">
        <f t="shared" si="529"/>
        <v>1600000</v>
      </c>
      <c r="V389" s="63">
        <f t="shared" si="530"/>
        <v>0</v>
      </c>
      <c r="W389" s="63">
        <v>200000</v>
      </c>
      <c r="X389" s="63"/>
      <c r="Y389" s="63"/>
      <c r="Z389" s="63">
        <f t="shared" si="532"/>
        <v>2865000</v>
      </c>
      <c r="AA389" s="63">
        <f t="shared" si="533"/>
        <v>1600000</v>
      </c>
      <c r="AB389" s="63">
        <f t="shared" si="534"/>
        <v>0</v>
      </c>
    </row>
    <row r="390" spans="1:28" ht="25.5">
      <c r="A390" s="151"/>
      <c r="B390" s="80" t="s">
        <v>266</v>
      </c>
      <c r="C390" s="85" t="s">
        <v>159</v>
      </c>
      <c r="D390" s="85" t="s">
        <v>4</v>
      </c>
      <c r="E390" s="85" t="s">
        <v>100</v>
      </c>
      <c r="F390" s="40" t="s">
        <v>267</v>
      </c>
      <c r="G390" s="41"/>
      <c r="H390" s="63">
        <f>H391</f>
        <v>646000</v>
      </c>
      <c r="I390" s="63">
        <f t="shared" ref="I390:M390" si="597">I391</f>
        <v>0</v>
      </c>
      <c r="J390" s="63">
        <f t="shared" si="597"/>
        <v>0</v>
      </c>
      <c r="K390" s="63">
        <f t="shared" si="597"/>
        <v>0</v>
      </c>
      <c r="L390" s="63">
        <f t="shared" si="597"/>
        <v>0</v>
      </c>
      <c r="M390" s="63">
        <f t="shared" si="597"/>
        <v>0</v>
      </c>
      <c r="N390" s="63">
        <f t="shared" si="551"/>
        <v>646000</v>
      </c>
      <c r="O390" s="63">
        <f t="shared" si="552"/>
        <v>0</v>
      </c>
      <c r="P390" s="63">
        <f t="shared" si="553"/>
        <v>0</v>
      </c>
      <c r="Q390" s="63">
        <f t="shared" ref="Q390:S391" si="598">Q391</f>
        <v>0</v>
      </c>
      <c r="R390" s="63">
        <f t="shared" si="598"/>
        <v>0</v>
      </c>
      <c r="S390" s="63">
        <f t="shared" si="598"/>
        <v>0</v>
      </c>
      <c r="T390" s="63">
        <f t="shared" si="528"/>
        <v>646000</v>
      </c>
      <c r="U390" s="63">
        <f t="shared" si="529"/>
        <v>0</v>
      </c>
      <c r="V390" s="63">
        <f t="shared" si="530"/>
        <v>0</v>
      </c>
      <c r="W390" s="63">
        <f t="shared" ref="W390:Y391" si="599">W391</f>
        <v>0</v>
      </c>
      <c r="X390" s="63">
        <f t="shared" si="599"/>
        <v>0</v>
      </c>
      <c r="Y390" s="63">
        <f t="shared" si="599"/>
        <v>0</v>
      </c>
      <c r="Z390" s="63">
        <f t="shared" si="532"/>
        <v>646000</v>
      </c>
      <c r="AA390" s="63">
        <f t="shared" si="533"/>
        <v>0</v>
      </c>
      <c r="AB390" s="63">
        <f t="shared" si="534"/>
        <v>0</v>
      </c>
    </row>
    <row r="391" spans="1:28" ht="25.5">
      <c r="A391" s="151"/>
      <c r="B391" s="136" t="s">
        <v>208</v>
      </c>
      <c r="C391" s="85" t="s">
        <v>159</v>
      </c>
      <c r="D391" s="85" t="s">
        <v>4</v>
      </c>
      <c r="E391" s="85" t="s">
        <v>100</v>
      </c>
      <c r="F391" s="40" t="s">
        <v>267</v>
      </c>
      <c r="G391" s="41" t="s">
        <v>32</v>
      </c>
      <c r="H391" s="63">
        <f>H392</f>
        <v>646000</v>
      </c>
      <c r="I391" s="63">
        <f t="shared" ref="I391:M391" si="600">I392</f>
        <v>0</v>
      </c>
      <c r="J391" s="63">
        <f t="shared" si="600"/>
        <v>0</v>
      </c>
      <c r="K391" s="63">
        <f t="shared" si="600"/>
        <v>0</v>
      </c>
      <c r="L391" s="63">
        <f t="shared" si="600"/>
        <v>0</v>
      </c>
      <c r="M391" s="63">
        <f t="shared" si="600"/>
        <v>0</v>
      </c>
      <c r="N391" s="63">
        <f t="shared" si="551"/>
        <v>646000</v>
      </c>
      <c r="O391" s="63">
        <f t="shared" si="552"/>
        <v>0</v>
      </c>
      <c r="P391" s="63">
        <f t="shared" si="553"/>
        <v>0</v>
      </c>
      <c r="Q391" s="63">
        <f t="shared" si="598"/>
        <v>0</v>
      </c>
      <c r="R391" s="63">
        <f t="shared" si="598"/>
        <v>0</v>
      </c>
      <c r="S391" s="63">
        <f t="shared" si="598"/>
        <v>0</v>
      </c>
      <c r="T391" s="63">
        <f t="shared" si="528"/>
        <v>646000</v>
      </c>
      <c r="U391" s="63">
        <f t="shared" si="529"/>
        <v>0</v>
      </c>
      <c r="V391" s="63">
        <f t="shared" si="530"/>
        <v>0</v>
      </c>
      <c r="W391" s="63">
        <f t="shared" si="599"/>
        <v>0</v>
      </c>
      <c r="X391" s="63">
        <f t="shared" si="599"/>
        <v>0</v>
      </c>
      <c r="Y391" s="63">
        <f t="shared" si="599"/>
        <v>0</v>
      </c>
      <c r="Z391" s="63">
        <f t="shared" si="532"/>
        <v>646000</v>
      </c>
      <c r="AA391" s="63">
        <f t="shared" si="533"/>
        <v>0</v>
      </c>
      <c r="AB391" s="63">
        <f t="shared" si="534"/>
        <v>0</v>
      </c>
    </row>
    <row r="392" spans="1:28" ht="25.5">
      <c r="A392" s="151"/>
      <c r="B392" s="77" t="s">
        <v>34</v>
      </c>
      <c r="C392" s="85" t="s">
        <v>159</v>
      </c>
      <c r="D392" s="85" t="s">
        <v>4</v>
      </c>
      <c r="E392" s="85" t="s">
        <v>100</v>
      </c>
      <c r="F392" s="40" t="s">
        <v>267</v>
      </c>
      <c r="G392" s="41" t="s">
        <v>33</v>
      </c>
      <c r="H392" s="67">
        <v>646000</v>
      </c>
      <c r="I392" s="63"/>
      <c r="J392" s="63"/>
      <c r="K392" s="67"/>
      <c r="L392" s="63"/>
      <c r="M392" s="63"/>
      <c r="N392" s="67">
        <f t="shared" si="551"/>
        <v>646000</v>
      </c>
      <c r="O392" s="63">
        <f t="shared" si="552"/>
        <v>0</v>
      </c>
      <c r="P392" s="63">
        <f t="shared" si="553"/>
        <v>0</v>
      </c>
      <c r="Q392" s="67"/>
      <c r="R392" s="63"/>
      <c r="S392" s="63"/>
      <c r="T392" s="67">
        <f t="shared" si="528"/>
        <v>646000</v>
      </c>
      <c r="U392" s="63">
        <f t="shared" si="529"/>
        <v>0</v>
      </c>
      <c r="V392" s="63">
        <f t="shared" si="530"/>
        <v>0</v>
      </c>
      <c r="W392" s="67"/>
      <c r="X392" s="63"/>
      <c r="Y392" s="63"/>
      <c r="Z392" s="67">
        <f t="shared" si="532"/>
        <v>646000</v>
      </c>
      <c r="AA392" s="63">
        <f t="shared" si="533"/>
        <v>0</v>
      </c>
      <c r="AB392" s="63">
        <f t="shared" si="534"/>
        <v>0</v>
      </c>
    </row>
    <row r="393" spans="1:28">
      <c r="A393" s="151"/>
      <c r="B393" s="4"/>
      <c r="C393" s="4"/>
      <c r="D393" s="4"/>
      <c r="E393" s="4"/>
      <c r="F393" s="5"/>
      <c r="G393" s="17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  <c r="AA393" s="63"/>
      <c r="AB393" s="63"/>
    </row>
    <row r="394" spans="1:28" ht="45">
      <c r="A394" s="90">
        <v>9</v>
      </c>
      <c r="B394" s="102" t="s">
        <v>235</v>
      </c>
      <c r="C394" s="137" t="s">
        <v>234</v>
      </c>
      <c r="D394" s="137" t="s">
        <v>21</v>
      </c>
      <c r="E394" s="137" t="s">
        <v>100</v>
      </c>
      <c r="F394" s="138" t="s">
        <v>101</v>
      </c>
      <c r="G394" s="139"/>
      <c r="H394" s="65">
        <f>H395+H400+H403+H406+H409+H412</f>
        <v>16207812</v>
      </c>
      <c r="I394" s="65">
        <f t="shared" ref="I394:J394" si="601">I395+I400+I403+I406+I409+I412</f>
        <v>16038282.58</v>
      </c>
      <c r="J394" s="65">
        <f t="shared" si="601"/>
        <v>16285421.08</v>
      </c>
      <c r="K394" s="65">
        <f t="shared" ref="K394:M394" si="602">K395+K400+K403+K406+K409+K412</f>
        <v>600000</v>
      </c>
      <c r="L394" s="65">
        <f t="shared" si="602"/>
        <v>0</v>
      </c>
      <c r="M394" s="65">
        <f t="shared" si="602"/>
        <v>0</v>
      </c>
      <c r="N394" s="65">
        <f t="shared" si="551"/>
        <v>16807812</v>
      </c>
      <c r="O394" s="65">
        <f t="shared" si="552"/>
        <v>16038282.58</v>
      </c>
      <c r="P394" s="65">
        <f t="shared" si="553"/>
        <v>16285421.08</v>
      </c>
      <c r="Q394" s="65">
        <f t="shared" ref="Q394:S394" si="603">Q395+Q400+Q403+Q406+Q409+Q412</f>
        <v>0</v>
      </c>
      <c r="R394" s="65">
        <f t="shared" si="603"/>
        <v>0</v>
      </c>
      <c r="S394" s="65">
        <f t="shared" si="603"/>
        <v>0</v>
      </c>
      <c r="T394" s="65">
        <f t="shared" ref="T394:T414" si="604">N394+Q394</f>
        <v>16807812</v>
      </c>
      <c r="U394" s="65">
        <f t="shared" ref="U394:U414" si="605">O394+R394</f>
        <v>16038282.58</v>
      </c>
      <c r="V394" s="65">
        <f t="shared" ref="V394:V414" si="606">P394+S394</f>
        <v>16285421.08</v>
      </c>
      <c r="W394" s="65">
        <f t="shared" ref="W394:Y394" si="607">W395+W400+W403+W406+W409+W412</f>
        <v>65000</v>
      </c>
      <c r="X394" s="65">
        <f t="shared" si="607"/>
        <v>0</v>
      </c>
      <c r="Y394" s="65">
        <f t="shared" si="607"/>
        <v>0</v>
      </c>
      <c r="Z394" s="65">
        <f t="shared" ref="Z394:Z414" si="608">T394+W394</f>
        <v>16872812</v>
      </c>
      <c r="AA394" s="65">
        <f t="shared" ref="AA394:AA414" si="609">U394+X394</f>
        <v>16038282.58</v>
      </c>
      <c r="AB394" s="65">
        <f t="shared" ref="AB394:AB414" si="610">V394+Y394</f>
        <v>16285421.08</v>
      </c>
    </row>
    <row r="395" spans="1:28" ht="25.5">
      <c r="A395" s="111"/>
      <c r="B395" s="108" t="s">
        <v>55</v>
      </c>
      <c r="C395" s="79" t="s">
        <v>234</v>
      </c>
      <c r="D395" s="79" t="s">
        <v>21</v>
      </c>
      <c r="E395" s="79" t="s">
        <v>100</v>
      </c>
      <c r="F395" s="40" t="s">
        <v>125</v>
      </c>
      <c r="G395" s="41"/>
      <c r="H395" s="63">
        <f>H396+H398</f>
        <v>11773079</v>
      </c>
      <c r="I395" s="63">
        <f t="shared" ref="I395:J395" si="611">I396+I398</f>
        <v>11884760.26</v>
      </c>
      <c r="J395" s="63">
        <f t="shared" si="611"/>
        <v>11897557.869999999</v>
      </c>
      <c r="K395" s="63">
        <f t="shared" ref="K395:M395" si="612">K396+K398</f>
        <v>0</v>
      </c>
      <c r="L395" s="63">
        <f t="shared" si="612"/>
        <v>0</v>
      </c>
      <c r="M395" s="63">
        <f t="shared" si="612"/>
        <v>0</v>
      </c>
      <c r="N395" s="63">
        <f t="shared" si="551"/>
        <v>11773079</v>
      </c>
      <c r="O395" s="63">
        <f t="shared" si="552"/>
        <v>11884760.26</v>
      </c>
      <c r="P395" s="63">
        <f t="shared" si="553"/>
        <v>11897557.869999999</v>
      </c>
      <c r="Q395" s="63">
        <f t="shared" ref="Q395:S395" si="613">Q396+Q398</f>
        <v>0</v>
      </c>
      <c r="R395" s="63">
        <f t="shared" si="613"/>
        <v>0</v>
      </c>
      <c r="S395" s="63">
        <f t="shared" si="613"/>
        <v>0</v>
      </c>
      <c r="T395" s="63">
        <f t="shared" si="604"/>
        <v>11773079</v>
      </c>
      <c r="U395" s="63">
        <f t="shared" si="605"/>
        <v>11884760.26</v>
      </c>
      <c r="V395" s="63">
        <f t="shared" si="606"/>
        <v>11897557.869999999</v>
      </c>
      <c r="W395" s="63">
        <f t="shared" ref="W395:Y395" si="614">W396+W398</f>
        <v>65000</v>
      </c>
      <c r="X395" s="63">
        <f t="shared" si="614"/>
        <v>0</v>
      </c>
      <c r="Y395" s="63">
        <f t="shared" si="614"/>
        <v>0</v>
      </c>
      <c r="Z395" s="63">
        <f t="shared" si="608"/>
        <v>11838079</v>
      </c>
      <c r="AA395" s="63">
        <f t="shared" si="609"/>
        <v>11884760.26</v>
      </c>
      <c r="AB395" s="63">
        <f t="shared" si="610"/>
        <v>11897557.869999999</v>
      </c>
    </row>
    <row r="396" spans="1:28" ht="38.25">
      <c r="A396" s="151"/>
      <c r="B396" s="77" t="s">
        <v>51</v>
      </c>
      <c r="C396" s="79" t="s">
        <v>234</v>
      </c>
      <c r="D396" s="79" t="s">
        <v>21</v>
      </c>
      <c r="E396" s="79" t="s">
        <v>100</v>
      </c>
      <c r="F396" s="40" t="s">
        <v>125</v>
      </c>
      <c r="G396" s="41" t="s">
        <v>49</v>
      </c>
      <c r="H396" s="63">
        <f>H397</f>
        <v>11393079</v>
      </c>
      <c r="I396" s="63">
        <f t="shared" ref="I396:M396" si="615">I397</f>
        <v>11504760.26</v>
      </c>
      <c r="J396" s="63">
        <f t="shared" si="615"/>
        <v>11517557.869999999</v>
      </c>
      <c r="K396" s="63">
        <f t="shared" si="615"/>
        <v>0</v>
      </c>
      <c r="L396" s="63">
        <f t="shared" si="615"/>
        <v>0</v>
      </c>
      <c r="M396" s="63">
        <f t="shared" si="615"/>
        <v>0</v>
      </c>
      <c r="N396" s="63">
        <f t="shared" si="551"/>
        <v>11393079</v>
      </c>
      <c r="O396" s="63">
        <f t="shared" si="552"/>
        <v>11504760.26</v>
      </c>
      <c r="P396" s="63">
        <f t="shared" si="553"/>
        <v>11517557.869999999</v>
      </c>
      <c r="Q396" s="63">
        <f t="shared" ref="Q396:S396" si="616">Q397</f>
        <v>0</v>
      </c>
      <c r="R396" s="63">
        <f t="shared" si="616"/>
        <v>0</v>
      </c>
      <c r="S396" s="63">
        <f t="shared" si="616"/>
        <v>0</v>
      </c>
      <c r="T396" s="63">
        <f t="shared" si="604"/>
        <v>11393079</v>
      </c>
      <c r="U396" s="63">
        <f t="shared" si="605"/>
        <v>11504760.26</v>
      </c>
      <c r="V396" s="63">
        <f t="shared" si="606"/>
        <v>11517557.869999999</v>
      </c>
      <c r="W396" s="63">
        <f t="shared" ref="W396:Y396" si="617">W397</f>
        <v>0</v>
      </c>
      <c r="X396" s="63">
        <f t="shared" si="617"/>
        <v>0</v>
      </c>
      <c r="Y396" s="63">
        <f t="shared" si="617"/>
        <v>0</v>
      </c>
      <c r="Z396" s="63">
        <f t="shared" si="608"/>
        <v>11393079</v>
      </c>
      <c r="AA396" s="63">
        <f t="shared" si="609"/>
        <v>11504760.26</v>
      </c>
      <c r="AB396" s="63">
        <f t="shared" si="610"/>
        <v>11517557.869999999</v>
      </c>
    </row>
    <row r="397" spans="1:28">
      <c r="A397" s="151"/>
      <c r="B397" s="77" t="s">
        <v>52</v>
      </c>
      <c r="C397" s="79" t="s">
        <v>234</v>
      </c>
      <c r="D397" s="79" t="s">
        <v>21</v>
      </c>
      <c r="E397" s="79" t="s">
        <v>100</v>
      </c>
      <c r="F397" s="40" t="s">
        <v>125</v>
      </c>
      <c r="G397" s="41" t="s">
        <v>50</v>
      </c>
      <c r="H397" s="66">
        <v>11393079</v>
      </c>
      <c r="I397" s="66">
        <v>11504760.26</v>
      </c>
      <c r="J397" s="66">
        <v>11517557.869999999</v>
      </c>
      <c r="K397" s="66"/>
      <c r="L397" s="66"/>
      <c r="M397" s="66"/>
      <c r="N397" s="66">
        <f t="shared" si="551"/>
        <v>11393079</v>
      </c>
      <c r="O397" s="66">
        <f t="shared" si="552"/>
        <v>11504760.26</v>
      </c>
      <c r="P397" s="66">
        <f t="shared" si="553"/>
        <v>11517557.869999999</v>
      </c>
      <c r="Q397" s="66"/>
      <c r="R397" s="66"/>
      <c r="S397" s="66"/>
      <c r="T397" s="66">
        <f t="shared" si="604"/>
        <v>11393079</v>
      </c>
      <c r="U397" s="66">
        <f t="shared" si="605"/>
        <v>11504760.26</v>
      </c>
      <c r="V397" s="66">
        <f t="shared" si="606"/>
        <v>11517557.869999999</v>
      </c>
      <c r="W397" s="66"/>
      <c r="X397" s="66"/>
      <c r="Y397" s="66"/>
      <c r="Z397" s="66">
        <f t="shared" si="608"/>
        <v>11393079</v>
      </c>
      <c r="AA397" s="66">
        <f t="shared" si="609"/>
        <v>11504760.26</v>
      </c>
      <c r="AB397" s="66">
        <f t="shared" si="610"/>
        <v>11517557.869999999</v>
      </c>
    </row>
    <row r="398" spans="1:28" ht="25.5">
      <c r="A398" s="151"/>
      <c r="B398" s="136" t="s">
        <v>208</v>
      </c>
      <c r="C398" s="79" t="s">
        <v>234</v>
      </c>
      <c r="D398" s="79" t="s">
        <v>21</v>
      </c>
      <c r="E398" s="79" t="s">
        <v>100</v>
      </c>
      <c r="F398" s="40" t="s">
        <v>125</v>
      </c>
      <c r="G398" s="41" t="s">
        <v>32</v>
      </c>
      <c r="H398" s="63">
        <f>H399</f>
        <v>380000</v>
      </c>
      <c r="I398" s="63">
        <f t="shared" ref="I398:M398" si="618">I399</f>
        <v>380000</v>
      </c>
      <c r="J398" s="63">
        <f t="shared" si="618"/>
        <v>380000</v>
      </c>
      <c r="K398" s="63">
        <f t="shared" si="618"/>
        <v>0</v>
      </c>
      <c r="L398" s="63">
        <f t="shared" si="618"/>
        <v>0</v>
      </c>
      <c r="M398" s="63">
        <f t="shared" si="618"/>
        <v>0</v>
      </c>
      <c r="N398" s="63">
        <f t="shared" si="551"/>
        <v>380000</v>
      </c>
      <c r="O398" s="63">
        <f t="shared" si="552"/>
        <v>380000</v>
      </c>
      <c r="P398" s="63">
        <f t="shared" si="553"/>
        <v>380000</v>
      </c>
      <c r="Q398" s="63">
        <f t="shared" ref="Q398:S398" si="619">Q399</f>
        <v>0</v>
      </c>
      <c r="R398" s="63">
        <f t="shared" si="619"/>
        <v>0</v>
      </c>
      <c r="S398" s="63">
        <f t="shared" si="619"/>
        <v>0</v>
      </c>
      <c r="T398" s="63">
        <f t="shared" si="604"/>
        <v>380000</v>
      </c>
      <c r="U398" s="63">
        <f t="shared" si="605"/>
        <v>380000</v>
      </c>
      <c r="V398" s="63">
        <f t="shared" si="606"/>
        <v>380000</v>
      </c>
      <c r="W398" s="63">
        <f t="shared" ref="W398:Y398" si="620">W399</f>
        <v>65000</v>
      </c>
      <c r="X398" s="63">
        <f t="shared" si="620"/>
        <v>0</v>
      </c>
      <c r="Y398" s="63">
        <f t="shared" si="620"/>
        <v>0</v>
      </c>
      <c r="Z398" s="63">
        <f t="shared" si="608"/>
        <v>445000</v>
      </c>
      <c r="AA398" s="63">
        <f t="shared" si="609"/>
        <v>380000</v>
      </c>
      <c r="AB398" s="63">
        <f t="shared" si="610"/>
        <v>380000</v>
      </c>
    </row>
    <row r="399" spans="1:28" ht="25.5">
      <c r="A399" s="151"/>
      <c r="B399" s="77" t="s">
        <v>34</v>
      </c>
      <c r="C399" s="79" t="s">
        <v>234</v>
      </c>
      <c r="D399" s="79" t="s">
        <v>21</v>
      </c>
      <c r="E399" s="79" t="s">
        <v>100</v>
      </c>
      <c r="F399" s="40" t="s">
        <v>125</v>
      </c>
      <c r="G399" s="41" t="s">
        <v>33</v>
      </c>
      <c r="H399" s="66">
        <v>380000</v>
      </c>
      <c r="I399" s="66">
        <v>380000</v>
      </c>
      <c r="J399" s="66">
        <v>380000</v>
      </c>
      <c r="K399" s="66"/>
      <c r="L399" s="66"/>
      <c r="M399" s="66"/>
      <c r="N399" s="66">
        <f t="shared" si="551"/>
        <v>380000</v>
      </c>
      <c r="O399" s="66">
        <f t="shared" si="552"/>
        <v>380000</v>
      </c>
      <c r="P399" s="66">
        <f t="shared" si="553"/>
        <v>380000</v>
      </c>
      <c r="Q399" s="66"/>
      <c r="R399" s="66"/>
      <c r="S399" s="66"/>
      <c r="T399" s="66">
        <f t="shared" si="604"/>
        <v>380000</v>
      </c>
      <c r="U399" s="66">
        <f t="shared" si="605"/>
        <v>380000</v>
      </c>
      <c r="V399" s="66">
        <f t="shared" si="606"/>
        <v>380000</v>
      </c>
      <c r="W399" s="66">
        <v>65000</v>
      </c>
      <c r="X399" s="66"/>
      <c r="Y399" s="66"/>
      <c r="Z399" s="66">
        <f t="shared" si="608"/>
        <v>445000</v>
      </c>
      <c r="AA399" s="66">
        <f t="shared" si="609"/>
        <v>380000</v>
      </c>
      <c r="AB399" s="66">
        <f t="shared" si="610"/>
        <v>380000</v>
      </c>
    </row>
    <row r="400" spans="1:28" ht="25.5">
      <c r="A400" s="151"/>
      <c r="B400" s="175" t="s">
        <v>287</v>
      </c>
      <c r="C400" s="79" t="s">
        <v>234</v>
      </c>
      <c r="D400" s="79" t="s">
        <v>21</v>
      </c>
      <c r="E400" s="79" t="s">
        <v>100</v>
      </c>
      <c r="F400" s="165" t="s">
        <v>288</v>
      </c>
      <c r="G400" s="41"/>
      <c r="H400" s="63">
        <f>H401</f>
        <v>3550000</v>
      </c>
      <c r="I400" s="63">
        <f t="shared" ref="I400:M401" si="621">I401</f>
        <v>3550000</v>
      </c>
      <c r="J400" s="63">
        <f t="shared" si="621"/>
        <v>3550000</v>
      </c>
      <c r="K400" s="63">
        <f t="shared" si="621"/>
        <v>0</v>
      </c>
      <c r="L400" s="63">
        <f t="shared" si="621"/>
        <v>0</v>
      </c>
      <c r="M400" s="63">
        <f t="shared" si="621"/>
        <v>0</v>
      </c>
      <c r="N400" s="63">
        <f t="shared" si="551"/>
        <v>3550000</v>
      </c>
      <c r="O400" s="63">
        <f t="shared" si="552"/>
        <v>3550000</v>
      </c>
      <c r="P400" s="63">
        <f t="shared" si="553"/>
        <v>3550000</v>
      </c>
      <c r="Q400" s="63">
        <f t="shared" ref="Q400:S401" si="622">Q401</f>
        <v>0</v>
      </c>
      <c r="R400" s="63">
        <f t="shared" si="622"/>
        <v>0</v>
      </c>
      <c r="S400" s="63">
        <f t="shared" si="622"/>
        <v>0</v>
      </c>
      <c r="T400" s="63">
        <f t="shared" si="604"/>
        <v>3550000</v>
      </c>
      <c r="U400" s="63">
        <f t="shared" si="605"/>
        <v>3550000</v>
      </c>
      <c r="V400" s="63">
        <f t="shared" si="606"/>
        <v>3550000</v>
      </c>
      <c r="W400" s="63">
        <f t="shared" ref="W400:Y401" si="623">W401</f>
        <v>0</v>
      </c>
      <c r="X400" s="63">
        <f t="shared" si="623"/>
        <v>0</v>
      </c>
      <c r="Y400" s="63">
        <f t="shared" si="623"/>
        <v>0</v>
      </c>
      <c r="Z400" s="63">
        <f t="shared" si="608"/>
        <v>3550000</v>
      </c>
      <c r="AA400" s="63">
        <f t="shared" si="609"/>
        <v>3550000</v>
      </c>
      <c r="AB400" s="63">
        <f t="shared" si="610"/>
        <v>3550000</v>
      </c>
    </row>
    <row r="401" spans="1:28" ht="25.5">
      <c r="A401" s="151"/>
      <c r="B401" s="136" t="s">
        <v>208</v>
      </c>
      <c r="C401" s="79" t="s">
        <v>234</v>
      </c>
      <c r="D401" s="79" t="s">
        <v>21</v>
      </c>
      <c r="E401" s="79" t="s">
        <v>100</v>
      </c>
      <c r="F401" s="165" t="s">
        <v>288</v>
      </c>
      <c r="G401" s="41" t="s">
        <v>32</v>
      </c>
      <c r="H401" s="63">
        <f>H402</f>
        <v>3550000</v>
      </c>
      <c r="I401" s="63">
        <f t="shared" si="621"/>
        <v>3550000</v>
      </c>
      <c r="J401" s="63">
        <f t="shared" si="621"/>
        <v>3550000</v>
      </c>
      <c r="K401" s="63">
        <f t="shared" si="621"/>
        <v>0</v>
      </c>
      <c r="L401" s="63">
        <f t="shared" si="621"/>
        <v>0</v>
      </c>
      <c r="M401" s="63">
        <f t="shared" si="621"/>
        <v>0</v>
      </c>
      <c r="N401" s="63">
        <f t="shared" si="551"/>
        <v>3550000</v>
      </c>
      <c r="O401" s="63">
        <f t="shared" si="552"/>
        <v>3550000</v>
      </c>
      <c r="P401" s="63">
        <f t="shared" si="553"/>
        <v>3550000</v>
      </c>
      <c r="Q401" s="63">
        <f t="shared" si="622"/>
        <v>0</v>
      </c>
      <c r="R401" s="63">
        <f t="shared" si="622"/>
        <v>0</v>
      </c>
      <c r="S401" s="63">
        <f t="shared" si="622"/>
        <v>0</v>
      </c>
      <c r="T401" s="63">
        <f t="shared" si="604"/>
        <v>3550000</v>
      </c>
      <c r="U401" s="63">
        <f t="shared" si="605"/>
        <v>3550000</v>
      </c>
      <c r="V401" s="63">
        <f t="shared" si="606"/>
        <v>3550000</v>
      </c>
      <c r="W401" s="63">
        <f t="shared" si="623"/>
        <v>0</v>
      </c>
      <c r="X401" s="63">
        <f t="shared" si="623"/>
        <v>0</v>
      </c>
      <c r="Y401" s="63">
        <f t="shared" si="623"/>
        <v>0</v>
      </c>
      <c r="Z401" s="63">
        <f t="shared" si="608"/>
        <v>3550000</v>
      </c>
      <c r="AA401" s="63">
        <f t="shared" si="609"/>
        <v>3550000</v>
      </c>
      <c r="AB401" s="63">
        <f t="shared" si="610"/>
        <v>3550000</v>
      </c>
    </row>
    <row r="402" spans="1:28" ht="25.5">
      <c r="A402" s="151"/>
      <c r="B402" s="77" t="s">
        <v>34</v>
      </c>
      <c r="C402" s="79" t="s">
        <v>234</v>
      </c>
      <c r="D402" s="79" t="s">
        <v>21</v>
      </c>
      <c r="E402" s="79" t="s">
        <v>100</v>
      </c>
      <c r="F402" s="165" t="s">
        <v>288</v>
      </c>
      <c r="G402" s="41" t="s">
        <v>33</v>
      </c>
      <c r="H402" s="74">
        <v>3550000</v>
      </c>
      <c r="I402" s="74">
        <v>3550000</v>
      </c>
      <c r="J402" s="74">
        <v>3550000</v>
      </c>
      <c r="K402" s="74"/>
      <c r="L402" s="74"/>
      <c r="M402" s="74"/>
      <c r="N402" s="74">
        <f t="shared" si="551"/>
        <v>3550000</v>
      </c>
      <c r="O402" s="74">
        <f t="shared" si="552"/>
        <v>3550000</v>
      </c>
      <c r="P402" s="74">
        <f t="shared" si="553"/>
        <v>3550000</v>
      </c>
      <c r="Q402" s="74"/>
      <c r="R402" s="74"/>
      <c r="S402" s="74"/>
      <c r="T402" s="74">
        <f t="shared" si="604"/>
        <v>3550000</v>
      </c>
      <c r="U402" s="74">
        <f t="shared" si="605"/>
        <v>3550000</v>
      </c>
      <c r="V402" s="74">
        <f t="shared" si="606"/>
        <v>3550000</v>
      </c>
      <c r="W402" s="74"/>
      <c r="X402" s="74"/>
      <c r="Y402" s="74"/>
      <c r="Z402" s="74">
        <f t="shared" si="608"/>
        <v>3550000</v>
      </c>
      <c r="AA402" s="74">
        <f t="shared" si="609"/>
        <v>3550000</v>
      </c>
      <c r="AB402" s="74">
        <f t="shared" si="610"/>
        <v>3550000</v>
      </c>
    </row>
    <row r="403" spans="1:28">
      <c r="A403" s="151"/>
      <c r="B403" s="88" t="s">
        <v>289</v>
      </c>
      <c r="C403" s="79" t="s">
        <v>234</v>
      </c>
      <c r="D403" s="79" t="s">
        <v>21</v>
      </c>
      <c r="E403" s="79" t="s">
        <v>100</v>
      </c>
      <c r="F403" s="40" t="s">
        <v>290</v>
      </c>
      <c r="G403" s="41"/>
      <c r="H403" s="74">
        <f>H404</f>
        <v>352733</v>
      </c>
      <c r="I403" s="74">
        <f t="shared" ref="I403:M403" si="624">I404</f>
        <v>366522.32</v>
      </c>
      <c r="J403" s="74">
        <f t="shared" si="624"/>
        <v>380863.21</v>
      </c>
      <c r="K403" s="74">
        <f t="shared" si="624"/>
        <v>300000</v>
      </c>
      <c r="L403" s="74">
        <f t="shared" si="624"/>
        <v>0</v>
      </c>
      <c r="M403" s="74">
        <f t="shared" si="624"/>
        <v>0</v>
      </c>
      <c r="N403" s="74">
        <f t="shared" si="551"/>
        <v>652733</v>
      </c>
      <c r="O403" s="74">
        <f t="shared" si="552"/>
        <v>366522.32</v>
      </c>
      <c r="P403" s="74">
        <f t="shared" si="553"/>
        <v>380863.21</v>
      </c>
      <c r="Q403" s="74">
        <f t="shared" ref="Q403:S404" si="625">Q404</f>
        <v>0</v>
      </c>
      <c r="R403" s="74">
        <f t="shared" si="625"/>
        <v>0</v>
      </c>
      <c r="S403" s="74">
        <f t="shared" si="625"/>
        <v>0</v>
      </c>
      <c r="T403" s="74">
        <f t="shared" si="604"/>
        <v>652733</v>
      </c>
      <c r="U403" s="74">
        <f t="shared" si="605"/>
        <v>366522.32</v>
      </c>
      <c r="V403" s="74">
        <f t="shared" si="606"/>
        <v>380863.21</v>
      </c>
      <c r="W403" s="74">
        <f t="shared" ref="W403:Y404" si="626">W404</f>
        <v>0</v>
      </c>
      <c r="X403" s="74">
        <f t="shared" si="626"/>
        <v>0</v>
      </c>
      <c r="Y403" s="74">
        <f t="shared" si="626"/>
        <v>0</v>
      </c>
      <c r="Z403" s="74">
        <f t="shared" si="608"/>
        <v>652733</v>
      </c>
      <c r="AA403" s="74">
        <f t="shared" si="609"/>
        <v>366522.32</v>
      </c>
      <c r="AB403" s="74">
        <f t="shared" si="610"/>
        <v>380863.21</v>
      </c>
    </row>
    <row r="404" spans="1:28" ht="25.5">
      <c r="A404" s="151"/>
      <c r="B404" s="136" t="s">
        <v>208</v>
      </c>
      <c r="C404" s="79" t="s">
        <v>234</v>
      </c>
      <c r="D404" s="79" t="s">
        <v>21</v>
      </c>
      <c r="E404" s="79" t="s">
        <v>100</v>
      </c>
      <c r="F404" s="40" t="s">
        <v>290</v>
      </c>
      <c r="G404" s="41" t="s">
        <v>32</v>
      </c>
      <c r="H404" s="74">
        <f>H405</f>
        <v>352733</v>
      </c>
      <c r="I404" s="74">
        <f t="shared" ref="I404:M404" si="627">I405</f>
        <v>366522.32</v>
      </c>
      <c r="J404" s="74">
        <f t="shared" si="627"/>
        <v>380863.21</v>
      </c>
      <c r="K404" s="74">
        <f t="shared" si="627"/>
        <v>300000</v>
      </c>
      <c r="L404" s="74">
        <f t="shared" si="627"/>
        <v>0</v>
      </c>
      <c r="M404" s="74">
        <f t="shared" si="627"/>
        <v>0</v>
      </c>
      <c r="N404" s="74">
        <f t="shared" si="551"/>
        <v>652733</v>
      </c>
      <c r="O404" s="74">
        <f t="shared" si="552"/>
        <v>366522.32</v>
      </c>
      <c r="P404" s="74">
        <f t="shared" si="553"/>
        <v>380863.21</v>
      </c>
      <c r="Q404" s="74">
        <f t="shared" si="625"/>
        <v>0</v>
      </c>
      <c r="R404" s="74">
        <f t="shared" si="625"/>
        <v>0</v>
      </c>
      <c r="S404" s="74">
        <f t="shared" si="625"/>
        <v>0</v>
      </c>
      <c r="T404" s="74">
        <f t="shared" si="604"/>
        <v>652733</v>
      </c>
      <c r="U404" s="74">
        <f t="shared" si="605"/>
        <v>366522.32</v>
      </c>
      <c r="V404" s="74">
        <f t="shared" si="606"/>
        <v>380863.21</v>
      </c>
      <c r="W404" s="74">
        <f t="shared" si="626"/>
        <v>0</v>
      </c>
      <c r="X404" s="74">
        <f t="shared" si="626"/>
        <v>0</v>
      </c>
      <c r="Y404" s="74">
        <f t="shared" si="626"/>
        <v>0</v>
      </c>
      <c r="Z404" s="74">
        <f t="shared" si="608"/>
        <v>652733</v>
      </c>
      <c r="AA404" s="74">
        <f t="shared" si="609"/>
        <v>366522.32</v>
      </c>
      <c r="AB404" s="74">
        <f t="shared" si="610"/>
        <v>380863.21</v>
      </c>
    </row>
    <row r="405" spans="1:28" ht="25.5">
      <c r="A405" s="151"/>
      <c r="B405" s="77" t="s">
        <v>34</v>
      </c>
      <c r="C405" s="79" t="s">
        <v>234</v>
      </c>
      <c r="D405" s="79" t="s">
        <v>21</v>
      </c>
      <c r="E405" s="79" t="s">
        <v>100</v>
      </c>
      <c r="F405" s="40" t="s">
        <v>290</v>
      </c>
      <c r="G405" s="41" t="s">
        <v>33</v>
      </c>
      <c r="H405" s="66">
        <f>247000+105733</f>
        <v>352733</v>
      </c>
      <c r="I405" s="66">
        <f>256560+109962.32</f>
        <v>366522.32</v>
      </c>
      <c r="J405" s="66">
        <f>266502.4+114360.81</f>
        <v>380863.21</v>
      </c>
      <c r="K405" s="66">
        <v>300000</v>
      </c>
      <c r="L405" s="66"/>
      <c r="M405" s="66"/>
      <c r="N405" s="66">
        <f t="shared" si="551"/>
        <v>652733</v>
      </c>
      <c r="O405" s="66">
        <f t="shared" si="552"/>
        <v>366522.32</v>
      </c>
      <c r="P405" s="66">
        <f t="shared" si="553"/>
        <v>380863.21</v>
      </c>
      <c r="Q405" s="66"/>
      <c r="R405" s="66"/>
      <c r="S405" s="66"/>
      <c r="T405" s="66">
        <f t="shared" si="604"/>
        <v>652733</v>
      </c>
      <c r="U405" s="66">
        <f t="shared" si="605"/>
        <v>366522.32</v>
      </c>
      <c r="V405" s="66">
        <f t="shared" si="606"/>
        <v>380863.21</v>
      </c>
      <c r="W405" s="66"/>
      <c r="X405" s="66"/>
      <c r="Y405" s="66"/>
      <c r="Z405" s="66">
        <f t="shared" si="608"/>
        <v>652733</v>
      </c>
      <c r="AA405" s="66">
        <f t="shared" si="609"/>
        <v>366522.32</v>
      </c>
      <c r="AB405" s="66">
        <f t="shared" si="610"/>
        <v>380863.21</v>
      </c>
    </row>
    <row r="406" spans="1:28" ht="25.5">
      <c r="A406" s="151"/>
      <c r="B406" s="77" t="s">
        <v>291</v>
      </c>
      <c r="C406" s="79" t="s">
        <v>234</v>
      </c>
      <c r="D406" s="79" t="s">
        <v>21</v>
      </c>
      <c r="E406" s="79" t="s">
        <v>100</v>
      </c>
      <c r="F406" s="40" t="s">
        <v>292</v>
      </c>
      <c r="G406" s="41"/>
      <c r="H406" s="66">
        <f>H407</f>
        <v>200000</v>
      </c>
      <c r="I406" s="66">
        <f t="shared" ref="I406:M406" si="628">I407</f>
        <v>125000</v>
      </c>
      <c r="J406" s="66">
        <f t="shared" si="628"/>
        <v>125000</v>
      </c>
      <c r="K406" s="66">
        <f t="shared" si="628"/>
        <v>300000</v>
      </c>
      <c r="L406" s="66">
        <f t="shared" si="628"/>
        <v>0</v>
      </c>
      <c r="M406" s="66">
        <f t="shared" si="628"/>
        <v>0</v>
      </c>
      <c r="N406" s="66">
        <f t="shared" si="551"/>
        <v>500000</v>
      </c>
      <c r="O406" s="66">
        <f t="shared" si="552"/>
        <v>125000</v>
      </c>
      <c r="P406" s="66">
        <f t="shared" si="553"/>
        <v>125000</v>
      </c>
      <c r="Q406" s="66">
        <f t="shared" ref="Q406:S407" si="629">Q407</f>
        <v>0</v>
      </c>
      <c r="R406" s="66">
        <f t="shared" si="629"/>
        <v>0</v>
      </c>
      <c r="S406" s="66">
        <f t="shared" si="629"/>
        <v>0</v>
      </c>
      <c r="T406" s="66">
        <f t="shared" si="604"/>
        <v>500000</v>
      </c>
      <c r="U406" s="66">
        <f t="shared" si="605"/>
        <v>125000</v>
      </c>
      <c r="V406" s="66">
        <f t="shared" si="606"/>
        <v>125000</v>
      </c>
      <c r="W406" s="66">
        <f t="shared" ref="W406:Y407" si="630">W407</f>
        <v>0</v>
      </c>
      <c r="X406" s="66">
        <f t="shared" si="630"/>
        <v>0</v>
      </c>
      <c r="Y406" s="66">
        <f t="shared" si="630"/>
        <v>0</v>
      </c>
      <c r="Z406" s="66">
        <f t="shared" si="608"/>
        <v>500000</v>
      </c>
      <c r="AA406" s="66">
        <f t="shared" si="609"/>
        <v>125000</v>
      </c>
      <c r="AB406" s="66">
        <f t="shared" si="610"/>
        <v>125000</v>
      </c>
    </row>
    <row r="407" spans="1:28" ht="25.5">
      <c r="A407" s="151"/>
      <c r="B407" s="136" t="s">
        <v>208</v>
      </c>
      <c r="C407" s="79" t="s">
        <v>234</v>
      </c>
      <c r="D407" s="79" t="s">
        <v>21</v>
      </c>
      <c r="E407" s="79" t="s">
        <v>100</v>
      </c>
      <c r="F407" s="40" t="s">
        <v>292</v>
      </c>
      <c r="G407" s="41" t="s">
        <v>32</v>
      </c>
      <c r="H407" s="66">
        <f>H408</f>
        <v>200000</v>
      </c>
      <c r="I407" s="66">
        <f t="shared" ref="I407:M407" si="631">I408</f>
        <v>125000</v>
      </c>
      <c r="J407" s="66">
        <f t="shared" si="631"/>
        <v>125000</v>
      </c>
      <c r="K407" s="66">
        <f t="shared" si="631"/>
        <v>300000</v>
      </c>
      <c r="L407" s="66">
        <f t="shared" si="631"/>
        <v>0</v>
      </c>
      <c r="M407" s="66">
        <f t="shared" si="631"/>
        <v>0</v>
      </c>
      <c r="N407" s="66">
        <f t="shared" si="551"/>
        <v>500000</v>
      </c>
      <c r="O407" s="66">
        <f t="shared" si="552"/>
        <v>125000</v>
      </c>
      <c r="P407" s="66">
        <f t="shared" si="553"/>
        <v>125000</v>
      </c>
      <c r="Q407" s="66">
        <f t="shared" si="629"/>
        <v>0</v>
      </c>
      <c r="R407" s="66">
        <f t="shared" si="629"/>
        <v>0</v>
      </c>
      <c r="S407" s="66">
        <f t="shared" si="629"/>
        <v>0</v>
      </c>
      <c r="T407" s="66">
        <f t="shared" si="604"/>
        <v>500000</v>
      </c>
      <c r="U407" s="66">
        <f t="shared" si="605"/>
        <v>125000</v>
      </c>
      <c r="V407" s="66">
        <f t="shared" si="606"/>
        <v>125000</v>
      </c>
      <c r="W407" s="66">
        <f t="shared" si="630"/>
        <v>0</v>
      </c>
      <c r="X407" s="66">
        <f t="shared" si="630"/>
        <v>0</v>
      </c>
      <c r="Y407" s="66">
        <f t="shared" si="630"/>
        <v>0</v>
      </c>
      <c r="Z407" s="66">
        <f t="shared" si="608"/>
        <v>500000</v>
      </c>
      <c r="AA407" s="66">
        <f t="shared" si="609"/>
        <v>125000</v>
      </c>
      <c r="AB407" s="66">
        <f t="shared" si="610"/>
        <v>125000</v>
      </c>
    </row>
    <row r="408" spans="1:28" ht="25.5">
      <c r="A408" s="151"/>
      <c r="B408" s="77" t="s">
        <v>34</v>
      </c>
      <c r="C408" s="79" t="s">
        <v>234</v>
      </c>
      <c r="D408" s="79" t="s">
        <v>21</v>
      </c>
      <c r="E408" s="79" t="s">
        <v>100</v>
      </c>
      <c r="F408" s="40" t="s">
        <v>292</v>
      </c>
      <c r="G408" s="41" t="s">
        <v>33</v>
      </c>
      <c r="H408" s="66">
        <v>200000</v>
      </c>
      <c r="I408" s="66">
        <v>125000</v>
      </c>
      <c r="J408" s="66">
        <v>125000</v>
      </c>
      <c r="K408" s="66">
        <v>300000</v>
      </c>
      <c r="L408" s="66"/>
      <c r="M408" s="66"/>
      <c r="N408" s="66">
        <f t="shared" si="551"/>
        <v>500000</v>
      </c>
      <c r="O408" s="66">
        <f t="shared" si="552"/>
        <v>125000</v>
      </c>
      <c r="P408" s="66">
        <f t="shared" si="553"/>
        <v>125000</v>
      </c>
      <c r="Q408" s="66"/>
      <c r="R408" s="66"/>
      <c r="S408" s="66"/>
      <c r="T408" s="66">
        <f t="shared" si="604"/>
        <v>500000</v>
      </c>
      <c r="U408" s="66">
        <f t="shared" si="605"/>
        <v>125000</v>
      </c>
      <c r="V408" s="66">
        <f t="shared" si="606"/>
        <v>125000</v>
      </c>
      <c r="W408" s="66"/>
      <c r="X408" s="66"/>
      <c r="Y408" s="66"/>
      <c r="Z408" s="66">
        <f t="shared" si="608"/>
        <v>500000</v>
      </c>
      <c r="AA408" s="66">
        <f t="shared" si="609"/>
        <v>125000</v>
      </c>
      <c r="AB408" s="66">
        <f t="shared" si="610"/>
        <v>125000</v>
      </c>
    </row>
    <row r="409" spans="1:28">
      <c r="A409" s="151"/>
      <c r="B409" s="80" t="s">
        <v>293</v>
      </c>
      <c r="C409" s="79" t="s">
        <v>234</v>
      </c>
      <c r="D409" s="79" t="s">
        <v>21</v>
      </c>
      <c r="E409" s="79" t="s">
        <v>100</v>
      </c>
      <c r="F409" s="40" t="s">
        <v>219</v>
      </c>
      <c r="G409" s="41"/>
      <c r="H409" s="66">
        <f>H410</f>
        <v>290000</v>
      </c>
      <c r="I409" s="66">
        <f t="shared" ref="I409:M409" si="632">I410</f>
        <v>70000</v>
      </c>
      <c r="J409" s="66">
        <f t="shared" si="632"/>
        <v>290000</v>
      </c>
      <c r="K409" s="66">
        <f t="shared" si="632"/>
        <v>0</v>
      </c>
      <c r="L409" s="66">
        <f t="shared" si="632"/>
        <v>0</v>
      </c>
      <c r="M409" s="66">
        <f t="shared" si="632"/>
        <v>0</v>
      </c>
      <c r="N409" s="66">
        <f t="shared" si="551"/>
        <v>290000</v>
      </c>
      <c r="O409" s="66">
        <f t="shared" si="552"/>
        <v>70000</v>
      </c>
      <c r="P409" s="66">
        <f t="shared" si="553"/>
        <v>290000</v>
      </c>
      <c r="Q409" s="66">
        <f t="shared" ref="Q409:S410" si="633">Q410</f>
        <v>0</v>
      </c>
      <c r="R409" s="66">
        <f t="shared" si="633"/>
        <v>0</v>
      </c>
      <c r="S409" s="66">
        <f t="shared" si="633"/>
        <v>0</v>
      </c>
      <c r="T409" s="66">
        <f t="shared" si="604"/>
        <v>290000</v>
      </c>
      <c r="U409" s="66">
        <f t="shared" si="605"/>
        <v>70000</v>
      </c>
      <c r="V409" s="66">
        <f t="shared" si="606"/>
        <v>290000</v>
      </c>
      <c r="W409" s="66">
        <f t="shared" ref="W409:Y410" si="634">W410</f>
        <v>0</v>
      </c>
      <c r="X409" s="66">
        <f t="shared" si="634"/>
        <v>0</v>
      </c>
      <c r="Y409" s="66">
        <f t="shared" si="634"/>
        <v>0</v>
      </c>
      <c r="Z409" s="66">
        <f t="shared" si="608"/>
        <v>290000</v>
      </c>
      <c r="AA409" s="66">
        <f t="shared" si="609"/>
        <v>70000</v>
      </c>
      <c r="AB409" s="66">
        <f t="shared" si="610"/>
        <v>290000</v>
      </c>
    </row>
    <row r="410" spans="1:28" ht="25.5">
      <c r="A410" s="151"/>
      <c r="B410" s="136" t="s">
        <v>208</v>
      </c>
      <c r="C410" s="79" t="s">
        <v>234</v>
      </c>
      <c r="D410" s="79" t="s">
        <v>21</v>
      </c>
      <c r="E410" s="79" t="s">
        <v>100</v>
      </c>
      <c r="F410" s="40" t="s">
        <v>219</v>
      </c>
      <c r="G410" s="41" t="s">
        <v>32</v>
      </c>
      <c r="H410" s="66">
        <f>H411</f>
        <v>290000</v>
      </c>
      <c r="I410" s="66">
        <f t="shared" ref="I410:M410" si="635">I411</f>
        <v>70000</v>
      </c>
      <c r="J410" s="66">
        <f t="shared" si="635"/>
        <v>290000</v>
      </c>
      <c r="K410" s="66">
        <f t="shared" si="635"/>
        <v>0</v>
      </c>
      <c r="L410" s="66">
        <f t="shared" si="635"/>
        <v>0</v>
      </c>
      <c r="M410" s="66">
        <f t="shared" si="635"/>
        <v>0</v>
      </c>
      <c r="N410" s="66">
        <f t="shared" si="551"/>
        <v>290000</v>
      </c>
      <c r="O410" s="66">
        <f t="shared" si="552"/>
        <v>70000</v>
      </c>
      <c r="P410" s="66">
        <f t="shared" si="553"/>
        <v>290000</v>
      </c>
      <c r="Q410" s="66">
        <f t="shared" si="633"/>
        <v>0</v>
      </c>
      <c r="R410" s="66">
        <f t="shared" si="633"/>
        <v>0</v>
      </c>
      <c r="S410" s="66">
        <f t="shared" si="633"/>
        <v>0</v>
      </c>
      <c r="T410" s="66">
        <f t="shared" si="604"/>
        <v>290000</v>
      </c>
      <c r="U410" s="66">
        <f t="shared" si="605"/>
        <v>70000</v>
      </c>
      <c r="V410" s="66">
        <f t="shared" si="606"/>
        <v>290000</v>
      </c>
      <c r="W410" s="66">
        <f t="shared" si="634"/>
        <v>0</v>
      </c>
      <c r="X410" s="66">
        <f t="shared" si="634"/>
        <v>0</v>
      </c>
      <c r="Y410" s="66">
        <f t="shared" si="634"/>
        <v>0</v>
      </c>
      <c r="Z410" s="66">
        <f t="shared" si="608"/>
        <v>290000</v>
      </c>
      <c r="AA410" s="66">
        <f t="shared" si="609"/>
        <v>70000</v>
      </c>
      <c r="AB410" s="66">
        <f t="shared" si="610"/>
        <v>290000</v>
      </c>
    </row>
    <row r="411" spans="1:28" ht="25.5">
      <c r="A411" s="151"/>
      <c r="B411" s="77" t="s">
        <v>34</v>
      </c>
      <c r="C411" s="79" t="s">
        <v>234</v>
      </c>
      <c r="D411" s="79" t="s">
        <v>21</v>
      </c>
      <c r="E411" s="79" t="s">
        <v>100</v>
      </c>
      <c r="F411" s="40" t="s">
        <v>219</v>
      </c>
      <c r="G411" s="41" t="s">
        <v>33</v>
      </c>
      <c r="H411" s="66">
        <v>290000</v>
      </c>
      <c r="I411" s="66">
        <v>70000</v>
      </c>
      <c r="J411" s="66">
        <v>290000</v>
      </c>
      <c r="K411" s="66"/>
      <c r="L411" s="66"/>
      <c r="M411" s="66"/>
      <c r="N411" s="66">
        <f t="shared" si="551"/>
        <v>290000</v>
      </c>
      <c r="O411" s="66">
        <f t="shared" si="552"/>
        <v>70000</v>
      </c>
      <c r="P411" s="66">
        <f t="shared" si="553"/>
        <v>290000</v>
      </c>
      <c r="Q411" s="66"/>
      <c r="R411" s="66"/>
      <c r="S411" s="66"/>
      <c r="T411" s="66">
        <f t="shared" si="604"/>
        <v>290000</v>
      </c>
      <c r="U411" s="66">
        <f t="shared" si="605"/>
        <v>70000</v>
      </c>
      <c r="V411" s="66">
        <f t="shared" si="606"/>
        <v>290000</v>
      </c>
      <c r="W411" s="66"/>
      <c r="X411" s="66"/>
      <c r="Y411" s="66"/>
      <c r="Z411" s="66">
        <f t="shared" si="608"/>
        <v>290000</v>
      </c>
      <c r="AA411" s="66">
        <f t="shared" si="609"/>
        <v>70000</v>
      </c>
      <c r="AB411" s="66">
        <f t="shared" si="610"/>
        <v>290000</v>
      </c>
    </row>
    <row r="412" spans="1:28" ht="38.25">
      <c r="A412" s="151"/>
      <c r="B412" s="88" t="s">
        <v>59</v>
      </c>
      <c r="C412" s="79" t="s">
        <v>234</v>
      </c>
      <c r="D412" s="79" t="s">
        <v>21</v>
      </c>
      <c r="E412" s="79" t="s">
        <v>100</v>
      </c>
      <c r="F412" s="40" t="s">
        <v>136</v>
      </c>
      <c r="G412" s="41"/>
      <c r="H412" s="66">
        <f>H413</f>
        <v>42000</v>
      </c>
      <c r="I412" s="66">
        <f t="shared" ref="I412:M412" si="636">I413</f>
        <v>42000</v>
      </c>
      <c r="J412" s="66">
        <f t="shared" si="636"/>
        <v>42000</v>
      </c>
      <c r="K412" s="66">
        <f t="shared" si="636"/>
        <v>0</v>
      </c>
      <c r="L412" s="66">
        <f t="shared" si="636"/>
        <v>0</v>
      </c>
      <c r="M412" s="66">
        <f t="shared" si="636"/>
        <v>0</v>
      </c>
      <c r="N412" s="66">
        <f t="shared" si="551"/>
        <v>42000</v>
      </c>
      <c r="O412" s="66">
        <f t="shared" si="552"/>
        <v>42000</v>
      </c>
      <c r="P412" s="66">
        <f t="shared" si="553"/>
        <v>42000</v>
      </c>
      <c r="Q412" s="66">
        <f t="shared" ref="Q412:S413" si="637">Q413</f>
        <v>0</v>
      </c>
      <c r="R412" s="66">
        <f t="shared" si="637"/>
        <v>0</v>
      </c>
      <c r="S412" s="66">
        <f t="shared" si="637"/>
        <v>0</v>
      </c>
      <c r="T412" s="66">
        <f t="shared" si="604"/>
        <v>42000</v>
      </c>
      <c r="U412" s="66">
        <f t="shared" si="605"/>
        <v>42000</v>
      </c>
      <c r="V412" s="66">
        <f t="shared" si="606"/>
        <v>42000</v>
      </c>
      <c r="W412" s="66">
        <f t="shared" ref="W412:Y413" si="638">W413</f>
        <v>0</v>
      </c>
      <c r="X412" s="66">
        <f t="shared" si="638"/>
        <v>0</v>
      </c>
      <c r="Y412" s="66">
        <f t="shared" si="638"/>
        <v>0</v>
      </c>
      <c r="Z412" s="66">
        <f t="shared" si="608"/>
        <v>42000</v>
      </c>
      <c r="AA412" s="66">
        <f t="shared" si="609"/>
        <v>42000</v>
      </c>
      <c r="AB412" s="66">
        <f t="shared" si="610"/>
        <v>42000</v>
      </c>
    </row>
    <row r="413" spans="1:28" ht="25.5">
      <c r="A413" s="151"/>
      <c r="B413" s="136" t="s">
        <v>208</v>
      </c>
      <c r="C413" s="79" t="s">
        <v>234</v>
      </c>
      <c r="D413" s="79" t="s">
        <v>21</v>
      </c>
      <c r="E413" s="79" t="s">
        <v>100</v>
      </c>
      <c r="F413" s="40" t="s">
        <v>136</v>
      </c>
      <c r="G413" s="41" t="s">
        <v>32</v>
      </c>
      <c r="H413" s="66">
        <f>H414</f>
        <v>42000</v>
      </c>
      <c r="I413" s="66">
        <f t="shared" ref="I413:M413" si="639">I414</f>
        <v>42000</v>
      </c>
      <c r="J413" s="66">
        <f t="shared" si="639"/>
        <v>42000</v>
      </c>
      <c r="K413" s="66">
        <f t="shared" si="639"/>
        <v>0</v>
      </c>
      <c r="L413" s="66">
        <f t="shared" si="639"/>
        <v>0</v>
      </c>
      <c r="M413" s="66">
        <f t="shared" si="639"/>
        <v>0</v>
      </c>
      <c r="N413" s="66">
        <f t="shared" si="551"/>
        <v>42000</v>
      </c>
      <c r="O413" s="66">
        <f t="shared" si="552"/>
        <v>42000</v>
      </c>
      <c r="P413" s="66">
        <f t="shared" si="553"/>
        <v>42000</v>
      </c>
      <c r="Q413" s="66">
        <f t="shared" si="637"/>
        <v>0</v>
      </c>
      <c r="R413" s="66">
        <f t="shared" si="637"/>
        <v>0</v>
      </c>
      <c r="S413" s="66">
        <f t="shared" si="637"/>
        <v>0</v>
      </c>
      <c r="T413" s="66">
        <f t="shared" si="604"/>
        <v>42000</v>
      </c>
      <c r="U413" s="66">
        <f t="shared" si="605"/>
        <v>42000</v>
      </c>
      <c r="V413" s="66">
        <f t="shared" si="606"/>
        <v>42000</v>
      </c>
      <c r="W413" s="66">
        <f t="shared" si="638"/>
        <v>0</v>
      </c>
      <c r="X413" s="66">
        <f t="shared" si="638"/>
        <v>0</v>
      </c>
      <c r="Y413" s="66">
        <f t="shared" si="638"/>
        <v>0</v>
      </c>
      <c r="Z413" s="66">
        <f t="shared" si="608"/>
        <v>42000</v>
      </c>
      <c r="AA413" s="66">
        <f t="shared" si="609"/>
        <v>42000</v>
      </c>
      <c r="AB413" s="66">
        <f t="shared" si="610"/>
        <v>42000</v>
      </c>
    </row>
    <row r="414" spans="1:28" ht="25.5">
      <c r="A414" s="151"/>
      <c r="B414" s="77" t="s">
        <v>34</v>
      </c>
      <c r="C414" s="79" t="s">
        <v>234</v>
      </c>
      <c r="D414" s="79" t="s">
        <v>21</v>
      </c>
      <c r="E414" s="79" t="s">
        <v>100</v>
      </c>
      <c r="F414" s="40" t="s">
        <v>136</v>
      </c>
      <c r="G414" s="41" t="s">
        <v>33</v>
      </c>
      <c r="H414" s="66">
        <v>42000</v>
      </c>
      <c r="I414" s="66">
        <v>42000</v>
      </c>
      <c r="J414" s="66">
        <v>42000</v>
      </c>
      <c r="K414" s="66"/>
      <c r="L414" s="66"/>
      <c r="M414" s="66"/>
      <c r="N414" s="66">
        <f t="shared" si="551"/>
        <v>42000</v>
      </c>
      <c r="O414" s="66">
        <f t="shared" si="552"/>
        <v>42000</v>
      </c>
      <c r="P414" s="66">
        <f t="shared" si="553"/>
        <v>42000</v>
      </c>
      <c r="Q414" s="66"/>
      <c r="R414" s="66"/>
      <c r="S414" s="66"/>
      <c r="T414" s="66">
        <f t="shared" si="604"/>
        <v>42000</v>
      </c>
      <c r="U414" s="66">
        <f t="shared" si="605"/>
        <v>42000</v>
      </c>
      <c r="V414" s="66">
        <f t="shared" si="606"/>
        <v>42000</v>
      </c>
      <c r="W414" s="66"/>
      <c r="X414" s="66"/>
      <c r="Y414" s="66"/>
      <c r="Z414" s="66">
        <f t="shared" si="608"/>
        <v>42000</v>
      </c>
      <c r="AA414" s="66">
        <f t="shared" si="609"/>
        <v>42000</v>
      </c>
      <c r="AB414" s="66">
        <f t="shared" si="610"/>
        <v>42000</v>
      </c>
    </row>
    <row r="415" spans="1:28">
      <c r="A415" s="151"/>
      <c r="B415" s="4"/>
      <c r="C415" s="4"/>
      <c r="D415" s="4"/>
      <c r="E415" s="4"/>
      <c r="F415" s="5"/>
      <c r="G415" s="17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</row>
    <row r="416" spans="1:28" ht="45">
      <c r="A416" s="26" t="s">
        <v>8</v>
      </c>
      <c r="B416" s="102" t="s">
        <v>236</v>
      </c>
      <c r="C416" s="7" t="s">
        <v>8</v>
      </c>
      <c r="D416" s="7" t="s">
        <v>21</v>
      </c>
      <c r="E416" s="7" t="s">
        <v>100</v>
      </c>
      <c r="F416" s="7" t="s">
        <v>101</v>
      </c>
      <c r="G416" s="18"/>
      <c r="H416" s="64">
        <f>+H417</f>
        <v>2035586.02</v>
      </c>
      <c r="I416" s="64">
        <f t="shared" ref="I416:M416" si="640">+I417</f>
        <v>1927586.02</v>
      </c>
      <c r="J416" s="64">
        <f t="shared" si="640"/>
        <v>1108350.33</v>
      </c>
      <c r="K416" s="64">
        <f t="shared" si="640"/>
        <v>213001.28</v>
      </c>
      <c r="L416" s="64">
        <f t="shared" si="640"/>
        <v>0</v>
      </c>
      <c r="M416" s="64">
        <f t="shared" si="640"/>
        <v>0</v>
      </c>
      <c r="N416" s="64">
        <f t="shared" si="551"/>
        <v>2248587.2999999998</v>
      </c>
      <c r="O416" s="64">
        <f t="shared" si="552"/>
        <v>1927586.02</v>
      </c>
      <c r="P416" s="64">
        <f t="shared" si="553"/>
        <v>1108350.33</v>
      </c>
      <c r="Q416" s="64">
        <f t="shared" ref="Q416:S416" si="641">+Q417</f>
        <v>56195.76</v>
      </c>
      <c r="R416" s="64">
        <f t="shared" si="641"/>
        <v>0</v>
      </c>
      <c r="S416" s="64">
        <f t="shared" si="641"/>
        <v>0</v>
      </c>
      <c r="T416" s="64">
        <f t="shared" ref="T416:T419" si="642">N416+Q416</f>
        <v>2304783.0599999996</v>
      </c>
      <c r="U416" s="64">
        <f t="shared" ref="U416:U419" si="643">O416+R416</f>
        <v>1927586.02</v>
      </c>
      <c r="V416" s="64">
        <f t="shared" ref="V416:V419" si="644">P416+S416</f>
        <v>1108350.33</v>
      </c>
      <c r="W416" s="64">
        <f t="shared" ref="W416:Y416" si="645">+W417</f>
        <v>0</v>
      </c>
      <c r="X416" s="64">
        <f t="shared" si="645"/>
        <v>0</v>
      </c>
      <c r="Y416" s="64">
        <f t="shared" si="645"/>
        <v>0</v>
      </c>
      <c r="Z416" s="64">
        <f t="shared" ref="Z416:Z419" si="646">T416+W416</f>
        <v>2304783.0599999996</v>
      </c>
      <c r="AA416" s="64">
        <f t="shared" ref="AA416:AA419" si="647">U416+X416</f>
        <v>1927586.02</v>
      </c>
      <c r="AB416" s="64">
        <f t="shared" ref="AB416:AB419" si="648">V416+Y416</f>
        <v>1108350.33</v>
      </c>
    </row>
    <row r="417" spans="1:28" ht="16.5" customHeight="1">
      <c r="A417" s="150"/>
      <c r="B417" s="88" t="s">
        <v>44</v>
      </c>
      <c r="C417" s="5" t="s">
        <v>8</v>
      </c>
      <c r="D417" s="5" t="s">
        <v>21</v>
      </c>
      <c r="E417" s="5" t="s">
        <v>100</v>
      </c>
      <c r="F417" s="60" t="s">
        <v>155</v>
      </c>
      <c r="G417" s="17"/>
      <c r="H417" s="63">
        <f>H418</f>
        <v>2035586.02</v>
      </c>
      <c r="I417" s="63">
        <f t="shared" ref="I417:M417" si="649">I418</f>
        <v>1927586.02</v>
      </c>
      <c r="J417" s="63">
        <f t="shared" si="649"/>
        <v>1108350.33</v>
      </c>
      <c r="K417" s="63">
        <f t="shared" si="649"/>
        <v>213001.28</v>
      </c>
      <c r="L417" s="63">
        <f t="shared" si="649"/>
        <v>0</v>
      </c>
      <c r="M417" s="63">
        <f t="shared" si="649"/>
        <v>0</v>
      </c>
      <c r="N417" s="63">
        <f t="shared" si="551"/>
        <v>2248587.2999999998</v>
      </c>
      <c r="O417" s="63">
        <f t="shared" si="552"/>
        <v>1927586.02</v>
      </c>
      <c r="P417" s="63">
        <f t="shared" si="553"/>
        <v>1108350.33</v>
      </c>
      <c r="Q417" s="63">
        <f t="shared" ref="Q417:S418" si="650">Q418</f>
        <v>56195.76</v>
      </c>
      <c r="R417" s="63">
        <f t="shared" si="650"/>
        <v>0</v>
      </c>
      <c r="S417" s="63">
        <f t="shared" si="650"/>
        <v>0</v>
      </c>
      <c r="T417" s="63">
        <f t="shared" si="642"/>
        <v>2304783.0599999996</v>
      </c>
      <c r="U417" s="63">
        <f t="shared" si="643"/>
        <v>1927586.02</v>
      </c>
      <c r="V417" s="63">
        <f t="shared" si="644"/>
        <v>1108350.33</v>
      </c>
      <c r="W417" s="63">
        <f t="shared" ref="W417:Y418" si="651">W418</f>
        <v>0</v>
      </c>
      <c r="X417" s="63">
        <f t="shared" si="651"/>
        <v>0</v>
      </c>
      <c r="Y417" s="63">
        <f t="shared" si="651"/>
        <v>0</v>
      </c>
      <c r="Z417" s="63">
        <f t="shared" si="646"/>
        <v>2304783.0599999996</v>
      </c>
      <c r="AA417" s="63">
        <f t="shared" si="647"/>
        <v>1927586.02</v>
      </c>
      <c r="AB417" s="63">
        <f t="shared" si="648"/>
        <v>1108350.33</v>
      </c>
    </row>
    <row r="418" spans="1:28" ht="25.5">
      <c r="A418" s="150"/>
      <c r="B418" s="88" t="s">
        <v>208</v>
      </c>
      <c r="C418" s="5" t="s">
        <v>8</v>
      </c>
      <c r="D418" s="5" t="s">
        <v>21</v>
      </c>
      <c r="E418" s="5" t="s">
        <v>100</v>
      </c>
      <c r="F418" s="60" t="s">
        <v>155</v>
      </c>
      <c r="G418" s="41" t="s">
        <v>32</v>
      </c>
      <c r="H418" s="63">
        <f t="shared" ref="H418:M418" si="652">H419</f>
        <v>2035586.02</v>
      </c>
      <c r="I418" s="63">
        <f t="shared" si="652"/>
        <v>1927586.02</v>
      </c>
      <c r="J418" s="63">
        <f t="shared" si="652"/>
        <v>1108350.33</v>
      </c>
      <c r="K418" s="63">
        <f t="shared" si="652"/>
        <v>213001.28</v>
      </c>
      <c r="L418" s="63">
        <f t="shared" si="652"/>
        <v>0</v>
      </c>
      <c r="M418" s="63">
        <f t="shared" si="652"/>
        <v>0</v>
      </c>
      <c r="N418" s="63">
        <f t="shared" si="551"/>
        <v>2248587.2999999998</v>
      </c>
      <c r="O418" s="63">
        <f t="shared" si="552"/>
        <v>1927586.02</v>
      </c>
      <c r="P418" s="63">
        <f t="shared" si="553"/>
        <v>1108350.33</v>
      </c>
      <c r="Q418" s="63">
        <f t="shared" si="650"/>
        <v>56195.76</v>
      </c>
      <c r="R418" s="63">
        <f t="shared" si="650"/>
        <v>0</v>
      </c>
      <c r="S418" s="63">
        <f t="shared" si="650"/>
        <v>0</v>
      </c>
      <c r="T418" s="63">
        <f t="shared" si="642"/>
        <v>2304783.0599999996</v>
      </c>
      <c r="U418" s="63">
        <f t="shared" si="643"/>
        <v>1927586.02</v>
      </c>
      <c r="V418" s="63">
        <f t="shared" si="644"/>
        <v>1108350.33</v>
      </c>
      <c r="W418" s="63">
        <f t="shared" si="651"/>
        <v>0</v>
      </c>
      <c r="X418" s="63">
        <f t="shared" si="651"/>
        <v>0</v>
      </c>
      <c r="Y418" s="63">
        <f t="shared" si="651"/>
        <v>0</v>
      </c>
      <c r="Z418" s="63">
        <f t="shared" si="646"/>
        <v>2304783.0599999996</v>
      </c>
      <c r="AA418" s="63">
        <f t="shared" si="647"/>
        <v>1927586.02</v>
      </c>
      <c r="AB418" s="63">
        <f t="shared" si="648"/>
        <v>1108350.33</v>
      </c>
    </row>
    <row r="419" spans="1:28" ht="25.5">
      <c r="A419" s="150"/>
      <c r="B419" s="77" t="s">
        <v>34</v>
      </c>
      <c r="C419" s="5" t="s">
        <v>8</v>
      </c>
      <c r="D419" s="5" t="s">
        <v>21</v>
      </c>
      <c r="E419" s="5" t="s">
        <v>100</v>
      </c>
      <c r="F419" s="60" t="s">
        <v>155</v>
      </c>
      <c r="G419" s="41" t="s">
        <v>33</v>
      </c>
      <c r="H419" s="66">
        <f>1515586.02+520000</f>
        <v>2035586.02</v>
      </c>
      <c r="I419" s="66">
        <f>1515586.02+412000</f>
        <v>1927586.02</v>
      </c>
      <c r="J419" s="67">
        <f>696350.33+412000</f>
        <v>1108350.33</v>
      </c>
      <c r="K419" s="66">
        <v>213001.28</v>
      </c>
      <c r="L419" s="66"/>
      <c r="M419" s="67"/>
      <c r="N419" s="66">
        <f t="shared" si="551"/>
        <v>2248587.2999999998</v>
      </c>
      <c r="O419" s="66">
        <f t="shared" si="552"/>
        <v>1927586.02</v>
      </c>
      <c r="P419" s="67">
        <f t="shared" si="553"/>
        <v>1108350.33</v>
      </c>
      <c r="Q419" s="66">
        <v>56195.76</v>
      </c>
      <c r="R419" s="66"/>
      <c r="S419" s="67"/>
      <c r="T419" s="66">
        <f t="shared" si="642"/>
        <v>2304783.0599999996</v>
      </c>
      <c r="U419" s="66">
        <f t="shared" si="643"/>
        <v>1927586.02</v>
      </c>
      <c r="V419" s="67">
        <f t="shared" si="644"/>
        <v>1108350.33</v>
      </c>
      <c r="W419" s="66"/>
      <c r="X419" s="66"/>
      <c r="Y419" s="67"/>
      <c r="Z419" s="66">
        <f t="shared" si="646"/>
        <v>2304783.0599999996</v>
      </c>
      <c r="AA419" s="66">
        <f t="shared" si="647"/>
        <v>1927586.02</v>
      </c>
      <c r="AB419" s="67">
        <f t="shared" si="648"/>
        <v>1108350.33</v>
      </c>
    </row>
    <row r="420" spans="1:28">
      <c r="A420" s="111"/>
      <c r="B420" s="91"/>
      <c r="C420" s="5"/>
      <c r="D420" s="5"/>
      <c r="E420" s="5"/>
      <c r="F420" s="5"/>
      <c r="G420" s="17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63"/>
    </row>
    <row r="421" spans="1:28" ht="45">
      <c r="A421" s="26" t="s">
        <v>17</v>
      </c>
      <c r="B421" s="176" t="s">
        <v>237</v>
      </c>
      <c r="C421" s="6" t="s">
        <v>17</v>
      </c>
      <c r="D421" s="6" t="s">
        <v>21</v>
      </c>
      <c r="E421" s="6" t="s">
        <v>100</v>
      </c>
      <c r="F421" s="6" t="s">
        <v>101</v>
      </c>
      <c r="G421" s="18"/>
      <c r="H421" s="64">
        <f>H422+H434</f>
        <v>26918846</v>
      </c>
      <c r="I421" s="64">
        <f>I422+I434</f>
        <v>21543880.620000001</v>
      </c>
      <c r="J421" s="64">
        <f>J422+J434</f>
        <v>21611505.420000002</v>
      </c>
      <c r="K421" s="64">
        <f t="shared" ref="K421:M421" si="653">K422+K434</f>
        <v>0</v>
      </c>
      <c r="L421" s="64">
        <f t="shared" si="653"/>
        <v>0</v>
      </c>
      <c r="M421" s="64">
        <f t="shared" si="653"/>
        <v>0</v>
      </c>
      <c r="N421" s="64">
        <f t="shared" si="551"/>
        <v>26918846</v>
      </c>
      <c r="O421" s="64">
        <f t="shared" si="552"/>
        <v>21543880.620000001</v>
      </c>
      <c r="P421" s="64">
        <f t="shared" si="553"/>
        <v>21611505.420000002</v>
      </c>
      <c r="Q421" s="64">
        <f t="shared" ref="Q421:S421" si="654">Q422+Q434</f>
        <v>1226279.9999999998</v>
      </c>
      <c r="R421" s="64">
        <f t="shared" si="654"/>
        <v>0</v>
      </c>
      <c r="S421" s="64">
        <f t="shared" si="654"/>
        <v>0</v>
      </c>
      <c r="T421" s="64">
        <f t="shared" ref="T421:T437" si="655">N421+Q421</f>
        <v>28145126</v>
      </c>
      <c r="U421" s="64">
        <f t="shared" ref="U421:U437" si="656">O421+R421</f>
        <v>21543880.620000001</v>
      </c>
      <c r="V421" s="64">
        <f t="shared" ref="V421:V437" si="657">P421+S421</f>
        <v>21611505.420000002</v>
      </c>
      <c r="W421" s="64">
        <f t="shared" ref="W421:Y421" si="658">W422+W434</f>
        <v>387000</v>
      </c>
      <c r="X421" s="64">
        <f t="shared" si="658"/>
        <v>0</v>
      </c>
      <c r="Y421" s="64">
        <f t="shared" si="658"/>
        <v>0</v>
      </c>
      <c r="Z421" s="64">
        <f t="shared" ref="Z421:Z437" si="659">T421+W421</f>
        <v>28532126</v>
      </c>
      <c r="AA421" s="64">
        <f t="shared" ref="AA421:AA437" si="660">U421+X421</f>
        <v>21543880.620000001</v>
      </c>
      <c r="AB421" s="64">
        <f t="shared" ref="AB421:AB437" si="661">V421+Y421</f>
        <v>21611505.420000002</v>
      </c>
    </row>
    <row r="422" spans="1:28" ht="25.5">
      <c r="A422" s="147" t="s">
        <v>255</v>
      </c>
      <c r="B422" s="177" t="s">
        <v>238</v>
      </c>
      <c r="C422" s="6" t="s">
        <v>17</v>
      </c>
      <c r="D422" s="6" t="s">
        <v>3</v>
      </c>
      <c r="E422" s="6" t="s">
        <v>100</v>
      </c>
      <c r="F422" s="6" t="s">
        <v>101</v>
      </c>
      <c r="G422" s="61"/>
      <c r="H422" s="64">
        <f>H423+H431</f>
        <v>26908846</v>
      </c>
      <c r="I422" s="64">
        <f t="shared" ref="I422:J422" si="662">I423+I431</f>
        <v>21533880.620000001</v>
      </c>
      <c r="J422" s="64">
        <f t="shared" si="662"/>
        <v>21601905.420000002</v>
      </c>
      <c r="K422" s="64">
        <f t="shared" ref="K422:M422" si="663">K423+K431</f>
        <v>0</v>
      </c>
      <c r="L422" s="64">
        <f t="shared" si="663"/>
        <v>0</v>
      </c>
      <c r="M422" s="64">
        <f t="shared" si="663"/>
        <v>0</v>
      </c>
      <c r="N422" s="64">
        <f t="shared" si="551"/>
        <v>26908846</v>
      </c>
      <c r="O422" s="64">
        <f t="shared" si="552"/>
        <v>21533880.620000001</v>
      </c>
      <c r="P422" s="64">
        <f t="shared" si="553"/>
        <v>21601905.420000002</v>
      </c>
      <c r="Q422" s="64">
        <f t="shared" ref="Q422:S422" si="664">Q423+Q431</f>
        <v>1226279.9999999998</v>
      </c>
      <c r="R422" s="64">
        <f t="shared" si="664"/>
        <v>0</v>
      </c>
      <c r="S422" s="64">
        <f t="shared" si="664"/>
        <v>0</v>
      </c>
      <c r="T422" s="64">
        <f t="shared" si="655"/>
        <v>28135126</v>
      </c>
      <c r="U422" s="64">
        <f t="shared" si="656"/>
        <v>21533880.620000001</v>
      </c>
      <c r="V422" s="64">
        <f t="shared" si="657"/>
        <v>21601905.420000002</v>
      </c>
      <c r="W422" s="64">
        <f>W423+W431+W428</f>
        <v>387000</v>
      </c>
      <c r="X422" s="64">
        <f t="shared" ref="X422:Y422" si="665">X423+X431+X428</f>
        <v>0</v>
      </c>
      <c r="Y422" s="64">
        <f t="shared" si="665"/>
        <v>0</v>
      </c>
      <c r="Z422" s="64">
        <f t="shared" si="659"/>
        <v>28522126</v>
      </c>
      <c r="AA422" s="64">
        <f t="shared" si="660"/>
        <v>21533880.620000001</v>
      </c>
      <c r="AB422" s="64">
        <f t="shared" si="661"/>
        <v>21601905.420000002</v>
      </c>
    </row>
    <row r="423" spans="1:28" ht="17.25" customHeight="1">
      <c r="A423" s="223"/>
      <c r="B423" s="119" t="s">
        <v>55</v>
      </c>
      <c r="C423" s="60" t="s">
        <v>17</v>
      </c>
      <c r="D423" s="60" t="s">
        <v>3</v>
      </c>
      <c r="E423" s="60" t="s">
        <v>100</v>
      </c>
      <c r="F423" s="60" t="s">
        <v>125</v>
      </c>
      <c r="G423" s="61"/>
      <c r="H423" s="70">
        <f>H424+H426</f>
        <v>21334846</v>
      </c>
      <c r="I423" s="70">
        <f t="shared" ref="I423:J423" si="666">I424+I426</f>
        <v>21533880.620000001</v>
      </c>
      <c r="J423" s="70">
        <f t="shared" si="666"/>
        <v>21601905.420000002</v>
      </c>
      <c r="K423" s="70">
        <f t="shared" ref="K423:M423" si="667">K424+K426</f>
        <v>0</v>
      </c>
      <c r="L423" s="70">
        <f t="shared" si="667"/>
        <v>0</v>
      </c>
      <c r="M423" s="70">
        <f t="shared" si="667"/>
        <v>0</v>
      </c>
      <c r="N423" s="70">
        <f t="shared" si="551"/>
        <v>21334846</v>
      </c>
      <c r="O423" s="70">
        <f t="shared" si="552"/>
        <v>21533880.620000001</v>
      </c>
      <c r="P423" s="70">
        <f t="shared" si="553"/>
        <v>21601905.420000002</v>
      </c>
      <c r="Q423" s="70">
        <f t="shared" ref="Q423:S423" si="668">Q424+Q426</f>
        <v>0</v>
      </c>
      <c r="R423" s="70">
        <f t="shared" si="668"/>
        <v>0</v>
      </c>
      <c r="S423" s="70">
        <f t="shared" si="668"/>
        <v>0</v>
      </c>
      <c r="T423" s="70">
        <f t="shared" si="655"/>
        <v>21334846</v>
      </c>
      <c r="U423" s="70">
        <f t="shared" si="656"/>
        <v>21533880.620000001</v>
      </c>
      <c r="V423" s="70">
        <f t="shared" si="657"/>
        <v>21601905.420000002</v>
      </c>
      <c r="W423" s="70">
        <f t="shared" ref="W423:Y423" si="669">W424+W426</f>
        <v>0</v>
      </c>
      <c r="X423" s="70">
        <f t="shared" si="669"/>
        <v>0</v>
      </c>
      <c r="Y423" s="70">
        <f t="shared" si="669"/>
        <v>0</v>
      </c>
      <c r="Z423" s="70">
        <f t="shared" si="659"/>
        <v>21334846</v>
      </c>
      <c r="AA423" s="70">
        <f t="shared" si="660"/>
        <v>21533880.620000001</v>
      </c>
      <c r="AB423" s="70">
        <f t="shared" si="661"/>
        <v>21601905.420000002</v>
      </c>
    </row>
    <row r="424" spans="1:28" ht="38.25">
      <c r="A424" s="218"/>
      <c r="B424" s="77" t="s">
        <v>51</v>
      </c>
      <c r="C424" s="60" t="s">
        <v>17</v>
      </c>
      <c r="D424" s="60" t="s">
        <v>3</v>
      </c>
      <c r="E424" s="60" t="s">
        <v>100</v>
      </c>
      <c r="F424" s="60" t="s">
        <v>125</v>
      </c>
      <c r="G424" s="61" t="s">
        <v>49</v>
      </c>
      <c r="H424" s="70">
        <f>H425</f>
        <v>20553046</v>
      </c>
      <c r="I424" s="70">
        <f t="shared" ref="I424:M424" si="670">I425</f>
        <v>20752080.620000001</v>
      </c>
      <c r="J424" s="70">
        <f t="shared" si="670"/>
        <v>20820105.420000002</v>
      </c>
      <c r="K424" s="70">
        <f t="shared" si="670"/>
        <v>0</v>
      </c>
      <c r="L424" s="70">
        <f t="shared" si="670"/>
        <v>0</v>
      </c>
      <c r="M424" s="70">
        <f t="shared" si="670"/>
        <v>0</v>
      </c>
      <c r="N424" s="70">
        <f t="shared" si="551"/>
        <v>20553046</v>
      </c>
      <c r="O424" s="70">
        <f t="shared" si="552"/>
        <v>20752080.620000001</v>
      </c>
      <c r="P424" s="70">
        <f t="shared" si="553"/>
        <v>20820105.420000002</v>
      </c>
      <c r="Q424" s="70">
        <f t="shared" ref="Q424:S424" si="671">Q425</f>
        <v>0</v>
      </c>
      <c r="R424" s="70">
        <f t="shared" si="671"/>
        <v>0</v>
      </c>
      <c r="S424" s="70">
        <f t="shared" si="671"/>
        <v>0</v>
      </c>
      <c r="T424" s="70">
        <f t="shared" si="655"/>
        <v>20553046</v>
      </c>
      <c r="U424" s="70">
        <f t="shared" si="656"/>
        <v>20752080.620000001</v>
      </c>
      <c r="V424" s="70">
        <f t="shared" si="657"/>
        <v>20820105.420000002</v>
      </c>
      <c r="W424" s="70">
        <f t="shared" ref="W424:Y424" si="672">W425</f>
        <v>0</v>
      </c>
      <c r="X424" s="70">
        <f t="shared" si="672"/>
        <v>0</v>
      </c>
      <c r="Y424" s="70">
        <f t="shared" si="672"/>
        <v>0</v>
      </c>
      <c r="Z424" s="70">
        <f t="shared" si="659"/>
        <v>20553046</v>
      </c>
      <c r="AA424" s="70">
        <f t="shared" si="660"/>
        <v>20752080.620000001</v>
      </c>
      <c r="AB424" s="70">
        <f t="shared" si="661"/>
        <v>20820105.420000002</v>
      </c>
    </row>
    <row r="425" spans="1:28">
      <c r="A425" s="218"/>
      <c r="B425" s="77" t="s">
        <v>52</v>
      </c>
      <c r="C425" s="60" t="s">
        <v>17</v>
      </c>
      <c r="D425" s="60" t="s">
        <v>3</v>
      </c>
      <c r="E425" s="60" t="s">
        <v>100</v>
      </c>
      <c r="F425" s="60" t="s">
        <v>125</v>
      </c>
      <c r="G425" s="61" t="s">
        <v>50</v>
      </c>
      <c r="H425" s="66">
        <v>20553046</v>
      </c>
      <c r="I425" s="66">
        <v>20752080.620000001</v>
      </c>
      <c r="J425" s="66">
        <v>20820105.420000002</v>
      </c>
      <c r="K425" s="66"/>
      <c r="L425" s="66"/>
      <c r="M425" s="66"/>
      <c r="N425" s="66">
        <f t="shared" si="551"/>
        <v>20553046</v>
      </c>
      <c r="O425" s="66">
        <f t="shared" si="552"/>
        <v>20752080.620000001</v>
      </c>
      <c r="P425" s="66">
        <f t="shared" si="553"/>
        <v>20820105.420000002</v>
      </c>
      <c r="Q425" s="66"/>
      <c r="R425" s="66"/>
      <c r="S425" s="66"/>
      <c r="T425" s="66">
        <f t="shared" si="655"/>
        <v>20553046</v>
      </c>
      <c r="U425" s="66">
        <f t="shared" si="656"/>
        <v>20752080.620000001</v>
      </c>
      <c r="V425" s="66">
        <f t="shared" si="657"/>
        <v>20820105.420000002</v>
      </c>
      <c r="W425" s="66"/>
      <c r="X425" s="66"/>
      <c r="Y425" s="66"/>
      <c r="Z425" s="66">
        <f t="shared" si="659"/>
        <v>20553046</v>
      </c>
      <c r="AA425" s="66">
        <f t="shared" si="660"/>
        <v>20752080.620000001</v>
      </c>
      <c r="AB425" s="66">
        <f t="shared" si="661"/>
        <v>20820105.420000002</v>
      </c>
    </row>
    <row r="426" spans="1:28" ht="25.5">
      <c r="A426" s="218"/>
      <c r="B426" s="62" t="s">
        <v>208</v>
      </c>
      <c r="C426" s="60" t="s">
        <v>17</v>
      </c>
      <c r="D426" s="60" t="s">
        <v>3</v>
      </c>
      <c r="E426" s="60" t="s">
        <v>100</v>
      </c>
      <c r="F426" s="60" t="s">
        <v>125</v>
      </c>
      <c r="G426" s="61" t="s">
        <v>32</v>
      </c>
      <c r="H426" s="70">
        <f>H427</f>
        <v>781800</v>
      </c>
      <c r="I426" s="70">
        <f t="shared" ref="I426:M426" si="673">I427</f>
        <v>781800</v>
      </c>
      <c r="J426" s="70">
        <f t="shared" si="673"/>
        <v>781800</v>
      </c>
      <c r="K426" s="70">
        <f t="shared" si="673"/>
        <v>0</v>
      </c>
      <c r="L426" s="70">
        <f t="shared" si="673"/>
        <v>0</v>
      </c>
      <c r="M426" s="70">
        <f t="shared" si="673"/>
        <v>0</v>
      </c>
      <c r="N426" s="70">
        <f t="shared" si="551"/>
        <v>781800</v>
      </c>
      <c r="O426" s="70">
        <f t="shared" si="552"/>
        <v>781800</v>
      </c>
      <c r="P426" s="70">
        <f t="shared" si="553"/>
        <v>781800</v>
      </c>
      <c r="Q426" s="70">
        <f t="shared" ref="Q426:S426" si="674">Q427</f>
        <v>0</v>
      </c>
      <c r="R426" s="70">
        <f t="shared" si="674"/>
        <v>0</v>
      </c>
      <c r="S426" s="70">
        <f t="shared" si="674"/>
        <v>0</v>
      </c>
      <c r="T426" s="70">
        <f t="shared" si="655"/>
        <v>781800</v>
      </c>
      <c r="U426" s="70">
        <f t="shared" si="656"/>
        <v>781800</v>
      </c>
      <c r="V426" s="70">
        <f t="shared" si="657"/>
        <v>781800</v>
      </c>
      <c r="W426" s="70">
        <f t="shared" ref="W426:Y426" si="675">W427</f>
        <v>0</v>
      </c>
      <c r="X426" s="70">
        <f t="shared" si="675"/>
        <v>0</v>
      </c>
      <c r="Y426" s="70">
        <f t="shared" si="675"/>
        <v>0</v>
      </c>
      <c r="Z426" s="70">
        <f t="shared" si="659"/>
        <v>781800</v>
      </c>
      <c r="AA426" s="70">
        <f t="shared" si="660"/>
        <v>781800</v>
      </c>
      <c r="AB426" s="70">
        <f t="shared" si="661"/>
        <v>781800</v>
      </c>
    </row>
    <row r="427" spans="1:28" ht="25.5">
      <c r="A427" s="218"/>
      <c r="B427" s="77" t="s">
        <v>34</v>
      </c>
      <c r="C427" s="60" t="s">
        <v>17</v>
      </c>
      <c r="D427" s="60" t="s">
        <v>3</v>
      </c>
      <c r="E427" s="60" t="s">
        <v>100</v>
      </c>
      <c r="F427" s="60" t="s">
        <v>125</v>
      </c>
      <c r="G427" s="61" t="s">
        <v>33</v>
      </c>
      <c r="H427" s="66">
        <v>781800</v>
      </c>
      <c r="I427" s="66">
        <v>781800</v>
      </c>
      <c r="J427" s="66">
        <v>781800</v>
      </c>
      <c r="K427" s="66"/>
      <c r="L427" s="66"/>
      <c r="M427" s="66"/>
      <c r="N427" s="66">
        <f t="shared" si="551"/>
        <v>781800</v>
      </c>
      <c r="O427" s="66">
        <f t="shared" si="552"/>
        <v>781800</v>
      </c>
      <c r="P427" s="66">
        <f t="shared" si="553"/>
        <v>781800</v>
      </c>
      <c r="Q427" s="66"/>
      <c r="R427" s="66"/>
      <c r="S427" s="66"/>
      <c r="T427" s="66">
        <f t="shared" si="655"/>
        <v>781800</v>
      </c>
      <c r="U427" s="66">
        <f t="shared" si="656"/>
        <v>781800</v>
      </c>
      <c r="V427" s="66">
        <f t="shared" si="657"/>
        <v>781800</v>
      </c>
      <c r="W427" s="66"/>
      <c r="X427" s="66"/>
      <c r="Y427" s="66"/>
      <c r="Z427" s="66">
        <f t="shared" si="659"/>
        <v>781800</v>
      </c>
      <c r="AA427" s="66">
        <f t="shared" si="660"/>
        <v>781800</v>
      </c>
      <c r="AB427" s="66">
        <f t="shared" si="661"/>
        <v>781800</v>
      </c>
    </row>
    <row r="428" spans="1:28" ht="25.5">
      <c r="A428" s="146"/>
      <c r="B428" s="164" t="s">
        <v>266</v>
      </c>
      <c r="C428" s="40" t="s">
        <v>17</v>
      </c>
      <c r="D428" s="40" t="s">
        <v>3</v>
      </c>
      <c r="E428" s="40" t="s">
        <v>100</v>
      </c>
      <c r="F428" s="156" t="s">
        <v>267</v>
      </c>
      <c r="G428" s="76"/>
      <c r="H428" s="66"/>
      <c r="I428" s="66"/>
      <c r="J428" s="66"/>
      <c r="K428" s="66"/>
      <c r="L428" s="66"/>
      <c r="M428" s="66"/>
      <c r="N428" s="66"/>
      <c r="O428" s="66"/>
      <c r="P428" s="66"/>
      <c r="Q428" s="66"/>
      <c r="R428" s="66"/>
      <c r="S428" s="66"/>
      <c r="T428" s="66"/>
      <c r="U428" s="66"/>
      <c r="V428" s="66"/>
      <c r="W428" s="66">
        <f>W429</f>
        <v>387000</v>
      </c>
      <c r="X428" s="66">
        <f t="shared" ref="X428:Y429" si="676">X429</f>
        <v>0</v>
      </c>
      <c r="Y428" s="66">
        <f t="shared" si="676"/>
        <v>0</v>
      </c>
      <c r="Z428" s="66">
        <f t="shared" ref="Z428:Z430" si="677">T428+W428</f>
        <v>387000</v>
      </c>
      <c r="AA428" s="66">
        <f t="shared" ref="AA428:AA430" si="678">U428+X428</f>
        <v>0</v>
      </c>
      <c r="AB428" s="66">
        <f t="shared" ref="AB428:AB430" si="679">V428+Y428</f>
        <v>0</v>
      </c>
    </row>
    <row r="429" spans="1:28" ht="25.5">
      <c r="A429" s="146"/>
      <c r="B429" s="164" t="s">
        <v>208</v>
      </c>
      <c r="C429" s="40" t="s">
        <v>17</v>
      </c>
      <c r="D429" s="40" t="s">
        <v>3</v>
      </c>
      <c r="E429" s="40" t="s">
        <v>100</v>
      </c>
      <c r="F429" s="156" t="s">
        <v>267</v>
      </c>
      <c r="G429" s="76" t="s">
        <v>32</v>
      </c>
      <c r="H429" s="66"/>
      <c r="I429" s="66"/>
      <c r="J429" s="66"/>
      <c r="K429" s="66"/>
      <c r="L429" s="66"/>
      <c r="M429" s="66"/>
      <c r="N429" s="66"/>
      <c r="O429" s="66"/>
      <c r="P429" s="66"/>
      <c r="Q429" s="66"/>
      <c r="R429" s="66"/>
      <c r="S429" s="66"/>
      <c r="T429" s="66"/>
      <c r="U429" s="66"/>
      <c r="V429" s="66"/>
      <c r="W429" s="66">
        <f>W430</f>
        <v>387000</v>
      </c>
      <c r="X429" s="66">
        <f t="shared" si="676"/>
        <v>0</v>
      </c>
      <c r="Y429" s="66">
        <f t="shared" si="676"/>
        <v>0</v>
      </c>
      <c r="Z429" s="66">
        <f t="shared" si="677"/>
        <v>387000</v>
      </c>
      <c r="AA429" s="66">
        <f t="shared" si="678"/>
        <v>0</v>
      </c>
      <c r="AB429" s="66">
        <f t="shared" si="679"/>
        <v>0</v>
      </c>
    </row>
    <row r="430" spans="1:28" ht="25.5">
      <c r="A430" s="146"/>
      <c r="B430" s="164" t="s">
        <v>34</v>
      </c>
      <c r="C430" s="40" t="s">
        <v>17</v>
      </c>
      <c r="D430" s="40" t="s">
        <v>3</v>
      </c>
      <c r="E430" s="40" t="s">
        <v>100</v>
      </c>
      <c r="F430" s="156" t="s">
        <v>267</v>
      </c>
      <c r="G430" s="76" t="s">
        <v>33</v>
      </c>
      <c r="H430" s="66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>
        <v>387000</v>
      </c>
      <c r="X430" s="66"/>
      <c r="Y430" s="66"/>
      <c r="Z430" s="66">
        <f t="shared" si="677"/>
        <v>387000</v>
      </c>
      <c r="AA430" s="66">
        <f t="shared" si="678"/>
        <v>0</v>
      </c>
      <c r="AB430" s="66">
        <f t="shared" si="679"/>
        <v>0</v>
      </c>
    </row>
    <row r="431" spans="1:28" ht="51">
      <c r="A431" s="146"/>
      <c r="B431" s="164" t="s">
        <v>294</v>
      </c>
      <c r="C431" s="60" t="s">
        <v>17</v>
      </c>
      <c r="D431" s="60" t="s">
        <v>3</v>
      </c>
      <c r="E431" s="60" t="s">
        <v>100</v>
      </c>
      <c r="F431" s="156" t="s">
        <v>295</v>
      </c>
      <c r="G431" s="76"/>
      <c r="H431" s="66">
        <f>H432</f>
        <v>5574000</v>
      </c>
      <c r="I431" s="66">
        <f t="shared" ref="I431:M432" si="680">I432</f>
        <v>0</v>
      </c>
      <c r="J431" s="66">
        <f t="shared" si="680"/>
        <v>0</v>
      </c>
      <c r="K431" s="66">
        <f t="shared" si="680"/>
        <v>0</v>
      </c>
      <c r="L431" s="66">
        <f t="shared" si="680"/>
        <v>0</v>
      </c>
      <c r="M431" s="66">
        <f t="shared" si="680"/>
        <v>0</v>
      </c>
      <c r="N431" s="66">
        <f t="shared" si="551"/>
        <v>5574000</v>
      </c>
      <c r="O431" s="66">
        <f t="shared" si="552"/>
        <v>0</v>
      </c>
      <c r="P431" s="66">
        <f t="shared" si="553"/>
        <v>0</v>
      </c>
      <c r="Q431" s="66">
        <f t="shared" ref="Q431:S432" si="681">Q432</f>
        <v>1226279.9999999998</v>
      </c>
      <c r="R431" s="66">
        <f t="shared" si="681"/>
        <v>0</v>
      </c>
      <c r="S431" s="66">
        <f t="shared" si="681"/>
        <v>0</v>
      </c>
      <c r="T431" s="66">
        <f t="shared" si="655"/>
        <v>6800280</v>
      </c>
      <c r="U431" s="66">
        <f t="shared" si="656"/>
        <v>0</v>
      </c>
      <c r="V431" s="66">
        <f t="shared" si="657"/>
        <v>0</v>
      </c>
      <c r="W431" s="66">
        <f t="shared" ref="W431:Y432" si="682">W432</f>
        <v>0</v>
      </c>
      <c r="X431" s="66">
        <f t="shared" si="682"/>
        <v>0</v>
      </c>
      <c r="Y431" s="66">
        <f t="shared" si="682"/>
        <v>0</v>
      </c>
      <c r="Z431" s="66">
        <f t="shared" si="659"/>
        <v>6800280</v>
      </c>
      <c r="AA431" s="66">
        <f t="shared" si="660"/>
        <v>0</v>
      </c>
      <c r="AB431" s="66">
        <f t="shared" si="661"/>
        <v>0</v>
      </c>
    </row>
    <row r="432" spans="1:28">
      <c r="A432" s="146"/>
      <c r="B432" s="109" t="s">
        <v>35</v>
      </c>
      <c r="C432" s="60" t="s">
        <v>17</v>
      </c>
      <c r="D432" s="60" t="s">
        <v>3</v>
      </c>
      <c r="E432" s="60" t="s">
        <v>100</v>
      </c>
      <c r="F432" s="156" t="s">
        <v>295</v>
      </c>
      <c r="G432" s="76" t="s">
        <v>36</v>
      </c>
      <c r="H432" s="66">
        <f>H433</f>
        <v>5574000</v>
      </c>
      <c r="I432" s="66">
        <f>I433</f>
        <v>0</v>
      </c>
      <c r="J432" s="66">
        <f>J433</f>
        <v>0</v>
      </c>
      <c r="K432" s="66">
        <f t="shared" si="680"/>
        <v>0</v>
      </c>
      <c r="L432" s="66">
        <f t="shared" si="680"/>
        <v>0</v>
      </c>
      <c r="M432" s="66">
        <f t="shared" si="680"/>
        <v>0</v>
      </c>
      <c r="N432" s="66">
        <f t="shared" si="551"/>
        <v>5574000</v>
      </c>
      <c r="O432" s="66">
        <f t="shared" si="552"/>
        <v>0</v>
      </c>
      <c r="P432" s="66">
        <f t="shared" si="553"/>
        <v>0</v>
      </c>
      <c r="Q432" s="66">
        <f t="shared" si="681"/>
        <v>1226279.9999999998</v>
      </c>
      <c r="R432" s="66">
        <f t="shared" si="681"/>
        <v>0</v>
      </c>
      <c r="S432" s="66">
        <f t="shared" si="681"/>
        <v>0</v>
      </c>
      <c r="T432" s="66">
        <f t="shared" si="655"/>
        <v>6800280</v>
      </c>
      <c r="U432" s="66">
        <f t="shared" si="656"/>
        <v>0</v>
      </c>
      <c r="V432" s="66">
        <f t="shared" si="657"/>
        <v>0</v>
      </c>
      <c r="W432" s="66">
        <f t="shared" si="682"/>
        <v>0</v>
      </c>
      <c r="X432" s="66">
        <f t="shared" si="682"/>
        <v>0</v>
      </c>
      <c r="Y432" s="66">
        <f t="shared" si="682"/>
        <v>0</v>
      </c>
      <c r="Z432" s="66">
        <f t="shared" si="659"/>
        <v>6800280</v>
      </c>
      <c r="AA432" s="66">
        <f t="shared" si="660"/>
        <v>0</v>
      </c>
      <c r="AB432" s="66">
        <f t="shared" si="661"/>
        <v>0</v>
      </c>
    </row>
    <row r="433" spans="1:28" ht="25.5">
      <c r="A433" s="146"/>
      <c r="B433" s="109" t="s">
        <v>38</v>
      </c>
      <c r="C433" s="60" t="s">
        <v>17</v>
      </c>
      <c r="D433" s="60" t="s">
        <v>3</v>
      </c>
      <c r="E433" s="60" t="s">
        <v>100</v>
      </c>
      <c r="F433" s="156" t="s">
        <v>295</v>
      </c>
      <c r="G433" s="76" t="s">
        <v>37</v>
      </c>
      <c r="H433" s="66">
        <v>5574000</v>
      </c>
      <c r="I433" s="66"/>
      <c r="J433" s="66"/>
      <c r="K433" s="66"/>
      <c r="L433" s="66"/>
      <c r="M433" s="66"/>
      <c r="N433" s="66">
        <f t="shared" si="551"/>
        <v>5574000</v>
      </c>
      <c r="O433" s="66">
        <f t="shared" si="552"/>
        <v>0</v>
      </c>
      <c r="P433" s="66">
        <f t="shared" si="553"/>
        <v>0</v>
      </c>
      <c r="Q433" s="66">
        <v>1226279.9999999998</v>
      </c>
      <c r="R433" s="66"/>
      <c r="S433" s="66"/>
      <c r="T433" s="66">
        <f t="shared" si="655"/>
        <v>6800280</v>
      </c>
      <c r="U433" s="66">
        <f t="shared" si="656"/>
        <v>0</v>
      </c>
      <c r="V433" s="66">
        <f t="shared" si="657"/>
        <v>0</v>
      </c>
      <c r="W433" s="66"/>
      <c r="X433" s="66"/>
      <c r="Y433" s="66"/>
      <c r="Z433" s="66">
        <f t="shared" si="659"/>
        <v>6800280</v>
      </c>
      <c r="AA433" s="66">
        <f t="shared" si="660"/>
        <v>0</v>
      </c>
      <c r="AB433" s="66">
        <f t="shared" si="661"/>
        <v>0</v>
      </c>
    </row>
    <row r="434" spans="1:28" ht="30">
      <c r="A434" s="26" t="s">
        <v>256</v>
      </c>
      <c r="B434" s="192" t="s">
        <v>239</v>
      </c>
      <c r="C434" s="114" t="s">
        <v>17</v>
      </c>
      <c r="D434" s="114" t="s">
        <v>10</v>
      </c>
      <c r="E434" s="114" t="s">
        <v>100</v>
      </c>
      <c r="F434" s="114" t="s">
        <v>101</v>
      </c>
      <c r="G434" s="83"/>
      <c r="H434" s="64">
        <f t="shared" ref="H434:M436" si="683">H435</f>
        <v>10000</v>
      </c>
      <c r="I434" s="64">
        <f t="shared" si="683"/>
        <v>10000</v>
      </c>
      <c r="J434" s="64">
        <f t="shared" si="683"/>
        <v>9600</v>
      </c>
      <c r="K434" s="64">
        <f t="shared" si="683"/>
        <v>0</v>
      </c>
      <c r="L434" s="64">
        <f t="shared" si="683"/>
        <v>0</v>
      </c>
      <c r="M434" s="64">
        <f t="shared" si="683"/>
        <v>0</v>
      </c>
      <c r="N434" s="64">
        <f t="shared" si="551"/>
        <v>10000</v>
      </c>
      <c r="O434" s="64">
        <f t="shared" si="552"/>
        <v>10000</v>
      </c>
      <c r="P434" s="64">
        <f t="shared" si="553"/>
        <v>9600</v>
      </c>
      <c r="Q434" s="64">
        <f t="shared" ref="Q434:S436" si="684">Q435</f>
        <v>0</v>
      </c>
      <c r="R434" s="64">
        <f t="shared" si="684"/>
        <v>0</v>
      </c>
      <c r="S434" s="64">
        <f t="shared" si="684"/>
        <v>0</v>
      </c>
      <c r="T434" s="64">
        <f t="shared" si="655"/>
        <v>10000</v>
      </c>
      <c r="U434" s="64">
        <f t="shared" si="656"/>
        <v>10000</v>
      </c>
      <c r="V434" s="64">
        <f t="shared" si="657"/>
        <v>9600</v>
      </c>
      <c r="W434" s="64">
        <f t="shared" ref="W434:Y436" si="685">W435</f>
        <v>0</v>
      </c>
      <c r="X434" s="64">
        <f t="shared" si="685"/>
        <v>0</v>
      </c>
      <c r="Y434" s="64">
        <f t="shared" si="685"/>
        <v>0</v>
      </c>
      <c r="Z434" s="64">
        <f t="shared" si="659"/>
        <v>10000</v>
      </c>
      <c r="AA434" s="64">
        <f t="shared" si="660"/>
        <v>10000</v>
      </c>
      <c r="AB434" s="64">
        <f t="shared" si="661"/>
        <v>9600</v>
      </c>
    </row>
    <row r="435" spans="1:28">
      <c r="A435" s="219"/>
      <c r="B435" s="88" t="s">
        <v>69</v>
      </c>
      <c r="C435" s="39" t="s">
        <v>17</v>
      </c>
      <c r="D435" s="39" t="s">
        <v>10</v>
      </c>
      <c r="E435" s="39" t="s">
        <v>100</v>
      </c>
      <c r="F435" s="39" t="s">
        <v>130</v>
      </c>
      <c r="G435" s="42"/>
      <c r="H435" s="70">
        <f t="shared" si="683"/>
        <v>10000</v>
      </c>
      <c r="I435" s="70">
        <f t="shared" si="683"/>
        <v>10000</v>
      </c>
      <c r="J435" s="70">
        <f t="shared" si="683"/>
        <v>9600</v>
      </c>
      <c r="K435" s="70">
        <f t="shared" si="683"/>
        <v>0</v>
      </c>
      <c r="L435" s="70">
        <f t="shared" si="683"/>
        <v>0</v>
      </c>
      <c r="M435" s="70">
        <f t="shared" si="683"/>
        <v>0</v>
      </c>
      <c r="N435" s="70">
        <f t="shared" si="551"/>
        <v>10000</v>
      </c>
      <c r="O435" s="70">
        <f t="shared" si="552"/>
        <v>10000</v>
      </c>
      <c r="P435" s="70">
        <f t="shared" si="553"/>
        <v>9600</v>
      </c>
      <c r="Q435" s="70">
        <f t="shared" si="684"/>
        <v>0</v>
      </c>
      <c r="R435" s="70">
        <f t="shared" si="684"/>
        <v>0</v>
      </c>
      <c r="S435" s="70">
        <f t="shared" si="684"/>
        <v>0</v>
      </c>
      <c r="T435" s="70">
        <f t="shared" si="655"/>
        <v>10000</v>
      </c>
      <c r="U435" s="70">
        <f t="shared" si="656"/>
        <v>10000</v>
      </c>
      <c r="V435" s="70">
        <f t="shared" si="657"/>
        <v>9600</v>
      </c>
      <c r="W435" s="70">
        <f t="shared" si="685"/>
        <v>0</v>
      </c>
      <c r="X435" s="70">
        <f t="shared" si="685"/>
        <v>0</v>
      </c>
      <c r="Y435" s="70">
        <f t="shared" si="685"/>
        <v>0</v>
      </c>
      <c r="Z435" s="70">
        <f t="shared" si="659"/>
        <v>10000</v>
      </c>
      <c r="AA435" s="70">
        <f t="shared" si="660"/>
        <v>10000</v>
      </c>
      <c r="AB435" s="70">
        <f t="shared" si="661"/>
        <v>9600</v>
      </c>
    </row>
    <row r="436" spans="1:28">
      <c r="A436" s="218"/>
      <c r="B436" s="88" t="s">
        <v>70</v>
      </c>
      <c r="C436" s="39" t="s">
        <v>17</v>
      </c>
      <c r="D436" s="39" t="s">
        <v>10</v>
      </c>
      <c r="E436" s="39" t="s">
        <v>100</v>
      </c>
      <c r="F436" s="39" t="s">
        <v>130</v>
      </c>
      <c r="G436" s="42" t="s">
        <v>71</v>
      </c>
      <c r="H436" s="70">
        <f t="shared" si="683"/>
        <v>10000</v>
      </c>
      <c r="I436" s="70">
        <f t="shared" si="683"/>
        <v>10000</v>
      </c>
      <c r="J436" s="70">
        <f t="shared" si="683"/>
        <v>9600</v>
      </c>
      <c r="K436" s="70">
        <f t="shared" si="683"/>
        <v>0</v>
      </c>
      <c r="L436" s="70">
        <f t="shared" si="683"/>
        <v>0</v>
      </c>
      <c r="M436" s="70">
        <f t="shared" si="683"/>
        <v>0</v>
      </c>
      <c r="N436" s="70">
        <f t="shared" si="551"/>
        <v>10000</v>
      </c>
      <c r="O436" s="70">
        <f t="shared" si="552"/>
        <v>10000</v>
      </c>
      <c r="P436" s="70">
        <f t="shared" si="553"/>
        <v>9600</v>
      </c>
      <c r="Q436" s="70">
        <f t="shared" si="684"/>
        <v>0</v>
      </c>
      <c r="R436" s="70">
        <f t="shared" si="684"/>
        <v>0</v>
      </c>
      <c r="S436" s="70">
        <f t="shared" si="684"/>
        <v>0</v>
      </c>
      <c r="T436" s="70">
        <f t="shared" si="655"/>
        <v>10000</v>
      </c>
      <c r="U436" s="70">
        <f t="shared" si="656"/>
        <v>10000</v>
      </c>
      <c r="V436" s="70">
        <f t="shared" si="657"/>
        <v>9600</v>
      </c>
      <c r="W436" s="70">
        <f t="shared" si="685"/>
        <v>0</v>
      </c>
      <c r="X436" s="70">
        <f t="shared" si="685"/>
        <v>0</v>
      </c>
      <c r="Y436" s="70">
        <f t="shared" si="685"/>
        <v>0</v>
      </c>
      <c r="Z436" s="70">
        <f t="shared" si="659"/>
        <v>10000</v>
      </c>
      <c r="AA436" s="70">
        <f t="shared" si="660"/>
        <v>10000</v>
      </c>
      <c r="AB436" s="70">
        <f t="shared" si="661"/>
        <v>9600</v>
      </c>
    </row>
    <row r="437" spans="1:28">
      <c r="A437" s="221"/>
      <c r="B437" s="88" t="s">
        <v>69</v>
      </c>
      <c r="C437" s="39" t="s">
        <v>17</v>
      </c>
      <c r="D437" s="39" t="s">
        <v>10</v>
      </c>
      <c r="E437" s="39" t="s">
        <v>100</v>
      </c>
      <c r="F437" s="40" t="s">
        <v>130</v>
      </c>
      <c r="G437" s="42" t="s">
        <v>72</v>
      </c>
      <c r="H437" s="66">
        <v>10000</v>
      </c>
      <c r="I437" s="66">
        <v>10000</v>
      </c>
      <c r="J437" s="66">
        <v>9600</v>
      </c>
      <c r="K437" s="66"/>
      <c r="L437" s="66"/>
      <c r="M437" s="66"/>
      <c r="N437" s="66">
        <f t="shared" ref="N437:N517" si="686">H437+K437</f>
        <v>10000</v>
      </c>
      <c r="O437" s="66">
        <f t="shared" ref="O437:O517" si="687">I437+L437</f>
        <v>10000</v>
      </c>
      <c r="P437" s="66">
        <f t="shared" ref="P437:P517" si="688">J437+M437</f>
        <v>9600</v>
      </c>
      <c r="Q437" s="66"/>
      <c r="R437" s="66"/>
      <c r="S437" s="66"/>
      <c r="T437" s="66">
        <f t="shared" si="655"/>
        <v>10000</v>
      </c>
      <c r="U437" s="66">
        <f t="shared" si="656"/>
        <v>10000</v>
      </c>
      <c r="V437" s="66">
        <f t="shared" si="657"/>
        <v>9600</v>
      </c>
      <c r="W437" s="66"/>
      <c r="X437" s="66"/>
      <c r="Y437" s="66"/>
      <c r="Z437" s="66">
        <f t="shared" si="659"/>
        <v>10000</v>
      </c>
      <c r="AA437" s="66">
        <f t="shared" si="660"/>
        <v>10000</v>
      </c>
      <c r="AB437" s="66">
        <f t="shared" si="661"/>
        <v>9600</v>
      </c>
    </row>
    <row r="438" spans="1:28">
      <c r="A438" s="111"/>
      <c r="B438" s="91"/>
      <c r="C438" s="39"/>
      <c r="D438" s="115"/>
      <c r="E438" s="115"/>
      <c r="F438" s="52"/>
      <c r="G438" s="42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63"/>
    </row>
    <row r="439" spans="1:28" ht="45">
      <c r="A439" s="26" t="s">
        <v>12</v>
      </c>
      <c r="B439" s="191" t="s">
        <v>240</v>
      </c>
      <c r="C439" s="20" t="s">
        <v>12</v>
      </c>
      <c r="D439" s="7" t="s">
        <v>21</v>
      </c>
      <c r="E439" s="7" t="s">
        <v>100</v>
      </c>
      <c r="F439" s="7" t="s">
        <v>101</v>
      </c>
      <c r="G439" s="18"/>
      <c r="H439" s="64">
        <f t="shared" ref="H439:M441" si="689">H440</f>
        <v>50000</v>
      </c>
      <c r="I439" s="64">
        <f t="shared" si="689"/>
        <v>50000</v>
      </c>
      <c r="J439" s="64">
        <f t="shared" si="689"/>
        <v>50000</v>
      </c>
      <c r="K439" s="64">
        <f t="shared" si="689"/>
        <v>0</v>
      </c>
      <c r="L439" s="64">
        <f t="shared" si="689"/>
        <v>0</v>
      </c>
      <c r="M439" s="64">
        <f t="shared" si="689"/>
        <v>0</v>
      </c>
      <c r="N439" s="64">
        <f t="shared" si="686"/>
        <v>50000</v>
      </c>
      <c r="O439" s="64">
        <f t="shared" si="687"/>
        <v>50000</v>
      </c>
      <c r="P439" s="64">
        <f t="shared" si="688"/>
        <v>50000</v>
      </c>
      <c r="Q439" s="64">
        <f t="shared" ref="Q439:S441" si="690">Q440</f>
        <v>0</v>
      </c>
      <c r="R439" s="64">
        <f t="shared" si="690"/>
        <v>0</v>
      </c>
      <c r="S439" s="64">
        <f t="shared" si="690"/>
        <v>0</v>
      </c>
      <c r="T439" s="64">
        <f t="shared" ref="T439:T442" si="691">N439+Q439</f>
        <v>50000</v>
      </c>
      <c r="U439" s="64">
        <f t="shared" ref="U439:U442" si="692">O439+R439</f>
        <v>50000</v>
      </c>
      <c r="V439" s="64">
        <f t="shared" ref="V439:V442" si="693">P439+S439</f>
        <v>50000</v>
      </c>
      <c r="W439" s="64">
        <f t="shared" ref="W439:Y441" si="694">W440</f>
        <v>0</v>
      </c>
      <c r="X439" s="64">
        <f t="shared" si="694"/>
        <v>0</v>
      </c>
      <c r="Y439" s="64">
        <f t="shared" si="694"/>
        <v>0</v>
      </c>
      <c r="Z439" s="64">
        <f t="shared" ref="Z439:Z442" si="695">T439+W439</f>
        <v>50000</v>
      </c>
      <c r="AA439" s="64">
        <f t="shared" ref="AA439:AA442" si="696">U439+X439</f>
        <v>50000</v>
      </c>
      <c r="AB439" s="64">
        <f t="shared" ref="AB439:AB442" si="697">V439+Y439</f>
        <v>50000</v>
      </c>
    </row>
    <row r="440" spans="1:28" ht="18" customHeight="1">
      <c r="A440" s="228"/>
      <c r="B440" s="62" t="s">
        <v>29</v>
      </c>
      <c r="C440" s="5" t="s">
        <v>12</v>
      </c>
      <c r="D440" s="5" t="s">
        <v>21</v>
      </c>
      <c r="E440" s="5" t="s">
        <v>100</v>
      </c>
      <c r="F440" s="5" t="s">
        <v>119</v>
      </c>
      <c r="G440" s="17"/>
      <c r="H440" s="63">
        <f t="shared" si="689"/>
        <v>50000</v>
      </c>
      <c r="I440" s="63">
        <f t="shared" si="689"/>
        <v>50000</v>
      </c>
      <c r="J440" s="63">
        <f t="shared" si="689"/>
        <v>50000</v>
      </c>
      <c r="K440" s="63">
        <f t="shared" si="689"/>
        <v>0</v>
      </c>
      <c r="L440" s="63">
        <f t="shared" si="689"/>
        <v>0</v>
      </c>
      <c r="M440" s="63">
        <f t="shared" si="689"/>
        <v>0</v>
      </c>
      <c r="N440" s="63">
        <f t="shared" si="686"/>
        <v>50000</v>
      </c>
      <c r="O440" s="63">
        <f t="shared" si="687"/>
        <v>50000</v>
      </c>
      <c r="P440" s="63">
        <f t="shared" si="688"/>
        <v>50000</v>
      </c>
      <c r="Q440" s="63">
        <f t="shared" si="690"/>
        <v>0</v>
      </c>
      <c r="R440" s="63">
        <f t="shared" si="690"/>
        <v>0</v>
      </c>
      <c r="S440" s="63">
        <f t="shared" si="690"/>
        <v>0</v>
      </c>
      <c r="T440" s="63">
        <f t="shared" si="691"/>
        <v>50000</v>
      </c>
      <c r="U440" s="63">
        <f t="shared" si="692"/>
        <v>50000</v>
      </c>
      <c r="V440" s="63">
        <f t="shared" si="693"/>
        <v>50000</v>
      </c>
      <c r="W440" s="63">
        <f t="shared" si="694"/>
        <v>0</v>
      </c>
      <c r="X440" s="63">
        <f t="shared" si="694"/>
        <v>0</v>
      </c>
      <c r="Y440" s="63">
        <f t="shared" si="694"/>
        <v>0</v>
      </c>
      <c r="Z440" s="63">
        <f t="shared" si="695"/>
        <v>50000</v>
      </c>
      <c r="AA440" s="63">
        <f t="shared" si="696"/>
        <v>50000</v>
      </c>
      <c r="AB440" s="63">
        <f t="shared" si="697"/>
        <v>50000</v>
      </c>
    </row>
    <row r="441" spans="1:28" ht="25.5">
      <c r="A441" s="218"/>
      <c r="B441" s="62" t="s">
        <v>208</v>
      </c>
      <c r="C441" s="5" t="s">
        <v>12</v>
      </c>
      <c r="D441" s="5" t="s">
        <v>21</v>
      </c>
      <c r="E441" s="5" t="s">
        <v>100</v>
      </c>
      <c r="F441" s="5" t="s">
        <v>119</v>
      </c>
      <c r="G441" s="17" t="s">
        <v>32</v>
      </c>
      <c r="H441" s="63">
        <f t="shared" si="689"/>
        <v>50000</v>
      </c>
      <c r="I441" s="63">
        <f t="shared" si="689"/>
        <v>50000</v>
      </c>
      <c r="J441" s="63">
        <f t="shared" si="689"/>
        <v>50000</v>
      </c>
      <c r="K441" s="63">
        <f t="shared" si="689"/>
        <v>0</v>
      </c>
      <c r="L441" s="63">
        <f t="shared" si="689"/>
        <v>0</v>
      </c>
      <c r="M441" s="63">
        <f t="shared" si="689"/>
        <v>0</v>
      </c>
      <c r="N441" s="63">
        <f t="shared" si="686"/>
        <v>50000</v>
      </c>
      <c r="O441" s="63">
        <f t="shared" si="687"/>
        <v>50000</v>
      </c>
      <c r="P441" s="63">
        <f t="shared" si="688"/>
        <v>50000</v>
      </c>
      <c r="Q441" s="63">
        <f t="shared" si="690"/>
        <v>0</v>
      </c>
      <c r="R441" s="63">
        <f t="shared" si="690"/>
        <v>0</v>
      </c>
      <c r="S441" s="63">
        <f t="shared" si="690"/>
        <v>0</v>
      </c>
      <c r="T441" s="63">
        <f t="shared" si="691"/>
        <v>50000</v>
      </c>
      <c r="U441" s="63">
        <f t="shared" si="692"/>
        <v>50000</v>
      </c>
      <c r="V441" s="63">
        <f t="shared" si="693"/>
        <v>50000</v>
      </c>
      <c r="W441" s="63">
        <f t="shared" si="694"/>
        <v>0</v>
      </c>
      <c r="X441" s="63">
        <f t="shared" si="694"/>
        <v>0</v>
      </c>
      <c r="Y441" s="63">
        <f t="shared" si="694"/>
        <v>0</v>
      </c>
      <c r="Z441" s="63">
        <f t="shared" si="695"/>
        <v>50000</v>
      </c>
      <c r="AA441" s="63">
        <f t="shared" si="696"/>
        <v>50000</v>
      </c>
      <c r="AB441" s="63">
        <f t="shared" si="697"/>
        <v>50000</v>
      </c>
    </row>
    <row r="442" spans="1:28" ht="25.5">
      <c r="A442" s="218"/>
      <c r="B442" s="32" t="s">
        <v>34</v>
      </c>
      <c r="C442" s="5" t="s">
        <v>12</v>
      </c>
      <c r="D442" s="5" t="s">
        <v>21</v>
      </c>
      <c r="E442" s="5" t="s">
        <v>100</v>
      </c>
      <c r="F442" s="5" t="s">
        <v>119</v>
      </c>
      <c r="G442" s="17" t="s">
        <v>33</v>
      </c>
      <c r="H442" s="67">
        <v>50000</v>
      </c>
      <c r="I442" s="67">
        <v>50000</v>
      </c>
      <c r="J442" s="67">
        <v>50000</v>
      </c>
      <c r="K442" s="67"/>
      <c r="L442" s="67"/>
      <c r="M442" s="67"/>
      <c r="N442" s="67">
        <f t="shared" si="686"/>
        <v>50000</v>
      </c>
      <c r="O442" s="67">
        <f t="shared" si="687"/>
        <v>50000</v>
      </c>
      <c r="P442" s="67">
        <f t="shared" si="688"/>
        <v>50000</v>
      </c>
      <c r="Q442" s="67"/>
      <c r="R442" s="67"/>
      <c r="S442" s="67"/>
      <c r="T442" s="67">
        <f t="shared" si="691"/>
        <v>50000</v>
      </c>
      <c r="U442" s="67">
        <f t="shared" si="692"/>
        <v>50000</v>
      </c>
      <c r="V442" s="67">
        <f t="shared" si="693"/>
        <v>50000</v>
      </c>
      <c r="W442" s="67"/>
      <c r="X442" s="67"/>
      <c r="Y442" s="67"/>
      <c r="Z442" s="67">
        <f t="shared" si="695"/>
        <v>50000</v>
      </c>
      <c r="AA442" s="67">
        <f t="shared" si="696"/>
        <v>50000</v>
      </c>
      <c r="AB442" s="67">
        <f t="shared" si="697"/>
        <v>50000</v>
      </c>
    </row>
    <row r="443" spans="1:28">
      <c r="A443" s="111"/>
      <c r="B443" s="91"/>
      <c r="C443" s="4"/>
      <c r="D443" s="4"/>
      <c r="E443" s="4"/>
      <c r="F443" s="5"/>
      <c r="G443" s="17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</row>
    <row r="444" spans="1:28" s="155" customFormat="1" ht="45">
      <c r="A444" s="103">
        <v>13</v>
      </c>
      <c r="B444" s="152" t="s">
        <v>251</v>
      </c>
      <c r="C444" s="153" t="s">
        <v>249</v>
      </c>
      <c r="D444" s="153" t="s">
        <v>21</v>
      </c>
      <c r="E444" s="153" t="s">
        <v>100</v>
      </c>
      <c r="F444" s="153" t="s">
        <v>101</v>
      </c>
      <c r="G444" s="154"/>
      <c r="H444" s="65">
        <f t="shared" ref="H444:M446" si="698">H445</f>
        <v>20000</v>
      </c>
      <c r="I444" s="65">
        <f t="shared" si="698"/>
        <v>20000</v>
      </c>
      <c r="J444" s="65">
        <f t="shared" si="698"/>
        <v>20000</v>
      </c>
      <c r="K444" s="65">
        <f t="shared" si="698"/>
        <v>0</v>
      </c>
      <c r="L444" s="65">
        <f t="shared" si="698"/>
        <v>0</v>
      </c>
      <c r="M444" s="65">
        <f t="shared" si="698"/>
        <v>0</v>
      </c>
      <c r="N444" s="65">
        <f t="shared" si="686"/>
        <v>20000</v>
      </c>
      <c r="O444" s="65">
        <f t="shared" si="687"/>
        <v>20000</v>
      </c>
      <c r="P444" s="65">
        <f t="shared" si="688"/>
        <v>20000</v>
      </c>
      <c r="Q444" s="65">
        <f t="shared" ref="Q444:S446" si="699">Q445</f>
        <v>0</v>
      </c>
      <c r="R444" s="65">
        <f t="shared" si="699"/>
        <v>0</v>
      </c>
      <c r="S444" s="65">
        <f t="shared" si="699"/>
        <v>0</v>
      </c>
      <c r="T444" s="65">
        <f t="shared" ref="T444:T447" si="700">N444+Q444</f>
        <v>20000</v>
      </c>
      <c r="U444" s="65">
        <f t="shared" ref="U444:U447" si="701">O444+R444</f>
        <v>20000</v>
      </c>
      <c r="V444" s="65">
        <f t="shared" ref="V444:V447" si="702">P444+S444</f>
        <v>20000</v>
      </c>
      <c r="W444" s="65">
        <f t="shared" ref="W444:Y446" si="703">W445</f>
        <v>0</v>
      </c>
      <c r="X444" s="65">
        <f t="shared" si="703"/>
        <v>0</v>
      </c>
      <c r="Y444" s="65">
        <f t="shared" si="703"/>
        <v>0</v>
      </c>
      <c r="Z444" s="65">
        <f t="shared" ref="Z444:Z447" si="704">T444+W444</f>
        <v>20000</v>
      </c>
      <c r="AA444" s="65">
        <f t="shared" ref="AA444:AA447" si="705">U444+X444</f>
        <v>20000</v>
      </c>
      <c r="AB444" s="65">
        <f t="shared" ref="AB444:AB447" si="706">V444+Y444</f>
        <v>20000</v>
      </c>
    </row>
    <row r="445" spans="1:28" ht="25.5">
      <c r="A445" s="111"/>
      <c r="B445" s="77" t="s">
        <v>296</v>
      </c>
      <c r="C445" s="156" t="s">
        <v>249</v>
      </c>
      <c r="D445" s="156" t="s">
        <v>21</v>
      </c>
      <c r="E445" s="156" t="s">
        <v>100</v>
      </c>
      <c r="F445" s="156" t="s">
        <v>250</v>
      </c>
      <c r="G445" s="76"/>
      <c r="H445" s="70">
        <f t="shared" si="698"/>
        <v>20000</v>
      </c>
      <c r="I445" s="70">
        <f t="shared" si="698"/>
        <v>20000</v>
      </c>
      <c r="J445" s="70">
        <f t="shared" si="698"/>
        <v>20000</v>
      </c>
      <c r="K445" s="70">
        <f t="shared" si="698"/>
        <v>0</v>
      </c>
      <c r="L445" s="70">
        <f t="shared" si="698"/>
        <v>0</v>
      </c>
      <c r="M445" s="70">
        <f t="shared" si="698"/>
        <v>0</v>
      </c>
      <c r="N445" s="70">
        <f t="shared" si="686"/>
        <v>20000</v>
      </c>
      <c r="O445" s="70">
        <f t="shared" si="687"/>
        <v>20000</v>
      </c>
      <c r="P445" s="70">
        <f t="shared" si="688"/>
        <v>20000</v>
      </c>
      <c r="Q445" s="70">
        <f t="shared" si="699"/>
        <v>0</v>
      </c>
      <c r="R445" s="70">
        <f t="shared" si="699"/>
        <v>0</v>
      </c>
      <c r="S445" s="70">
        <f t="shared" si="699"/>
        <v>0</v>
      </c>
      <c r="T445" s="70">
        <f t="shared" si="700"/>
        <v>20000</v>
      </c>
      <c r="U445" s="70">
        <f t="shared" si="701"/>
        <v>20000</v>
      </c>
      <c r="V445" s="70">
        <f t="shared" si="702"/>
        <v>20000</v>
      </c>
      <c r="W445" s="70">
        <f t="shared" si="703"/>
        <v>0</v>
      </c>
      <c r="X445" s="70">
        <f t="shared" si="703"/>
        <v>0</v>
      </c>
      <c r="Y445" s="70">
        <f t="shared" si="703"/>
        <v>0</v>
      </c>
      <c r="Z445" s="70">
        <f t="shared" si="704"/>
        <v>20000</v>
      </c>
      <c r="AA445" s="70">
        <f t="shared" si="705"/>
        <v>20000</v>
      </c>
      <c r="AB445" s="70">
        <f t="shared" si="706"/>
        <v>20000</v>
      </c>
    </row>
    <row r="446" spans="1:28" ht="25.5">
      <c r="A446" s="111"/>
      <c r="B446" s="136" t="s">
        <v>208</v>
      </c>
      <c r="C446" s="156" t="s">
        <v>249</v>
      </c>
      <c r="D446" s="156" t="s">
        <v>21</v>
      </c>
      <c r="E446" s="156" t="s">
        <v>100</v>
      </c>
      <c r="F446" s="156" t="s">
        <v>250</v>
      </c>
      <c r="G446" s="76" t="s">
        <v>32</v>
      </c>
      <c r="H446" s="70">
        <f t="shared" si="698"/>
        <v>20000</v>
      </c>
      <c r="I446" s="70">
        <f t="shared" si="698"/>
        <v>20000</v>
      </c>
      <c r="J446" s="70">
        <f t="shared" si="698"/>
        <v>20000</v>
      </c>
      <c r="K446" s="70">
        <f t="shared" si="698"/>
        <v>0</v>
      </c>
      <c r="L446" s="70">
        <f t="shared" si="698"/>
        <v>0</v>
      </c>
      <c r="M446" s="70">
        <f t="shared" si="698"/>
        <v>0</v>
      </c>
      <c r="N446" s="70">
        <f t="shared" si="686"/>
        <v>20000</v>
      </c>
      <c r="O446" s="70">
        <f t="shared" si="687"/>
        <v>20000</v>
      </c>
      <c r="P446" s="70">
        <f t="shared" si="688"/>
        <v>20000</v>
      </c>
      <c r="Q446" s="70">
        <f t="shared" si="699"/>
        <v>0</v>
      </c>
      <c r="R446" s="70">
        <f t="shared" si="699"/>
        <v>0</v>
      </c>
      <c r="S446" s="70">
        <f t="shared" si="699"/>
        <v>0</v>
      </c>
      <c r="T446" s="70">
        <f t="shared" si="700"/>
        <v>20000</v>
      </c>
      <c r="U446" s="70">
        <f t="shared" si="701"/>
        <v>20000</v>
      </c>
      <c r="V446" s="70">
        <f t="shared" si="702"/>
        <v>20000</v>
      </c>
      <c r="W446" s="70">
        <f t="shared" si="703"/>
        <v>0</v>
      </c>
      <c r="X446" s="70">
        <f t="shared" si="703"/>
        <v>0</v>
      </c>
      <c r="Y446" s="70">
        <f t="shared" si="703"/>
        <v>0</v>
      </c>
      <c r="Z446" s="70">
        <f t="shared" si="704"/>
        <v>20000</v>
      </c>
      <c r="AA446" s="70">
        <f t="shared" si="705"/>
        <v>20000</v>
      </c>
      <c r="AB446" s="70">
        <f t="shared" si="706"/>
        <v>20000</v>
      </c>
    </row>
    <row r="447" spans="1:28" ht="25.5">
      <c r="A447" s="111"/>
      <c r="B447" s="77" t="s">
        <v>34</v>
      </c>
      <c r="C447" s="156" t="s">
        <v>249</v>
      </c>
      <c r="D447" s="156" t="s">
        <v>21</v>
      </c>
      <c r="E447" s="156" t="s">
        <v>100</v>
      </c>
      <c r="F447" s="156" t="s">
        <v>250</v>
      </c>
      <c r="G447" s="76" t="s">
        <v>33</v>
      </c>
      <c r="H447" s="70">
        <v>20000</v>
      </c>
      <c r="I447" s="70">
        <v>20000</v>
      </c>
      <c r="J447" s="66">
        <v>20000</v>
      </c>
      <c r="K447" s="70"/>
      <c r="L447" s="70"/>
      <c r="M447" s="66"/>
      <c r="N447" s="70">
        <f t="shared" si="686"/>
        <v>20000</v>
      </c>
      <c r="O447" s="70">
        <f t="shared" si="687"/>
        <v>20000</v>
      </c>
      <c r="P447" s="66">
        <f t="shared" si="688"/>
        <v>20000</v>
      </c>
      <c r="Q447" s="70"/>
      <c r="R447" s="70"/>
      <c r="S447" s="66"/>
      <c r="T447" s="70">
        <f t="shared" si="700"/>
        <v>20000</v>
      </c>
      <c r="U447" s="70">
        <f t="shared" si="701"/>
        <v>20000</v>
      </c>
      <c r="V447" s="66">
        <f t="shared" si="702"/>
        <v>20000</v>
      </c>
      <c r="W447" s="70"/>
      <c r="X447" s="70"/>
      <c r="Y447" s="66"/>
      <c r="Z447" s="70">
        <f t="shared" si="704"/>
        <v>20000</v>
      </c>
      <c r="AA447" s="70">
        <f t="shared" si="705"/>
        <v>20000</v>
      </c>
      <c r="AB447" s="66">
        <f t="shared" si="706"/>
        <v>20000</v>
      </c>
    </row>
    <row r="448" spans="1:28">
      <c r="A448" s="111"/>
      <c r="B448" s="77"/>
      <c r="C448" s="156"/>
      <c r="D448" s="156"/>
      <c r="E448" s="157"/>
      <c r="F448" s="157"/>
      <c r="G448" s="76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</row>
    <row r="449" spans="1:28" ht="30">
      <c r="A449" s="26" t="s">
        <v>249</v>
      </c>
      <c r="B449" s="182" t="s">
        <v>241</v>
      </c>
      <c r="C449" s="20" t="s">
        <v>19</v>
      </c>
      <c r="D449" s="20" t="s">
        <v>21</v>
      </c>
      <c r="E449" s="7" t="s">
        <v>100</v>
      </c>
      <c r="F449" s="7" t="s">
        <v>101</v>
      </c>
      <c r="G449" s="11"/>
      <c r="H449" s="64">
        <f>H450</f>
        <v>182000</v>
      </c>
      <c r="I449" s="64">
        <f t="shared" ref="I449:M449" si="707">I450</f>
        <v>182000</v>
      </c>
      <c r="J449" s="64">
        <f t="shared" si="707"/>
        <v>182000</v>
      </c>
      <c r="K449" s="64">
        <f t="shared" si="707"/>
        <v>0</v>
      </c>
      <c r="L449" s="64">
        <f t="shared" si="707"/>
        <v>0</v>
      </c>
      <c r="M449" s="64">
        <f t="shared" si="707"/>
        <v>0</v>
      </c>
      <c r="N449" s="64">
        <f t="shared" si="686"/>
        <v>182000</v>
      </c>
      <c r="O449" s="64">
        <f t="shared" si="687"/>
        <v>182000</v>
      </c>
      <c r="P449" s="64">
        <f t="shared" si="688"/>
        <v>182000</v>
      </c>
      <c r="Q449" s="64">
        <f t="shared" ref="Q449:S451" si="708">Q450</f>
        <v>0</v>
      </c>
      <c r="R449" s="64">
        <f t="shared" si="708"/>
        <v>0</v>
      </c>
      <c r="S449" s="64">
        <f t="shared" si="708"/>
        <v>0</v>
      </c>
      <c r="T449" s="64">
        <f t="shared" ref="T449:T452" si="709">N449+Q449</f>
        <v>182000</v>
      </c>
      <c r="U449" s="64">
        <f t="shared" ref="U449:U452" si="710">O449+R449</f>
        <v>182000</v>
      </c>
      <c r="V449" s="64">
        <f t="shared" ref="V449:V452" si="711">P449+S449</f>
        <v>182000</v>
      </c>
      <c r="W449" s="64">
        <f>W450+W453</f>
        <v>207899</v>
      </c>
      <c r="X449" s="64">
        <f t="shared" ref="X449:Y449" si="712">X450+X453</f>
        <v>0</v>
      </c>
      <c r="Y449" s="64">
        <f t="shared" si="712"/>
        <v>0</v>
      </c>
      <c r="Z449" s="64">
        <f t="shared" ref="Z449:Z452" si="713">T449+W449</f>
        <v>389899</v>
      </c>
      <c r="AA449" s="64">
        <f t="shared" ref="AA449:AA452" si="714">U449+X449</f>
        <v>182000</v>
      </c>
      <c r="AB449" s="64">
        <f t="shared" ref="AB449:AB452" si="715">V449+Y449</f>
        <v>182000</v>
      </c>
    </row>
    <row r="450" spans="1:28">
      <c r="A450" s="219"/>
      <c r="B450" s="161" t="s">
        <v>297</v>
      </c>
      <c r="C450" s="10" t="s">
        <v>19</v>
      </c>
      <c r="D450" s="10" t="s">
        <v>21</v>
      </c>
      <c r="E450" s="5" t="s">
        <v>100</v>
      </c>
      <c r="F450" s="5" t="s">
        <v>123</v>
      </c>
      <c r="G450" s="11"/>
      <c r="H450" s="63">
        <f t="shared" ref="H450:M451" si="716">H451</f>
        <v>182000</v>
      </c>
      <c r="I450" s="63">
        <f t="shared" si="716"/>
        <v>182000</v>
      </c>
      <c r="J450" s="63">
        <f t="shared" si="716"/>
        <v>182000</v>
      </c>
      <c r="K450" s="63">
        <f t="shared" si="716"/>
        <v>0</v>
      </c>
      <c r="L450" s="63">
        <f t="shared" si="716"/>
        <v>0</v>
      </c>
      <c r="M450" s="63">
        <f t="shared" si="716"/>
        <v>0</v>
      </c>
      <c r="N450" s="63">
        <f t="shared" si="686"/>
        <v>182000</v>
      </c>
      <c r="O450" s="63">
        <f t="shared" si="687"/>
        <v>182000</v>
      </c>
      <c r="P450" s="63">
        <f t="shared" si="688"/>
        <v>182000</v>
      </c>
      <c r="Q450" s="63">
        <f t="shared" si="708"/>
        <v>0</v>
      </c>
      <c r="R450" s="63">
        <f t="shared" si="708"/>
        <v>0</v>
      </c>
      <c r="S450" s="63">
        <f t="shared" si="708"/>
        <v>0</v>
      </c>
      <c r="T450" s="63">
        <f t="shared" si="709"/>
        <v>182000</v>
      </c>
      <c r="U450" s="63">
        <f t="shared" si="710"/>
        <v>182000</v>
      </c>
      <c r="V450" s="63">
        <f t="shared" si="711"/>
        <v>182000</v>
      </c>
      <c r="W450" s="63">
        <f t="shared" ref="W450:Y451" si="717">W451</f>
        <v>-100000</v>
      </c>
      <c r="X450" s="63">
        <f t="shared" si="717"/>
        <v>0</v>
      </c>
      <c r="Y450" s="63">
        <f t="shared" si="717"/>
        <v>0</v>
      </c>
      <c r="Z450" s="63">
        <f t="shared" si="713"/>
        <v>82000</v>
      </c>
      <c r="AA450" s="63">
        <f t="shared" si="714"/>
        <v>182000</v>
      </c>
      <c r="AB450" s="63">
        <f t="shared" si="715"/>
        <v>182000</v>
      </c>
    </row>
    <row r="451" spans="1:28" ht="25.5">
      <c r="A451" s="218"/>
      <c r="B451" s="62" t="s">
        <v>208</v>
      </c>
      <c r="C451" s="10" t="s">
        <v>19</v>
      </c>
      <c r="D451" s="10" t="s">
        <v>21</v>
      </c>
      <c r="E451" s="5" t="s">
        <v>100</v>
      </c>
      <c r="F451" s="5" t="s">
        <v>123</v>
      </c>
      <c r="G451" s="11" t="s">
        <v>32</v>
      </c>
      <c r="H451" s="63">
        <f t="shared" si="716"/>
        <v>182000</v>
      </c>
      <c r="I451" s="63">
        <f t="shared" si="716"/>
        <v>182000</v>
      </c>
      <c r="J451" s="63">
        <f t="shared" si="716"/>
        <v>182000</v>
      </c>
      <c r="K451" s="63">
        <f t="shared" si="716"/>
        <v>0</v>
      </c>
      <c r="L451" s="63">
        <f t="shared" si="716"/>
        <v>0</v>
      </c>
      <c r="M451" s="63">
        <f t="shared" si="716"/>
        <v>0</v>
      </c>
      <c r="N451" s="63">
        <f t="shared" si="686"/>
        <v>182000</v>
      </c>
      <c r="O451" s="63">
        <f t="shared" si="687"/>
        <v>182000</v>
      </c>
      <c r="P451" s="63">
        <f t="shared" si="688"/>
        <v>182000</v>
      </c>
      <c r="Q451" s="63">
        <f t="shared" si="708"/>
        <v>0</v>
      </c>
      <c r="R451" s="63">
        <f t="shared" si="708"/>
        <v>0</v>
      </c>
      <c r="S451" s="63">
        <f t="shared" si="708"/>
        <v>0</v>
      </c>
      <c r="T451" s="63">
        <f t="shared" si="709"/>
        <v>182000</v>
      </c>
      <c r="U451" s="63">
        <f t="shared" si="710"/>
        <v>182000</v>
      </c>
      <c r="V451" s="63">
        <f t="shared" si="711"/>
        <v>182000</v>
      </c>
      <c r="W451" s="63">
        <f t="shared" si="717"/>
        <v>-100000</v>
      </c>
      <c r="X451" s="63">
        <f t="shared" si="717"/>
        <v>0</v>
      </c>
      <c r="Y451" s="63">
        <f t="shared" si="717"/>
        <v>0</v>
      </c>
      <c r="Z451" s="63">
        <f t="shared" si="713"/>
        <v>82000</v>
      </c>
      <c r="AA451" s="63">
        <f t="shared" si="714"/>
        <v>182000</v>
      </c>
      <c r="AB451" s="63">
        <f t="shared" si="715"/>
        <v>182000</v>
      </c>
    </row>
    <row r="452" spans="1:28" ht="25.5">
      <c r="A452" s="218"/>
      <c r="B452" s="32" t="s">
        <v>34</v>
      </c>
      <c r="C452" s="10" t="s">
        <v>19</v>
      </c>
      <c r="D452" s="10" t="s">
        <v>21</v>
      </c>
      <c r="E452" s="5" t="s">
        <v>100</v>
      </c>
      <c r="F452" s="5" t="s">
        <v>123</v>
      </c>
      <c r="G452" s="11" t="s">
        <v>33</v>
      </c>
      <c r="H452" s="66">
        <v>182000</v>
      </c>
      <c r="I452" s="66">
        <v>182000</v>
      </c>
      <c r="J452" s="66">
        <v>182000</v>
      </c>
      <c r="K452" s="66"/>
      <c r="L452" s="66"/>
      <c r="M452" s="66"/>
      <c r="N452" s="66">
        <f t="shared" si="686"/>
        <v>182000</v>
      </c>
      <c r="O452" s="66">
        <f t="shared" si="687"/>
        <v>182000</v>
      </c>
      <c r="P452" s="66">
        <f t="shared" si="688"/>
        <v>182000</v>
      </c>
      <c r="Q452" s="66"/>
      <c r="R452" s="66"/>
      <c r="S452" s="66"/>
      <c r="T452" s="66">
        <f t="shared" si="709"/>
        <v>182000</v>
      </c>
      <c r="U452" s="66">
        <f t="shared" si="710"/>
        <v>182000</v>
      </c>
      <c r="V452" s="66">
        <f t="shared" si="711"/>
        <v>182000</v>
      </c>
      <c r="W452" s="66">
        <v>-100000</v>
      </c>
      <c r="X452" s="66"/>
      <c r="Y452" s="66"/>
      <c r="Z452" s="66">
        <f t="shared" si="713"/>
        <v>82000</v>
      </c>
      <c r="AA452" s="66">
        <f t="shared" si="714"/>
        <v>182000</v>
      </c>
      <c r="AB452" s="66">
        <f t="shared" si="715"/>
        <v>182000</v>
      </c>
    </row>
    <row r="453" spans="1:28">
      <c r="A453" s="146"/>
      <c r="B453" s="92" t="s">
        <v>414</v>
      </c>
      <c r="C453" s="40" t="s">
        <v>19</v>
      </c>
      <c r="D453" s="40" t="s">
        <v>21</v>
      </c>
      <c r="E453" s="40" t="s">
        <v>100</v>
      </c>
      <c r="F453" s="40" t="s">
        <v>413</v>
      </c>
      <c r="G453" s="41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>
        <f>W454+W456+W459</f>
        <v>307899</v>
      </c>
      <c r="X453" s="66">
        <f t="shared" ref="X453:Y453" si="718">X454+X456+X459</f>
        <v>0</v>
      </c>
      <c r="Y453" s="66">
        <f t="shared" si="718"/>
        <v>0</v>
      </c>
      <c r="Z453" s="66">
        <f t="shared" ref="Z453:Z460" si="719">T453+W453</f>
        <v>307899</v>
      </c>
      <c r="AA453" s="66">
        <f t="shared" ref="AA453:AA460" si="720">U453+X453</f>
        <v>0</v>
      </c>
      <c r="AB453" s="66">
        <f t="shared" ref="AB453:AB460" si="721">V453+Y453</f>
        <v>0</v>
      </c>
    </row>
    <row r="454" spans="1:28" ht="25.5">
      <c r="A454" s="146"/>
      <c r="B454" s="92" t="s">
        <v>208</v>
      </c>
      <c r="C454" s="40" t="s">
        <v>19</v>
      </c>
      <c r="D454" s="40" t="s">
        <v>21</v>
      </c>
      <c r="E454" s="40" t="s">
        <v>100</v>
      </c>
      <c r="F454" s="40" t="s">
        <v>413</v>
      </c>
      <c r="G454" s="41" t="s">
        <v>32</v>
      </c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>
        <f>W455</f>
        <v>20000</v>
      </c>
      <c r="X454" s="66">
        <f t="shared" ref="X454:Y454" si="722">X455</f>
        <v>0</v>
      </c>
      <c r="Y454" s="66">
        <f t="shared" si="722"/>
        <v>0</v>
      </c>
      <c r="Z454" s="66">
        <f t="shared" si="719"/>
        <v>20000</v>
      </c>
      <c r="AA454" s="66">
        <f t="shared" si="720"/>
        <v>0</v>
      </c>
      <c r="AB454" s="66">
        <f t="shared" si="721"/>
        <v>0</v>
      </c>
    </row>
    <row r="455" spans="1:28" ht="25.5">
      <c r="A455" s="146"/>
      <c r="B455" s="92" t="s">
        <v>34</v>
      </c>
      <c r="C455" s="40" t="s">
        <v>19</v>
      </c>
      <c r="D455" s="40" t="s">
        <v>21</v>
      </c>
      <c r="E455" s="40" t="s">
        <v>100</v>
      </c>
      <c r="F455" s="40" t="s">
        <v>413</v>
      </c>
      <c r="G455" s="41" t="s">
        <v>33</v>
      </c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>
        <f>13504.36+6495.64</f>
        <v>20000</v>
      </c>
      <c r="X455" s="66"/>
      <c r="Y455" s="66"/>
      <c r="Z455" s="66">
        <f t="shared" si="719"/>
        <v>20000</v>
      </c>
      <c r="AA455" s="66">
        <f t="shared" si="720"/>
        <v>0</v>
      </c>
      <c r="AB455" s="66">
        <f t="shared" si="721"/>
        <v>0</v>
      </c>
    </row>
    <row r="456" spans="1:28" ht="25.5">
      <c r="A456" s="146"/>
      <c r="B456" s="92" t="s">
        <v>41</v>
      </c>
      <c r="C456" s="40" t="s">
        <v>19</v>
      </c>
      <c r="D456" s="40" t="s">
        <v>21</v>
      </c>
      <c r="E456" s="40" t="s">
        <v>100</v>
      </c>
      <c r="F456" s="40" t="s">
        <v>413</v>
      </c>
      <c r="G456" s="41" t="s">
        <v>39</v>
      </c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>
        <f>W457+W458</f>
        <v>249899</v>
      </c>
      <c r="X456" s="66">
        <f t="shared" ref="X456:Y456" si="723">X457+X458</f>
        <v>0</v>
      </c>
      <c r="Y456" s="66">
        <f t="shared" si="723"/>
        <v>0</v>
      </c>
      <c r="Z456" s="66">
        <f t="shared" si="719"/>
        <v>249899</v>
      </c>
      <c r="AA456" s="66">
        <f t="shared" si="720"/>
        <v>0</v>
      </c>
      <c r="AB456" s="66">
        <f t="shared" si="721"/>
        <v>0</v>
      </c>
    </row>
    <row r="457" spans="1:28">
      <c r="A457" s="146"/>
      <c r="B457" s="92" t="s">
        <v>42</v>
      </c>
      <c r="C457" s="40" t="s">
        <v>19</v>
      </c>
      <c r="D457" s="40" t="s">
        <v>21</v>
      </c>
      <c r="E457" s="40" t="s">
        <v>100</v>
      </c>
      <c r="F457" s="40" t="s">
        <v>413</v>
      </c>
      <c r="G457" s="41" t="s">
        <v>40</v>
      </c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>
        <v>180899</v>
      </c>
      <c r="X457" s="66"/>
      <c r="Y457" s="66"/>
      <c r="Z457" s="66">
        <f t="shared" si="719"/>
        <v>180899</v>
      </c>
      <c r="AA457" s="66">
        <f t="shared" si="720"/>
        <v>0</v>
      </c>
      <c r="AB457" s="66">
        <f t="shared" si="721"/>
        <v>0</v>
      </c>
    </row>
    <row r="458" spans="1:28">
      <c r="A458" s="146"/>
      <c r="B458" s="92" t="s">
        <v>194</v>
      </c>
      <c r="C458" s="40" t="s">
        <v>19</v>
      </c>
      <c r="D458" s="40" t="s">
        <v>21</v>
      </c>
      <c r="E458" s="40" t="s">
        <v>100</v>
      </c>
      <c r="F458" s="40" t="s">
        <v>415</v>
      </c>
      <c r="G458" s="41" t="s">
        <v>191</v>
      </c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66">
        <v>69000</v>
      </c>
      <c r="X458" s="66"/>
      <c r="Y458" s="66"/>
      <c r="Z458" s="66"/>
      <c r="AA458" s="66"/>
      <c r="AB458" s="66"/>
    </row>
    <row r="459" spans="1:28">
      <c r="A459" s="146"/>
      <c r="B459" s="92" t="s">
        <v>47</v>
      </c>
      <c r="C459" s="40" t="s">
        <v>19</v>
      </c>
      <c r="D459" s="40" t="s">
        <v>21</v>
      </c>
      <c r="E459" s="40" t="s">
        <v>100</v>
      </c>
      <c r="F459" s="40" t="s">
        <v>413</v>
      </c>
      <c r="G459" s="41" t="s">
        <v>45</v>
      </c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66">
        <f>W460</f>
        <v>38000</v>
      </c>
      <c r="X459" s="66">
        <f t="shared" ref="X459:Y459" si="724">X460</f>
        <v>0</v>
      </c>
      <c r="Y459" s="66">
        <f t="shared" si="724"/>
        <v>0</v>
      </c>
      <c r="Z459" s="66">
        <f t="shared" si="719"/>
        <v>38000</v>
      </c>
      <c r="AA459" s="66">
        <f t="shared" si="720"/>
        <v>0</v>
      </c>
      <c r="AB459" s="66">
        <f t="shared" si="721"/>
        <v>0</v>
      </c>
    </row>
    <row r="460" spans="1:28" ht="38.25">
      <c r="A460" s="146"/>
      <c r="B460" s="92" t="s">
        <v>196</v>
      </c>
      <c r="C460" s="40" t="s">
        <v>19</v>
      </c>
      <c r="D460" s="40" t="s">
        <v>21</v>
      </c>
      <c r="E460" s="40" t="s">
        <v>100</v>
      </c>
      <c r="F460" s="40" t="s">
        <v>413</v>
      </c>
      <c r="G460" s="41" t="s">
        <v>46</v>
      </c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>
        <f>25658.29+12341.71</f>
        <v>38000</v>
      </c>
      <c r="X460" s="66"/>
      <c r="Y460" s="66"/>
      <c r="Z460" s="66">
        <f t="shared" si="719"/>
        <v>38000</v>
      </c>
      <c r="AA460" s="66">
        <f t="shared" si="720"/>
        <v>0</v>
      </c>
      <c r="AB460" s="66">
        <f t="shared" si="721"/>
        <v>0</v>
      </c>
    </row>
    <row r="461" spans="1:28">
      <c r="A461" s="111"/>
      <c r="B461" s="91"/>
      <c r="C461" s="34"/>
      <c r="D461" s="34"/>
      <c r="E461" s="4"/>
      <c r="F461" s="5"/>
      <c r="G461" s="11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</row>
    <row r="462" spans="1:28" ht="45">
      <c r="A462" s="72">
        <v>15</v>
      </c>
      <c r="B462" s="102" t="s">
        <v>242</v>
      </c>
      <c r="C462" s="7" t="s">
        <v>20</v>
      </c>
      <c r="D462" s="7" t="s">
        <v>21</v>
      </c>
      <c r="E462" s="7" t="s">
        <v>100</v>
      </c>
      <c r="F462" s="7" t="s">
        <v>101</v>
      </c>
      <c r="G462" s="118"/>
      <c r="H462" s="65">
        <f t="shared" ref="H462:M462" si="725">H463</f>
        <v>50000</v>
      </c>
      <c r="I462" s="65">
        <f t="shared" si="725"/>
        <v>50000</v>
      </c>
      <c r="J462" s="65">
        <f t="shared" si="725"/>
        <v>50000</v>
      </c>
      <c r="K462" s="65">
        <f t="shared" si="725"/>
        <v>0</v>
      </c>
      <c r="L462" s="65">
        <f t="shared" si="725"/>
        <v>0</v>
      </c>
      <c r="M462" s="65">
        <f t="shared" si="725"/>
        <v>0</v>
      </c>
      <c r="N462" s="65">
        <f t="shared" si="686"/>
        <v>50000</v>
      </c>
      <c r="O462" s="65">
        <f t="shared" si="687"/>
        <v>50000</v>
      </c>
      <c r="P462" s="65">
        <f t="shared" si="688"/>
        <v>50000</v>
      </c>
      <c r="Q462" s="65">
        <f t="shared" ref="Q462:S462" si="726">Q463</f>
        <v>0</v>
      </c>
      <c r="R462" s="65">
        <f t="shared" si="726"/>
        <v>0</v>
      </c>
      <c r="S462" s="65">
        <f t="shared" si="726"/>
        <v>0</v>
      </c>
      <c r="T462" s="65">
        <f t="shared" ref="T462:T469" si="727">N462+Q462</f>
        <v>50000</v>
      </c>
      <c r="U462" s="65">
        <f t="shared" ref="U462:U469" si="728">O462+R462</f>
        <v>50000</v>
      </c>
      <c r="V462" s="65">
        <f t="shared" ref="V462:V469" si="729">P462+S462</f>
        <v>50000</v>
      </c>
      <c r="W462" s="65">
        <f t="shared" ref="W462:Y462" si="730">W463</f>
        <v>0</v>
      </c>
      <c r="X462" s="65">
        <f t="shared" si="730"/>
        <v>0</v>
      </c>
      <c r="Y462" s="65">
        <f t="shared" si="730"/>
        <v>0</v>
      </c>
      <c r="Z462" s="65">
        <f t="shared" ref="Z462:Z469" si="731">T462+W462</f>
        <v>50000</v>
      </c>
      <c r="AA462" s="65">
        <f t="shared" ref="AA462:AA469" si="732">U462+X462</f>
        <v>50000</v>
      </c>
      <c r="AB462" s="65">
        <f t="shared" ref="AB462:AB469" si="733">V462+Y462</f>
        <v>50000</v>
      </c>
    </row>
    <row r="463" spans="1:28">
      <c r="A463" s="217"/>
      <c r="B463" s="163" t="s">
        <v>298</v>
      </c>
      <c r="C463" s="5" t="s">
        <v>20</v>
      </c>
      <c r="D463" s="5" t="s">
        <v>21</v>
      </c>
      <c r="E463" s="5" t="s">
        <v>100</v>
      </c>
      <c r="F463" s="5" t="s">
        <v>147</v>
      </c>
      <c r="G463" s="11"/>
      <c r="H463" s="63">
        <f>H468+H466</f>
        <v>50000</v>
      </c>
      <c r="I463" s="63">
        <f t="shared" ref="I463:J463" si="734">I468+I466</f>
        <v>50000</v>
      </c>
      <c r="J463" s="63">
        <f t="shared" si="734"/>
        <v>50000</v>
      </c>
      <c r="K463" s="63">
        <f t="shared" ref="K463:M463" si="735">K468+K466</f>
        <v>0</v>
      </c>
      <c r="L463" s="63">
        <f t="shared" si="735"/>
        <v>0</v>
      </c>
      <c r="M463" s="63">
        <f t="shared" si="735"/>
        <v>0</v>
      </c>
      <c r="N463" s="63">
        <f t="shared" si="686"/>
        <v>50000</v>
      </c>
      <c r="O463" s="63">
        <f t="shared" si="687"/>
        <v>50000</v>
      </c>
      <c r="P463" s="63">
        <f t="shared" si="688"/>
        <v>50000</v>
      </c>
      <c r="Q463" s="63">
        <f>Q468+Q466+Q464</f>
        <v>0</v>
      </c>
      <c r="R463" s="63">
        <f t="shared" ref="R463:S463" si="736">R468+R466+R464</f>
        <v>0</v>
      </c>
      <c r="S463" s="63">
        <f t="shared" si="736"/>
        <v>0</v>
      </c>
      <c r="T463" s="63">
        <f t="shared" si="727"/>
        <v>50000</v>
      </c>
      <c r="U463" s="63">
        <f t="shared" si="728"/>
        <v>50000</v>
      </c>
      <c r="V463" s="63">
        <f t="shared" si="729"/>
        <v>50000</v>
      </c>
      <c r="W463" s="63">
        <f>W468+W466+W464</f>
        <v>0</v>
      </c>
      <c r="X463" s="63">
        <f t="shared" ref="X463:Y463" si="737">X468+X466+X464</f>
        <v>0</v>
      </c>
      <c r="Y463" s="63">
        <f t="shared" si="737"/>
        <v>0</v>
      </c>
      <c r="Z463" s="63">
        <f t="shared" si="731"/>
        <v>50000</v>
      </c>
      <c r="AA463" s="63">
        <f t="shared" si="732"/>
        <v>50000</v>
      </c>
      <c r="AB463" s="63">
        <f t="shared" si="733"/>
        <v>50000</v>
      </c>
    </row>
    <row r="464" spans="1:28" customFormat="1" ht="45" customHeight="1">
      <c r="A464" s="218"/>
      <c r="B464" s="77" t="s">
        <v>51</v>
      </c>
      <c r="C464" s="5" t="s">
        <v>20</v>
      </c>
      <c r="D464" s="5" t="s">
        <v>21</v>
      </c>
      <c r="E464" s="5" t="s">
        <v>100</v>
      </c>
      <c r="F464" s="5" t="s">
        <v>147</v>
      </c>
      <c r="G464" s="41" t="s">
        <v>49</v>
      </c>
      <c r="H464" s="66">
        <f>H465</f>
        <v>0</v>
      </c>
      <c r="I464" s="66">
        <f t="shared" ref="I464:M464" si="738">I465</f>
        <v>0</v>
      </c>
      <c r="J464" s="66">
        <f t="shared" si="738"/>
        <v>0</v>
      </c>
      <c r="K464" s="66">
        <f t="shared" si="738"/>
        <v>0</v>
      </c>
      <c r="L464" s="66">
        <f t="shared" si="738"/>
        <v>0</v>
      </c>
      <c r="M464" s="66">
        <f t="shared" si="738"/>
        <v>0</v>
      </c>
      <c r="N464" s="66">
        <f t="shared" si="686"/>
        <v>0</v>
      </c>
      <c r="O464" s="66">
        <f t="shared" si="687"/>
        <v>0</v>
      </c>
      <c r="P464" s="66">
        <f t="shared" si="688"/>
        <v>0</v>
      </c>
      <c r="Q464" s="66">
        <f t="shared" ref="Q464:S464" si="739">Q465</f>
        <v>20000</v>
      </c>
      <c r="R464" s="66">
        <f t="shared" si="739"/>
        <v>0</v>
      </c>
      <c r="S464" s="66">
        <f t="shared" si="739"/>
        <v>0</v>
      </c>
      <c r="T464" s="66">
        <f t="shared" si="727"/>
        <v>20000</v>
      </c>
      <c r="U464" s="66">
        <f t="shared" si="728"/>
        <v>0</v>
      </c>
      <c r="V464" s="66">
        <f t="shared" si="729"/>
        <v>0</v>
      </c>
      <c r="W464" s="66">
        <f t="shared" ref="W464:Y464" si="740">W465</f>
        <v>0</v>
      </c>
      <c r="X464" s="66">
        <f t="shared" si="740"/>
        <v>0</v>
      </c>
      <c r="Y464" s="66">
        <f t="shared" si="740"/>
        <v>0</v>
      </c>
      <c r="Z464" s="66">
        <f t="shared" si="731"/>
        <v>20000</v>
      </c>
      <c r="AA464" s="66">
        <f t="shared" si="732"/>
        <v>0</v>
      </c>
      <c r="AB464" s="66">
        <f t="shared" si="733"/>
        <v>0</v>
      </c>
    </row>
    <row r="465" spans="1:28" customFormat="1">
      <c r="A465" s="218"/>
      <c r="B465" s="77" t="s">
        <v>52</v>
      </c>
      <c r="C465" s="5" t="s">
        <v>20</v>
      </c>
      <c r="D465" s="5" t="s">
        <v>21</v>
      </c>
      <c r="E465" s="5" t="s">
        <v>100</v>
      </c>
      <c r="F465" s="5" t="s">
        <v>147</v>
      </c>
      <c r="G465" s="41" t="s">
        <v>50</v>
      </c>
      <c r="H465" s="66"/>
      <c r="I465" s="66"/>
      <c r="J465" s="66"/>
      <c r="K465" s="66"/>
      <c r="L465" s="66"/>
      <c r="M465" s="66"/>
      <c r="N465" s="66"/>
      <c r="O465" s="66"/>
      <c r="P465" s="66"/>
      <c r="Q465" s="66">
        <v>20000</v>
      </c>
      <c r="R465" s="66"/>
      <c r="S465" s="66"/>
      <c r="T465" s="66">
        <f t="shared" si="727"/>
        <v>20000</v>
      </c>
      <c r="U465" s="66">
        <f t="shared" si="728"/>
        <v>0</v>
      </c>
      <c r="V465" s="66">
        <f t="shared" si="729"/>
        <v>0</v>
      </c>
      <c r="W465" s="66"/>
      <c r="X465" s="66"/>
      <c r="Y465" s="66"/>
      <c r="Z465" s="66">
        <f t="shared" si="731"/>
        <v>20000</v>
      </c>
      <c r="AA465" s="66">
        <f t="shared" si="732"/>
        <v>0</v>
      </c>
      <c r="AB465" s="66">
        <f t="shared" si="733"/>
        <v>0</v>
      </c>
    </row>
    <row r="466" spans="1:28" ht="25.5">
      <c r="A466" s="218"/>
      <c r="B466" s="62" t="s">
        <v>208</v>
      </c>
      <c r="C466" s="5" t="s">
        <v>20</v>
      </c>
      <c r="D466" s="5" t="s">
        <v>21</v>
      </c>
      <c r="E466" s="5" t="s">
        <v>100</v>
      </c>
      <c r="F466" s="5" t="s">
        <v>147</v>
      </c>
      <c r="G466" s="76" t="s">
        <v>32</v>
      </c>
      <c r="H466" s="63">
        <f>H467</f>
        <v>30000</v>
      </c>
      <c r="I466" s="63">
        <f t="shared" ref="I466:M466" si="741">I467</f>
        <v>30000</v>
      </c>
      <c r="J466" s="63">
        <f t="shared" si="741"/>
        <v>30000</v>
      </c>
      <c r="K466" s="63">
        <f t="shared" si="741"/>
        <v>0</v>
      </c>
      <c r="L466" s="63">
        <f t="shared" si="741"/>
        <v>0</v>
      </c>
      <c r="M466" s="63">
        <f t="shared" si="741"/>
        <v>0</v>
      </c>
      <c r="N466" s="63">
        <f t="shared" si="686"/>
        <v>30000</v>
      </c>
      <c r="O466" s="63">
        <f t="shared" si="687"/>
        <v>30000</v>
      </c>
      <c r="P466" s="63">
        <f t="shared" si="688"/>
        <v>30000</v>
      </c>
      <c r="Q466" s="63">
        <f t="shared" ref="Q466:S466" si="742">Q467</f>
        <v>0</v>
      </c>
      <c r="R466" s="63">
        <f t="shared" si="742"/>
        <v>0</v>
      </c>
      <c r="S466" s="63">
        <f t="shared" si="742"/>
        <v>0</v>
      </c>
      <c r="T466" s="63">
        <f t="shared" si="727"/>
        <v>30000</v>
      </c>
      <c r="U466" s="63">
        <f t="shared" si="728"/>
        <v>30000</v>
      </c>
      <c r="V466" s="63">
        <f t="shared" si="729"/>
        <v>30000</v>
      </c>
      <c r="W466" s="63">
        <f t="shared" ref="W466:Y466" si="743">W467</f>
        <v>0</v>
      </c>
      <c r="X466" s="63">
        <f t="shared" si="743"/>
        <v>0</v>
      </c>
      <c r="Y466" s="63">
        <f t="shared" si="743"/>
        <v>0</v>
      </c>
      <c r="Z466" s="63">
        <f t="shared" si="731"/>
        <v>30000</v>
      </c>
      <c r="AA466" s="63">
        <f t="shared" si="732"/>
        <v>30000</v>
      </c>
      <c r="AB466" s="63">
        <f t="shared" si="733"/>
        <v>30000</v>
      </c>
    </row>
    <row r="467" spans="1:28" ht="25.5">
      <c r="A467" s="218"/>
      <c r="B467" s="32" t="s">
        <v>34</v>
      </c>
      <c r="C467" s="5" t="s">
        <v>20</v>
      </c>
      <c r="D467" s="5" t="s">
        <v>21</v>
      </c>
      <c r="E467" s="5" t="s">
        <v>100</v>
      </c>
      <c r="F467" s="5" t="s">
        <v>147</v>
      </c>
      <c r="G467" s="76" t="s">
        <v>33</v>
      </c>
      <c r="H467" s="66">
        <v>30000</v>
      </c>
      <c r="I467" s="66">
        <v>30000</v>
      </c>
      <c r="J467" s="66">
        <v>30000</v>
      </c>
      <c r="K467" s="66"/>
      <c r="L467" s="66"/>
      <c r="M467" s="66"/>
      <c r="N467" s="66">
        <f t="shared" si="686"/>
        <v>30000</v>
      </c>
      <c r="O467" s="66">
        <f t="shared" si="687"/>
        <v>30000</v>
      </c>
      <c r="P467" s="66">
        <f t="shared" si="688"/>
        <v>30000</v>
      </c>
      <c r="Q467" s="66"/>
      <c r="R467" s="66"/>
      <c r="S467" s="66"/>
      <c r="T467" s="66">
        <f t="shared" si="727"/>
        <v>30000</v>
      </c>
      <c r="U467" s="66">
        <f t="shared" si="728"/>
        <v>30000</v>
      </c>
      <c r="V467" s="66">
        <f t="shared" si="729"/>
        <v>30000</v>
      </c>
      <c r="W467" s="66"/>
      <c r="X467" s="66"/>
      <c r="Y467" s="66"/>
      <c r="Z467" s="66">
        <f t="shared" si="731"/>
        <v>30000</v>
      </c>
      <c r="AA467" s="66">
        <f t="shared" si="732"/>
        <v>30000</v>
      </c>
      <c r="AB467" s="66">
        <f t="shared" si="733"/>
        <v>30000</v>
      </c>
    </row>
    <row r="468" spans="1:28">
      <c r="A468" s="218"/>
      <c r="B468" s="29" t="s">
        <v>35</v>
      </c>
      <c r="C468" s="5" t="s">
        <v>20</v>
      </c>
      <c r="D468" s="5" t="s">
        <v>21</v>
      </c>
      <c r="E468" s="5" t="s">
        <v>100</v>
      </c>
      <c r="F468" s="5" t="s">
        <v>147</v>
      </c>
      <c r="G468" s="11" t="s">
        <v>36</v>
      </c>
      <c r="H468" s="63">
        <f>H469</f>
        <v>20000</v>
      </c>
      <c r="I468" s="63">
        <f t="shared" ref="I468:M468" si="744">I469</f>
        <v>20000</v>
      </c>
      <c r="J468" s="63">
        <f t="shared" si="744"/>
        <v>20000</v>
      </c>
      <c r="K468" s="63">
        <f t="shared" si="744"/>
        <v>0</v>
      </c>
      <c r="L468" s="63">
        <f t="shared" si="744"/>
        <v>0</v>
      </c>
      <c r="M468" s="63">
        <f t="shared" si="744"/>
        <v>0</v>
      </c>
      <c r="N468" s="63">
        <f t="shared" si="686"/>
        <v>20000</v>
      </c>
      <c r="O468" s="63">
        <f t="shared" si="687"/>
        <v>20000</v>
      </c>
      <c r="P468" s="63">
        <f t="shared" si="688"/>
        <v>20000</v>
      </c>
      <c r="Q468" s="63">
        <f t="shared" ref="Q468:S468" si="745">Q469</f>
        <v>-20000</v>
      </c>
      <c r="R468" s="63">
        <f t="shared" si="745"/>
        <v>0</v>
      </c>
      <c r="S468" s="63">
        <f t="shared" si="745"/>
        <v>0</v>
      </c>
      <c r="T468" s="63">
        <f t="shared" si="727"/>
        <v>0</v>
      </c>
      <c r="U468" s="63">
        <f t="shared" si="728"/>
        <v>20000</v>
      </c>
      <c r="V468" s="63">
        <f t="shared" si="729"/>
        <v>20000</v>
      </c>
      <c r="W468" s="63">
        <f t="shared" ref="W468:Y468" si="746">W469</f>
        <v>0</v>
      </c>
      <c r="X468" s="63">
        <f t="shared" si="746"/>
        <v>0</v>
      </c>
      <c r="Y468" s="63">
        <f t="shared" si="746"/>
        <v>0</v>
      </c>
      <c r="Z468" s="63">
        <f t="shared" si="731"/>
        <v>0</v>
      </c>
      <c r="AA468" s="63">
        <f t="shared" si="732"/>
        <v>20000</v>
      </c>
      <c r="AB468" s="63">
        <f t="shared" si="733"/>
        <v>20000</v>
      </c>
    </row>
    <row r="469" spans="1:28">
      <c r="A469" s="218"/>
      <c r="B469" s="29" t="s">
        <v>67</v>
      </c>
      <c r="C469" s="5" t="s">
        <v>20</v>
      </c>
      <c r="D469" s="5" t="s">
        <v>21</v>
      </c>
      <c r="E469" s="5" t="s">
        <v>100</v>
      </c>
      <c r="F469" s="5" t="s">
        <v>147</v>
      </c>
      <c r="G469" s="11" t="s">
        <v>68</v>
      </c>
      <c r="H469" s="66">
        <v>20000</v>
      </c>
      <c r="I469" s="66">
        <v>20000</v>
      </c>
      <c r="J469" s="66">
        <v>20000</v>
      </c>
      <c r="K469" s="66"/>
      <c r="L469" s="66"/>
      <c r="M469" s="66"/>
      <c r="N469" s="66">
        <f t="shared" si="686"/>
        <v>20000</v>
      </c>
      <c r="O469" s="66">
        <f t="shared" si="687"/>
        <v>20000</v>
      </c>
      <c r="P469" s="66">
        <f t="shared" si="688"/>
        <v>20000</v>
      </c>
      <c r="Q469" s="66">
        <v>-20000</v>
      </c>
      <c r="R469" s="66"/>
      <c r="S469" s="66"/>
      <c r="T469" s="66">
        <f t="shared" si="727"/>
        <v>0</v>
      </c>
      <c r="U469" s="66">
        <f t="shared" si="728"/>
        <v>20000</v>
      </c>
      <c r="V469" s="66">
        <f t="shared" si="729"/>
        <v>20000</v>
      </c>
      <c r="W469" s="66"/>
      <c r="X469" s="66"/>
      <c r="Y469" s="66"/>
      <c r="Z469" s="66">
        <f t="shared" si="731"/>
        <v>0</v>
      </c>
      <c r="AA469" s="66">
        <f t="shared" si="732"/>
        <v>20000</v>
      </c>
      <c r="AB469" s="66">
        <f t="shared" si="733"/>
        <v>20000</v>
      </c>
    </row>
    <row r="470" spans="1:28">
      <c r="A470" s="111"/>
      <c r="B470" s="91"/>
      <c r="C470" s="4"/>
      <c r="D470" s="4"/>
      <c r="E470" s="4"/>
      <c r="F470" s="5"/>
      <c r="G470" s="11"/>
      <c r="H470" s="2"/>
    </row>
    <row r="471" spans="1:28" s="155" customFormat="1" ht="45">
      <c r="A471" s="95">
        <v>16</v>
      </c>
      <c r="B471" s="102" t="s">
        <v>252</v>
      </c>
      <c r="C471" s="158" t="s">
        <v>253</v>
      </c>
      <c r="D471" s="158" t="s">
        <v>21</v>
      </c>
      <c r="E471" s="158" t="s">
        <v>100</v>
      </c>
      <c r="F471" s="158" t="s">
        <v>254</v>
      </c>
      <c r="G471" s="97"/>
      <c r="H471" s="98">
        <f>H472</f>
        <v>250000</v>
      </c>
      <c r="I471" s="98">
        <f t="shared" ref="I471:M472" si="747">I472</f>
        <v>250000</v>
      </c>
      <c r="J471" s="98">
        <f t="shared" si="747"/>
        <v>250000</v>
      </c>
      <c r="K471" s="98">
        <f t="shared" si="747"/>
        <v>0</v>
      </c>
      <c r="L471" s="98">
        <f t="shared" si="747"/>
        <v>0</v>
      </c>
      <c r="M471" s="98">
        <f t="shared" si="747"/>
        <v>0</v>
      </c>
      <c r="N471" s="98">
        <f t="shared" si="686"/>
        <v>250000</v>
      </c>
      <c r="O471" s="98">
        <f t="shared" si="687"/>
        <v>250000</v>
      </c>
      <c r="P471" s="98">
        <f t="shared" si="688"/>
        <v>250000</v>
      </c>
      <c r="Q471" s="98">
        <f t="shared" ref="Q471:S473" si="748">Q472</f>
        <v>315911.92</v>
      </c>
      <c r="R471" s="98">
        <f t="shared" si="748"/>
        <v>0</v>
      </c>
      <c r="S471" s="98">
        <f t="shared" si="748"/>
        <v>0</v>
      </c>
      <c r="T471" s="98">
        <f t="shared" ref="T471:T504" si="749">N471+Q471</f>
        <v>565911.91999999993</v>
      </c>
      <c r="U471" s="98">
        <f t="shared" ref="U471:U504" si="750">O471+R471</f>
        <v>250000</v>
      </c>
      <c r="V471" s="98">
        <f t="shared" ref="V471:V504" si="751">P471+S471</f>
        <v>250000</v>
      </c>
      <c r="W471" s="98">
        <f t="shared" ref="W471:Y473" si="752">W472</f>
        <v>0</v>
      </c>
      <c r="X471" s="98">
        <f t="shared" si="752"/>
        <v>0</v>
      </c>
      <c r="Y471" s="98">
        <f t="shared" si="752"/>
        <v>0</v>
      </c>
      <c r="Z471" s="98">
        <f t="shared" ref="Z471:Z507" si="753">T471+W471</f>
        <v>565911.91999999993</v>
      </c>
      <c r="AA471" s="98">
        <f t="shared" ref="AA471:AA507" si="754">U471+X471</f>
        <v>250000</v>
      </c>
      <c r="AB471" s="98">
        <f t="shared" ref="AB471:AB507" si="755">V471+Y471</f>
        <v>250000</v>
      </c>
    </row>
    <row r="472" spans="1:28">
      <c r="A472" s="150"/>
      <c r="B472" s="88" t="s">
        <v>299</v>
      </c>
      <c r="C472" s="156" t="s">
        <v>253</v>
      </c>
      <c r="D472" s="156" t="s">
        <v>21</v>
      </c>
      <c r="E472" s="156" t="s">
        <v>100</v>
      </c>
      <c r="F472" s="156" t="s">
        <v>300</v>
      </c>
      <c r="G472" s="38"/>
      <c r="H472" s="71">
        <f>H473</f>
        <v>250000</v>
      </c>
      <c r="I472" s="71">
        <f t="shared" si="747"/>
        <v>250000</v>
      </c>
      <c r="J472" s="71">
        <f t="shared" si="747"/>
        <v>250000</v>
      </c>
      <c r="K472" s="71">
        <f t="shared" si="747"/>
        <v>0</v>
      </c>
      <c r="L472" s="71">
        <f t="shared" si="747"/>
        <v>0</v>
      </c>
      <c r="M472" s="71">
        <f t="shared" si="747"/>
        <v>0</v>
      </c>
      <c r="N472" s="71">
        <f t="shared" si="686"/>
        <v>250000</v>
      </c>
      <c r="O472" s="71">
        <f t="shared" si="687"/>
        <v>250000</v>
      </c>
      <c r="P472" s="71">
        <f t="shared" si="688"/>
        <v>250000</v>
      </c>
      <c r="Q472" s="71">
        <f t="shared" si="748"/>
        <v>315911.92</v>
      </c>
      <c r="R472" s="71">
        <f t="shared" si="748"/>
        <v>0</v>
      </c>
      <c r="S472" s="71">
        <f t="shared" si="748"/>
        <v>0</v>
      </c>
      <c r="T472" s="71">
        <f t="shared" si="749"/>
        <v>565911.91999999993</v>
      </c>
      <c r="U472" s="71">
        <f t="shared" si="750"/>
        <v>250000</v>
      </c>
      <c r="V472" s="71">
        <f t="shared" si="751"/>
        <v>250000</v>
      </c>
      <c r="W472" s="71">
        <f t="shared" si="752"/>
        <v>0</v>
      </c>
      <c r="X472" s="71">
        <f t="shared" si="752"/>
        <v>0</v>
      </c>
      <c r="Y472" s="71">
        <f t="shared" si="752"/>
        <v>0</v>
      </c>
      <c r="Z472" s="71">
        <f t="shared" si="753"/>
        <v>565911.91999999993</v>
      </c>
      <c r="AA472" s="71">
        <f t="shared" si="754"/>
        <v>250000</v>
      </c>
      <c r="AB472" s="71">
        <f t="shared" si="755"/>
        <v>250000</v>
      </c>
    </row>
    <row r="473" spans="1:28">
      <c r="A473" s="150"/>
      <c r="B473" s="88" t="s">
        <v>35</v>
      </c>
      <c r="C473" s="156" t="s">
        <v>253</v>
      </c>
      <c r="D473" s="156" t="s">
        <v>21</v>
      </c>
      <c r="E473" s="156" t="s">
        <v>100</v>
      </c>
      <c r="F473" s="156" t="s">
        <v>300</v>
      </c>
      <c r="G473" s="76" t="s">
        <v>36</v>
      </c>
      <c r="H473" s="71">
        <f>H474</f>
        <v>250000</v>
      </c>
      <c r="I473" s="71">
        <f t="shared" ref="I473:M473" si="756">I474</f>
        <v>250000</v>
      </c>
      <c r="J473" s="71">
        <f t="shared" si="756"/>
        <v>250000</v>
      </c>
      <c r="K473" s="71">
        <f t="shared" si="756"/>
        <v>0</v>
      </c>
      <c r="L473" s="71">
        <f t="shared" si="756"/>
        <v>0</v>
      </c>
      <c r="M473" s="71">
        <f t="shared" si="756"/>
        <v>0</v>
      </c>
      <c r="N473" s="71">
        <f t="shared" si="686"/>
        <v>250000</v>
      </c>
      <c r="O473" s="71">
        <f t="shared" si="687"/>
        <v>250000</v>
      </c>
      <c r="P473" s="71">
        <f t="shared" si="688"/>
        <v>250000</v>
      </c>
      <c r="Q473" s="71">
        <f t="shared" si="748"/>
        <v>315911.92</v>
      </c>
      <c r="R473" s="71">
        <f t="shared" si="748"/>
        <v>0</v>
      </c>
      <c r="S473" s="71">
        <f t="shared" si="748"/>
        <v>0</v>
      </c>
      <c r="T473" s="71">
        <f t="shared" si="749"/>
        <v>565911.91999999993</v>
      </c>
      <c r="U473" s="71">
        <f t="shared" si="750"/>
        <v>250000</v>
      </c>
      <c r="V473" s="71">
        <f t="shared" si="751"/>
        <v>250000</v>
      </c>
      <c r="W473" s="71">
        <f t="shared" si="752"/>
        <v>0</v>
      </c>
      <c r="X473" s="71">
        <f t="shared" si="752"/>
        <v>0</v>
      </c>
      <c r="Y473" s="71">
        <f t="shared" si="752"/>
        <v>0</v>
      </c>
      <c r="Z473" s="71">
        <f t="shared" si="753"/>
        <v>565911.91999999993</v>
      </c>
      <c r="AA473" s="71">
        <f t="shared" si="754"/>
        <v>250000</v>
      </c>
      <c r="AB473" s="71">
        <f t="shared" si="755"/>
        <v>250000</v>
      </c>
    </row>
    <row r="474" spans="1:28" ht="25.5">
      <c r="A474" s="150"/>
      <c r="B474" s="88" t="s">
        <v>38</v>
      </c>
      <c r="C474" s="156" t="s">
        <v>253</v>
      </c>
      <c r="D474" s="156" t="s">
        <v>21</v>
      </c>
      <c r="E474" s="156" t="s">
        <v>100</v>
      </c>
      <c r="F474" s="156" t="s">
        <v>300</v>
      </c>
      <c r="G474" s="76" t="s">
        <v>37</v>
      </c>
      <c r="H474" s="70">
        <v>250000</v>
      </c>
      <c r="I474" s="70">
        <v>250000</v>
      </c>
      <c r="J474" s="70">
        <v>250000</v>
      </c>
      <c r="K474" s="70"/>
      <c r="L474" s="70"/>
      <c r="M474" s="70"/>
      <c r="N474" s="70">
        <f t="shared" si="686"/>
        <v>250000</v>
      </c>
      <c r="O474" s="70">
        <f t="shared" si="687"/>
        <v>250000</v>
      </c>
      <c r="P474" s="70">
        <f t="shared" si="688"/>
        <v>250000</v>
      </c>
      <c r="Q474" s="70">
        <v>315911.92</v>
      </c>
      <c r="R474" s="70"/>
      <c r="S474" s="70"/>
      <c r="T474" s="70">
        <f t="shared" si="749"/>
        <v>565911.91999999993</v>
      </c>
      <c r="U474" s="70">
        <f t="shared" si="750"/>
        <v>250000</v>
      </c>
      <c r="V474" s="70">
        <f t="shared" si="751"/>
        <v>250000</v>
      </c>
      <c r="W474" s="70"/>
      <c r="X474" s="70"/>
      <c r="Y474" s="70"/>
      <c r="Z474" s="70">
        <f t="shared" si="753"/>
        <v>565911.91999999993</v>
      </c>
      <c r="AA474" s="70">
        <f t="shared" si="754"/>
        <v>250000</v>
      </c>
      <c r="AB474" s="70">
        <f t="shared" si="755"/>
        <v>250000</v>
      </c>
    </row>
    <row r="475" spans="1:28" ht="15">
      <c r="A475" s="95">
        <v>17</v>
      </c>
      <c r="B475" s="188" t="s">
        <v>243</v>
      </c>
      <c r="C475" s="96" t="s">
        <v>168</v>
      </c>
      <c r="D475" s="96" t="s">
        <v>21</v>
      </c>
      <c r="E475" s="96" t="s">
        <v>100</v>
      </c>
      <c r="F475" s="96" t="s">
        <v>101</v>
      </c>
      <c r="G475" s="97"/>
      <c r="H475" s="98">
        <f>H490+H484+H476+H479+H495+H487</f>
        <v>5689468</v>
      </c>
      <c r="I475" s="98">
        <f t="shared" ref="I475:J475" si="757">I490+I484+I476+I479+I495+I487</f>
        <v>4338686.72</v>
      </c>
      <c r="J475" s="98">
        <f t="shared" si="757"/>
        <v>3052434.19</v>
      </c>
      <c r="K475" s="98">
        <f t="shared" ref="K475:M475" si="758">K490+K484+K476+K479+K495+K487</f>
        <v>0</v>
      </c>
      <c r="L475" s="98">
        <f t="shared" si="758"/>
        <v>0</v>
      </c>
      <c r="M475" s="98">
        <f t="shared" si="758"/>
        <v>0</v>
      </c>
      <c r="N475" s="98">
        <f t="shared" si="686"/>
        <v>5689468</v>
      </c>
      <c r="O475" s="98">
        <f t="shared" si="687"/>
        <v>4338686.72</v>
      </c>
      <c r="P475" s="98">
        <f t="shared" si="688"/>
        <v>3052434.19</v>
      </c>
      <c r="Q475" s="98">
        <f t="shared" ref="Q475:S475" si="759">Q490+Q484+Q476+Q479+Q495+Q487</f>
        <v>0</v>
      </c>
      <c r="R475" s="98">
        <f t="shared" si="759"/>
        <v>0</v>
      </c>
      <c r="S475" s="98">
        <f t="shared" si="759"/>
        <v>0</v>
      </c>
      <c r="T475" s="98">
        <f t="shared" si="749"/>
        <v>5689468</v>
      </c>
      <c r="U475" s="98">
        <f t="shared" si="750"/>
        <v>4338686.72</v>
      </c>
      <c r="V475" s="98">
        <f t="shared" si="751"/>
        <v>3052434.19</v>
      </c>
      <c r="W475" s="98">
        <f>W490+W484+W476+W479+W495+W498+W487</f>
        <v>1660950</v>
      </c>
      <c r="X475" s="98">
        <f t="shared" ref="X475:Y475" si="760">X490+X484+X476+X479+X495+X498+X487</f>
        <v>0</v>
      </c>
      <c r="Y475" s="98">
        <f t="shared" si="760"/>
        <v>0</v>
      </c>
      <c r="Z475" s="98">
        <f t="shared" si="753"/>
        <v>7350418</v>
      </c>
      <c r="AA475" s="98">
        <f t="shared" si="754"/>
        <v>4338686.72</v>
      </c>
      <c r="AB475" s="98">
        <f t="shared" si="755"/>
        <v>3052434.19</v>
      </c>
    </row>
    <row r="476" spans="1:28" ht="25.5">
      <c r="A476" s="166"/>
      <c r="B476" s="189" t="s">
        <v>301</v>
      </c>
      <c r="C476" s="130" t="s">
        <v>168</v>
      </c>
      <c r="D476" s="130" t="s">
        <v>21</v>
      </c>
      <c r="E476" s="130" t="s">
        <v>100</v>
      </c>
      <c r="F476" s="130" t="s">
        <v>302</v>
      </c>
      <c r="G476" s="131"/>
      <c r="H476" s="104">
        <f>H477</f>
        <v>300000</v>
      </c>
      <c r="I476" s="104">
        <f t="shared" ref="I476:M476" si="761">I477</f>
        <v>300000</v>
      </c>
      <c r="J476" s="104">
        <f t="shared" si="761"/>
        <v>300000</v>
      </c>
      <c r="K476" s="104">
        <f t="shared" si="761"/>
        <v>0</v>
      </c>
      <c r="L476" s="104">
        <f t="shared" si="761"/>
        <v>0</v>
      </c>
      <c r="M476" s="104">
        <f t="shared" si="761"/>
        <v>0</v>
      </c>
      <c r="N476" s="104">
        <f t="shared" si="686"/>
        <v>300000</v>
      </c>
      <c r="O476" s="104">
        <f t="shared" si="687"/>
        <v>300000</v>
      </c>
      <c r="P476" s="104">
        <f t="shared" si="688"/>
        <v>300000</v>
      </c>
      <c r="Q476" s="104">
        <f t="shared" ref="Q476:S477" si="762">Q477</f>
        <v>0</v>
      </c>
      <c r="R476" s="104">
        <f t="shared" si="762"/>
        <v>0</v>
      </c>
      <c r="S476" s="104">
        <f t="shared" si="762"/>
        <v>0</v>
      </c>
      <c r="T476" s="104">
        <f t="shared" si="749"/>
        <v>300000</v>
      </c>
      <c r="U476" s="104">
        <f t="shared" si="750"/>
        <v>300000</v>
      </c>
      <c r="V476" s="104">
        <f t="shared" si="751"/>
        <v>300000</v>
      </c>
      <c r="W476" s="104">
        <f t="shared" ref="W476:Y477" si="763">W477</f>
        <v>0</v>
      </c>
      <c r="X476" s="104">
        <f t="shared" si="763"/>
        <v>0</v>
      </c>
      <c r="Y476" s="104">
        <f t="shared" si="763"/>
        <v>0</v>
      </c>
      <c r="Z476" s="104">
        <f t="shared" si="753"/>
        <v>300000</v>
      </c>
      <c r="AA476" s="104">
        <f t="shared" si="754"/>
        <v>300000</v>
      </c>
      <c r="AB476" s="104">
        <f t="shared" si="755"/>
        <v>300000</v>
      </c>
    </row>
    <row r="477" spans="1:28" ht="25.5">
      <c r="A477" s="166"/>
      <c r="B477" s="136" t="s">
        <v>208</v>
      </c>
      <c r="C477" s="130" t="s">
        <v>168</v>
      </c>
      <c r="D477" s="130" t="s">
        <v>21</v>
      </c>
      <c r="E477" s="130" t="s">
        <v>100</v>
      </c>
      <c r="F477" s="130" t="s">
        <v>302</v>
      </c>
      <c r="G477" s="131" t="s">
        <v>32</v>
      </c>
      <c r="H477" s="104">
        <f>H478</f>
        <v>300000</v>
      </c>
      <c r="I477" s="104">
        <f t="shared" ref="I477:M477" si="764">I478</f>
        <v>300000</v>
      </c>
      <c r="J477" s="104">
        <f t="shared" si="764"/>
        <v>300000</v>
      </c>
      <c r="K477" s="104">
        <f t="shared" si="764"/>
        <v>0</v>
      </c>
      <c r="L477" s="104">
        <f t="shared" si="764"/>
        <v>0</v>
      </c>
      <c r="M477" s="104">
        <f t="shared" si="764"/>
        <v>0</v>
      </c>
      <c r="N477" s="104">
        <f t="shared" si="686"/>
        <v>300000</v>
      </c>
      <c r="O477" s="104">
        <f t="shared" si="687"/>
        <v>300000</v>
      </c>
      <c r="P477" s="104">
        <f t="shared" si="688"/>
        <v>300000</v>
      </c>
      <c r="Q477" s="104">
        <f t="shared" si="762"/>
        <v>0</v>
      </c>
      <c r="R477" s="104">
        <f t="shared" si="762"/>
        <v>0</v>
      </c>
      <c r="S477" s="104">
        <f t="shared" si="762"/>
        <v>0</v>
      </c>
      <c r="T477" s="104">
        <f t="shared" si="749"/>
        <v>300000</v>
      </c>
      <c r="U477" s="104">
        <f t="shared" si="750"/>
        <v>300000</v>
      </c>
      <c r="V477" s="104">
        <f t="shared" si="751"/>
        <v>300000</v>
      </c>
      <c r="W477" s="104">
        <f t="shared" si="763"/>
        <v>0</v>
      </c>
      <c r="X477" s="104">
        <f t="shared" si="763"/>
        <v>0</v>
      </c>
      <c r="Y477" s="104">
        <f t="shared" si="763"/>
        <v>0</v>
      </c>
      <c r="Z477" s="104">
        <f t="shared" si="753"/>
        <v>300000</v>
      </c>
      <c r="AA477" s="104">
        <f t="shared" si="754"/>
        <v>300000</v>
      </c>
      <c r="AB477" s="104">
        <f t="shared" si="755"/>
        <v>300000</v>
      </c>
    </row>
    <row r="478" spans="1:28" ht="25.5">
      <c r="A478" s="166"/>
      <c r="B478" s="77" t="s">
        <v>34</v>
      </c>
      <c r="C478" s="130" t="s">
        <v>168</v>
      </c>
      <c r="D478" s="130" t="s">
        <v>21</v>
      </c>
      <c r="E478" s="130" t="s">
        <v>100</v>
      </c>
      <c r="F478" s="130" t="s">
        <v>302</v>
      </c>
      <c r="G478" s="131" t="s">
        <v>33</v>
      </c>
      <c r="H478" s="132">
        <v>300000</v>
      </c>
      <c r="I478" s="132">
        <v>300000</v>
      </c>
      <c r="J478" s="132">
        <v>300000</v>
      </c>
      <c r="K478" s="132"/>
      <c r="L478" s="132"/>
      <c r="M478" s="132"/>
      <c r="N478" s="132">
        <f t="shared" si="686"/>
        <v>300000</v>
      </c>
      <c r="O478" s="132">
        <f t="shared" si="687"/>
        <v>300000</v>
      </c>
      <c r="P478" s="132">
        <f t="shared" si="688"/>
        <v>300000</v>
      </c>
      <c r="Q478" s="132"/>
      <c r="R478" s="132"/>
      <c r="S478" s="132"/>
      <c r="T478" s="132">
        <f t="shared" si="749"/>
        <v>300000</v>
      </c>
      <c r="U478" s="132">
        <f t="shared" si="750"/>
        <v>300000</v>
      </c>
      <c r="V478" s="132">
        <f t="shared" si="751"/>
        <v>300000</v>
      </c>
      <c r="W478" s="132"/>
      <c r="X478" s="132"/>
      <c r="Y478" s="132"/>
      <c r="Z478" s="132">
        <f t="shared" si="753"/>
        <v>300000</v>
      </c>
      <c r="AA478" s="132">
        <f t="shared" si="754"/>
        <v>300000</v>
      </c>
      <c r="AB478" s="132">
        <f t="shared" si="755"/>
        <v>300000</v>
      </c>
    </row>
    <row r="479" spans="1:28" ht="15">
      <c r="A479" s="166"/>
      <c r="B479" s="164" t="s">
        <v>303</v>
      </c>
      <c r="C479" s="130" t="s">
        <v>168</v>
      </c>
      <c r="D479" s="130" t="s">
        <v>21</v>
      </c>
      <c r="E479" s="130" t="s">
        <v>100</v>
      </c>
      <c r="F479" s="130" t="s">
        <v>304</v>
      </c>
      <c r="G479" s="131"/>
      <c r="H479" s="167">
        <f>H480</f>
        <v>3630468</v>
      </c>
      <c r="I479" s="167">
        <f t="shared" ref="I479:M479" si="765">I480</f>
        <v>3643686.7199999997</v>
      </c>
      <c r="J479" s="167">
        <f t="shared" si="765"/>
        <v>2357434.19</v>
      </c>
      <c r="K479" s="167">
        <f t="shared" si="765"/>
        <v>0</v>
      </c>
      <c r="L479" s="167">
        <f t="shared" si="765"/>
        <v>0</v>
      </c>
      <c r="M479" s="167">
        <f t="shared" si="765"/>
        <v>0</v>
      </c>
      <c r="N479" s="167">
        <f t="shared" si="686"/>
        <v>3630468</v>
      </c>
      <c r="O479" s="167">
        <f t="shared" si="687"/>
        <v>3643686.7199999997</v>
      </c>
      <c r="P479" s="167">
        <f t="shared" si="688"/>
        <v>2357434.19</v>
      </c>
      <c r="Q479" s="167">
        <f t="shared" ref="Q479:S480" si="766">Q480</f>
        <v>0</v>
      </c>
      <c r="R479" s="167">
        <f t="shared" si="766"/>
        <v>0</v>
      </c>
      <c r="S479" s="167">
        <f t="shared" si="766"/>
        <v>0</v>
      </c>
      <c r="T479" s="167">
        <f t="shared" si="749"/>
        <v>3630468</v>
      </c>
      <c r="U479" s="167">
        <f t="shared" si="750"/>
        <v>3643686.7199999997</v>
      </c>
      <c r="V479" s="167">
        <f t="shared" si="751"/>
        <v>2357434.19</v>
      </c>
      <c r="W479" s="167">
        <f>W480+W482</f>
        <v>0</v>
      </c>
      <c r="X479" s="167">
        <f t="shared" ref="X479:Y479" si="767">X480+X482</f>
        <v>0</v>
      </c>
      <c r="Y479" s="167">
        <f t="shared" si="767"/>
        <v>0</v>
      </c>
      <c r="Z479" s="167">
        <f t="shared" si="753"/>
        <v>3630468</v>
      </c>
      <c r="AA479" s="167">
        <f t="shared" si="754"/>
        <v>3643686.7199999997</v>
      </c>
      <c r="AB479" s="167">
        <f t="shared" si="755"/>
        <v>2357434.19</v>
      </c>
    </row>
    <row r="480" spans="1:28" ht="25.5">
      <c r="A480" s="166"/>
      <c r="B480" s="136" t="s">
        <v>208</v>
      </c>
      <c r="C480" s="130" t="s">
        <v>168</v>
      </c>
      <c r="D480" s="130" t="s">
        <v>21</v>
      </c>
      <c r="E480" s="130" t="s">
        <v>100</v>
      </c>
      <c r="F480" s="130" t="s">
        <v>304</v>
      </c>
      <c r="G480" s="131" t="s">
        <v>32</v>
      </c>
      <c r="H480" s="167">
        <f>H481</f>
        <v>3630468</v>
      </c>
      <c r="I480" s="167">
        <f t="shared" ref="I480:M480" si="768">I481</f>
        <v>3643686.7199999997</v>
      </c>
      <c r="J480" s="167">
        <f t="shared" si="768"/>
        <v>2357434.19</v>
      </c>
      <c r="K480" s="167">
        <f t="shared" si="768"/>
        <v>0</v>
      </c>
      <c r="L480" s="167">
        <f t="shared" si="768"/>
        <v>0</v>
      </c>
      <c r="M480" s="167">
        <f t="shared" si="768"/>
        <v>0</v>
      </c>
      <c r="N480" s="167">
        <f t="shared" si="686"/>
        <v>3630468</v>
      </c>
      <c r="O480" s="167">
        <f t="shared" si="687"/>
        <v>3643686.7199999997</v>
      </c>
      <c r="P480" s="167">
        <f t="shared" si="688"/>
        <v>2357434.19</v>
      </c>
      <c r="Q480" s="167">
        <f t="shared" si="766"/>
        <v>0</v>
      </c>
      <c r="R480" s="167">
        <f t="shared" si="766"/>
        <v>0</v>
      </c>
      <c r="S480" s="167">
        <f t="shared" si="766"/>
        <v>0</v>
      </c>
      <c r="T480" s="167">
        <f t="shared" si="749"/>
        <v>3630468</v>
      </c>
      <c r="U480" s="167">
        <f t="shared" si="750"/>
        <v>3643686.7199999997</v>
      </c>
      <c r="V480" s="167">
        <f t="shared" si="751"/>
        <v>2357434.19</v>
      </c>
      <c r="W480" s="167">
        <f t="shared" ref="W480:Y480" si="769">W481</f>
        <v>-45960</v>
      </c>
      <c r="X480" s="167">
        <f t="shared" si="769"/>
        <v>0</v>
      </c>
      <c r="Y480" s="167">
        <f t="shared" si="769"/>
        <v>0</v>
      </c>
      <c r="Z480" s="167">
        <f t="shared" si="753"/>
        <v>3584508</v>
      </c>
      <c r="AA480" s="167">
        <f t="shared" si="754"/>
        <v>3643686.7199999997</v>
      </c>
      <c r="AB480" s="167">
        <f t="shared" si="755"/>
        <v>2357434.19</v>
      </c>
    </row>
    <row r="481" spans="1:28" ht="25.5">
      <c r="A481" s="166"/>
      <c r="B481" s="77" t="s">
        <v>34</v>
      </c>
      <c r="C481" s="130" t="s">
        <v>168</v>
      </c>
      <c r="D481" s="130" t="s">
        <v>21</v>
      </c>
      <c r="E481" s="130" t="s">
        <v>100</v>
      </c>
      <c r="F481" s="130" t="s">
        <v>304</v>
      </c>
      <c r="G481" s="131" t="s">
        <v>33</v>
      </c>
      <c r="H481" s="132">
        <f>3300000+330468</f>
        <v>3630468</v>
      </c>
      <c r="I481" s="132">
        <f>3300000+343686.72</f>
        <v>3643686.7199999997</v>
      </c>
      <c r="J481" s="132">
        <f>2000000+357434.19</f>
        <v>2357434.19</v>
      </c>
      <c r="K481" s="132"/>
      <c r="L481" s="132"/>
      <c r="M481" s="132"/>
      <c r="N481" s="132">
        <f t="shared" si="686"/>
        <v>3630468</v>
      </c>
      <c r="O481" s="132">
        <f t="shared" si="687"/>
        <v>3643686.7199999997</v>
      </c>
      <c r="P481" s="132">
        <f t="shared" si="688"/>
        <v>2357434.19</v>
      </c>
      <c r="Q481" s="132"/>
      <c r="R481" s="132"/>
      <c r="S481" s="132"/>
      <c r="T481" s="132">
        <f t="shared" si="749"/>
        <v>3630468</v>
      </c>
      <c r="U481" s="132">
        <f t="shared" si="750"/>
        <v>3643686.7199999997</v>
      </c>
      <c r="V481" s="132">
        <f t="shared" si="751"/>
        <v>2357434.19</v>
      </c>
      <c r="W481" s="132">
        <v>-45960</v>
      </c>
      <c r="X481" s="132"/>
      <c r="Y481" s="132"/>
      <c r="Z481" s="132">
        <f t="shared" si="753"/>
        <v>3584508</v>
      </c>
      <c r="AA481" s="132">
        <f t="shared" si="754"/>
        <v>3643686.7199999997</v>
      </c>
      <c r="AB481" s="132">
        <f t="shared" si="755"/>
        <v>2357434.19</v>
      </c>
    </row>
    <row r="482" spans="1:28" ht="15">
      <c r="A482" s="166"/>
      <c r="B482" s="99" t="s">
        <v>35</v>
      </c>
      <c r="C482" s="130" t="s">
        <v>168</v>
      </c>
      <c r="D482" s="130" t="s">
        <v>21</v>
      </c>
      <c r="E482" s="130" t="s">
        <v>100</v>
      </c>
      <c r="F482" s="130" t="s">
        <v>304</v>
      </c>
      <c r="G482" s="131" t="s">
        <v>36</v>
      </c>
      <c r="H482" s="167"/>
      <c r="I482" s="167"/>
      <c r="J482" s="167"/>
      <c r="K482" s="167"/>
      <c r="L482" s="167"/>
      <c r="M482" s="167"/>
      <c r="N482" s="167"/>
      <c r="O482" s="167"/>
      <c r="P482" s="167"/>
      <c r="Q482" s="167"/>
      <c r="R482" s="167"/>
      <c r="S482" s="167"/>
      <c r="T482" s="167"/>
      <c r="U482" s="167"/>
      <c r="V482" s="167"/>
      <c r="W482" s="167">
        <f>W483</f>
        <v>45960</v>
      </c>
      <c r="X482" s="167">
        <f t="shared" ref="X482:Y482" si="770">X483</f>
        <v>0</v>
      </c>
      <c r="Y482" s="167">
        <f t="shared" si="770"/>
        <v>0</v>
      </c>
      <c r="Z482" s="132">
        <f t="shared" ref="Z482:Z483" si="771">T482+W482</f>
        <v>45960</v>
      </c>
      <c r="AA482" s="132">
        <f t="shared" ref="AA482:AA483" si="772">U482+X482</f>
        <v>0</v>
      </c>
      <c r="AB482" s="132">
        <f t="shared" ref="AB482:AB483" si="773">V482+Y482</f>
        <v>0</v>
      </c>
    </row>
    <row r="483" spans="1:28" ht="15">
      <c r="A483" s="166"/>
      <c r="B483" s="99" t="s">
        <v>67</v>
      </c>
      <c r="C483" s="130" t="s">
        <v>168</v>
      </c>
      <c r="D483" s="130" t="s">
        <v>21</v>
      </c>
      <c r="E483" s="130" t="s">
        <v>100</v>
      </c>
      <c r="F483" s="130" t="s">
        <v>304</v>
      </c>
      <c r="G483" s="131" t="s">
        <v>68</v>
      </c>
      <c r="H483" s="167"/>
      <c r="I483" s="167"/>
      <c r="J483" s="167"/>
      <c r="K483" s="167"/>
      <c r="L483" s="167"/>
      <c r="M483" s="167"/>
      <c r="N483" s="167"/>
      <c r="O483" s="167"/>
      <c r="P483" s="167"/>
      <c r="Q483" s="167"/>
      <c r="R483" s="167"/>
      <c r="S483" s="167"/>
      <c r="T483" s="167"/>
      <c r="U483" s="167"/>
      <c r="V483" s="167"/>
      <c r="W483" s="167">
        <v>45960</v>
      </c>
      <c r="X483" s="167"/>
      <c r="Y483" s="167"/>
      <c r="Z483" s="132">
        <f t="shared" si="771"/>
        <v>45960</v>
      </c>
      <c r="AA483" s="132">
        <f t="shared" si="772"/>
        <v>0</v>
      </c>
      <c r="AB483" s="132">
        <f t="shared" si="773"/>
        <v>0</v>
      </c>
    </row>
    <row r="484" spans="1:28">
      <c r="A484" s="146"/>
      <c r="B484" s="129" t="s">
        <v>218</v>
      </c>
      <c r="C484" s="130" t="s">
        <v>168</v>
      </c>
      <c r="D484" s="130" t="s">
        <v>21</v>
      </c>
      <c r="E484" s="130" t="s">
        <v>100</v>
      </c>
      <c r="F484" s="130" t="s">
        <v>217</v>
      </c>
      <c r="G484" s="131"/>
      <c r="H484" s="104">
        <f>H485</f>
        <v>40000</v>
      </c>
      <c r="I484" s="104">
        <f t="shared" ref="I484:M485" si="774">I485</f>
        <v>40000</v>
      </c>
      <c r="J484" s="104">
        <f t="shared" si="774"/>
        <v>40000</v>
      </c>
      <c r="K484" s="104">
        <f t="shared" si="774"/>
        <v>0</v>
      </c>
      <c r="L484" s="104">
        <f t="shared" si="774"/>
        <v>0</v>
      </c>
      <c r="M484" s="104">
        <f t="shared" si="774"/>
        <v>0</v>
      </c>
      <c r="N484" s="104">
        <f t="shared" si="686"/>
        <v>40000</v>
      </c>
      <c r="O484" s="104">
        <f t="shared" si="687"/>
        <v>40000</v>
      </c>
      <c r="P484" s="104">
        <f t="shared" si="688"/>
        <v>40000</v>
      </c>
      <c r="Q484" s="104">
        <f t="shared" ref="Q484:S485" si="775">Q485</f>
        <v>0</v>
      </c>
      <c r="R484" s="104">
        <f t="shared" si="775"/>
        <v>0</v>
      </c>
      <c r="S484" s="104">
        <f t="shared" si="775"/>
        <v>0</v>
      </c>
      <c r="T484" s="104">
        <f t="shared" si="749"/>
        <v>40000</v>
      </c>
      <c r="U484" s="104">
        <f t="shared" si="750"/>
        <v>40000</v>
      </c>
      <c r="V484" s="104">
        <f t="shared" si="751"/>
        <v>40000</v>
      </c>
      <c r="W484" s="104">
        <f t="shared" ref="W484:Y485" si="776">W485</f>
        <v>0</v>
      </c>
      <c r="X484" s="104">
        <f t="shared" si="776"/>
        <v>0</v>
      </c>
      <c r="Y484" s="104">
        <f t="shared" si="776"/>
        <v>0</v>
      </c>
      <c r="Z484" s="104">
        <f t="shared" si="753"/>
        <v>40000</v>
      </c>
      <c r="AA484" s="104">
        <f t="shared" si="754"/>
        <v>40000</v>
      </c>
      <c r="AB484" s="104">
        <f t="shared" si="755"/>
        <v>40000</v>
      </c>
    </row>
    <row r="485" spans="1:28" ht="25.5">
      <c r="A485" s="146"/>
      <c r="B485" s="88" t="s">
        <v>208</v>
      </c>
      <c r="C485" s="130" t="s">
        <v>168</v>
      </c>
      <c r="D485" s="130" t="s">
        <v>21</v>
      </c>
      <c r="E485" s="130" t="s">
        <v>100</v>
      </c>
      <c r="F485" s="130" t="s">
        <v>217</v>
      </c>
      <c r="G485" s="131" t="s">
        <v>32</v>
      </c>
      <c r="H485" s="104">
        <f>H486</f>
        <v>40000</v>
      </c>
      <c r="I485" s="104">
        <f t="shared" si="774"/>
        <v>40000</v>
      </c>
      <c r="J485" s="104">
        <f t="shared" si="774"/>
        <v>40000</v>
      </c>
      <c r="K485" s="104">
        <f t="shared" si="774"/>
        <v>0</v>
      </c>
      <c r="L485" s="104">
        <f t="shared" si="774"/>
        <v>0</v>
      </c>
      <c r="M485" s="104">
        <f t="shared" si="774"/>
        <v>0</v>
      </c>
      <c r="N485" s="104">
        <f t="shared" si="686"/>
        <v>40000</v>
      </c>
      <c r="O485" s="104">
        <f t="shared" si="687"/>
        <v>40000</v>
      </c>
      <c r="P485" s="104">
        <f t="shared" si="688"/>
        <v>40000</v>
      </c>
      <c r="Q485" s="104">
        <f t="shared" si="775"/>
        <v>0</v>
      </c>
      <c r="R485" s="104">
        <f t="shared" si="775"/>
        <v>0</v>
      </c>
      <c r="S485" s="104">
        <f t="shared" si="775"/>
        <v>0</v>
      </c>
      <c r="T485" s="104">
        <f t="shared" si="749"/>
        <v>40000</v>
      </c>
      <c r="U485" s="104">
        <f t="shared" si="750"/>
        <v>40000</v>
      </c>
      <c r="V485" s="104">
        <f t="shared" si="751"/>
        <v>40000</v>
      </c>
      <c r="W485" s="104">
        <f t="shared" si="776"/>
        <v>0</v>
      </c>
      <c r="X485" s="104">
        <f t="shared" si="776"/>
        <v>0</v>
      </c>
      <c r="Y485" s="104">
        <f t="shared" si="776"/>
        <v>0</v>
      </c>
      <c r="Z485" s="104">
        <f t="shared" si="753"/>
        <v>40000</v>
      </c>
      <c r="AA485" s="104">
        <f t="shared" si="754"/>
        <v>40000</v>
      </c>
      <c r="AB485" s="104">
        <f t="shared" si="755"/>
        <v>40000</v>
      </c>
    </row>
    <row r="486" spans="1:28" ht="25.5">
      <c r="A486" s="146"/>
      <c r="B486" s="77" t="s">
        <v>34</v>
      </c>
      <c r="C486" s="130" t="s">
        <v>168</v>
      </c>
      <c r="D486" s="130" t="s">
        <v>21</v>
      </c>
      <c r="E486" s="130" t="s">
        <v>100</v>
      </c>
      <c r="F486" s="130" t="s">
        <v>217</v>
      </c>
      <c r="G486" s="131" t="s">
        <v>33</v>
      </c>
      <c r="H486" s="132">
        <v>40000</v>
      </c>
      <c r="I486" s="132">
        <v>40000</v>
      </c>
      <c r="J486" s="132">
        <v>40000</v>
      </c>
      <c r="K486" s="132"/>
      <c r="L486" s="132"/>
      <c r="M486" s="132"/>
      <c r="N486" s="132">
        <f t="shared" si="686"/>
        <v>40000</v>
      </c>
      <c r="O486" s="132">
        <f t="shared" si="687"/>
        <v>40000</v>
      </c>
      <c r="P486" s="132">
        <f t="shared" si="688"/>
        <v>40000</v>
      </c>
      <c r="Q486" s="132"/>
      <c r="R486" s="132"/>
      <c r="S486" s="132"/>
      <c r="T486" s="132">
        <f t="shared" si="749"/>
        <v>40000</v>
      </c>
      <c r="U486" s="132">
        <f t="shared" si="750"/>
        <v>40000</v>
      </c>
      <c r="V486" s="132">
        <f t="shared" si="751"/>
        <v>40000</v>
      </c>
      <c r="W486" s="132"/>
      <c r="X486" s="132"/>
      <c r="Y486" s="132"/>
      <c r="Z486" s="132">
        <f t="shared" si="753"/>
        <v>40000</v>
      </c>
      <c r="AA486" s="132">
        <f t="shared" si="754"/>
        <v>40000</v>
      </c>
      <c r="AB486" s="132">
        <f t="shared" si="755"/>
        <v>40000</v>
      </c>
    </row>
    <row r="487" spans="1:28">
      <c r="A487" s="146"/>
      <c r="B487" s="77" t="s">
        <v>306</v>
      </c>
      <c r="C487" s="130" t="s">
        <v>168</v>
      </c>
      <c r="D487" s="130" t="s">
        <v>21</v>
      </c>
      <c r="E487" s="130" t="s">
        <v>100</v>
      </c>
      <c r="F487" s="130" t="s">
        <v>307</v>
      </c>
      <c r="G487" s="131"/>
      <c r="H487" s="167">
        <f>H488</f>
        <v>155000</v>
      </c>
      <c r="I487" s="167">
        <f t="shared" ref="I487:M487" si="777">I488</f>
        <v>155000</v>
      </c>
      <c r="J487" s="167">
        <f t="shared" si="777"/>
        <v>155000</v>
      </c>
      <c r="K487" s="167">
        <f t="shared" si="777"/>
        <v>0</v>
      </c>
      <c r="L487" s="167">
        <f t="shared" si="777"/>
        <v>0</v>
      </c>
      <c r="M487" s="167">
        <f t="shared" si="777"/>
        <v>0</v>
      </c>
      <c r="N487" s="167">
        <f t="shared" si="686"/>
        <v>155000</v>
      </c>
      <c r="O487" s="167">
        <f t="shared" si="687"/>
        <v>155000</v>
      </c>
      <c r="P487" s="167">
        <f t="shared" si="688"/>
        <v>155000</v>
      </c>
      <c r="Q487" s="167">
        <f t="shared" ref="Q487:S488" si="778">Q488</f>
        <v>0</v>
      </c>
      <c r="R487" s="167">
        <f t="shared" si="778"/>
        <v>0</v>
      </c>
      <c r="S487" s="167">
        <f t="shared" si="778"/>
        <v>0</v>
      </c>
      <c r="T487" s="167">
        <f t="shared" si="749"/>
        <v>155000</v>
      </c>
      <c r="U487" s="167">
        <f t="shared" si="750"/>
        <v>155000</v>
      </c>
      <c r="V487" s="167">
        <f t="shared" si="751"/>
        <v>155000</v>
      </c>
      <c r="W487" s="167">
        <f t="shared" ref="W487:Y488" si="779">W488</f>
        <v>0</v>
      </c>
      <c r="X487" s="167">
        <f t="shared" si="779"/>
        <v>0</v>
      </c>
      <c r="Y487" s="167">
        <f t="shared" si="779"/>
        <v>0</v>
      </c>
      <c r="Z487" s="167">
        <f t="shared" si="753"/>
        <v>155000</v>
      </c>
      <c r="AA487" s="167">
        <f t="shared" si="754"/>
        <v>155000</v>
      </c>
      <c r="AB487" s="167">
        <f t="shared" si="755"/>
        <v>155000</v>
      </c>
    </row>
    <row r="488" spans="1:28" ht="25.5">
      <c r="A488" s="146"/>
      <c r="B488" s="136" t="s">
        <v>208</v>
      </c>
      <c r="C488" s="130" t="s">
        <v>168</v>
      </c>
      <c r="D488" s="130" t="s">
        <v>21</v>
      </c>
      <c r="E488" s="130" t="s">
        <v>100</v>
      </c>
      <c r="F488" s="130" t="s">
        <v>307</v>
      </c>
      <c r="G488" s="131" t="s">
        <v>32</v>
      </c>
      <c r="H488" s="167">
        <f>H489</f>
        <v>155000</v>
      </c>
      <c r="I488" s="167">
        <f t="shared" ref="I488:M488" si="780">I489</f>
        <v>155000</v>
      </c>
      <c r="J488" s="167">
        <f t="shared" si="780"/>
        <v>155000</v>
      </c>
      <c r="K488" s="167">
        <f t="shared" si="780"/>
        <v>0</v>
      </c>
      <c r="L488" s="167">
        <f t="shared" si="780"/>
        <v>0</v>
      </c>
      <c r="M488" s="167">
        <f t="shared" si="780"/>
        <v>0</v>
      </c>
      <c r="N488" s="167">
        <f t="shared" si="686"/>
        <v>155000</v>
      </c>
      <c r="O488" s="167">
        <f t="shared" si="687"/>
        <v>155000</v>
      </c>
      <c r="P488" s="167">
        <f t="shared" si="688"/>
        <v>155000</v>
      </c>
      <c r="Q488" s="167">
        <f t="shared" si="778"/>
        <v>0</v>
      </c>
      <c r="R488" s="167">
        <f t="shared" si="778"/>
        <v>0</v>
      </c>
      <c r="S488" s="167">
        <f t="shared" si="778"/>
        <v>0</v>
      </c>
      <c r="T488" s="167">
        <f t="shared" si="749"/>
        <v>155000</v>
      </c>
      <c r="U488" s="167">
        <f t="shared" si="750"/>
        <v>155000</v>
      </c>
      <c r="V488" s="167">
        <f t="shared" si="751"/>
        <v>155000</v>
      </c>
      <c r="W488" s="167">
        <f t="shared" si="779"/>
        <v>0</v>
      </c>
      <c r="X488" s="167">
        <f t="shared" si="779"/>
        <v>0</v>
      </c>
      <c r="Y488" s="167">
        <f t="shared" si="779"/>
        <v>0</v>
      </c>
      <c r="Z488" s="167">
        <f t="shared" si="753"/>
        <v>155000</v>
      </c>
      <c r="AA488" s="167">
        <f t="shared" si="754"/>
        <v>155000</v>
      </c>
      <c r="AB488" s="167">
        <f t="shared" si="755"/>
        <v>155000</v>
      </c>
    </row>
    <row r="489" spans="1:28" ht="25.5">
      <c r="A489" s="146"/>
      <c r="B489" s="77" t="s">
        <v>34</v>
      </c>
      <c r="C489" s="130" t="s">
        <v>168</v>
      </c>
      <c r="D489" s="130" t="s">
        <v>21</v>
      </c>
      <c r="E489" s="130" t="s">
        <v>100</v>
      </c>
      <c r="F489" s="130" t="s">
        <v>307</v>
      </c>
      <c r="G489" s="131" t="s">
        <v>33</v>
      </c>
      <c r="H489" s="132">
        <v>155000</v>
      </c>
      <c r="I489" s="132">
        <v>155000</v>
      </c>
      <c r="J489" s="132">
        <v>155000</v>
      </c>
      <c r="K489" s="132"/>
      <c r="L489" s="132"/>
      <c r="M489" s="132"/>
      <c r="N489" s="132">
        <f t="shared" si="686"/>
        <v>155000</v>
      </c>
      <c r="O489" s="132">
        <f t="shared" si="687"/>
        <v>155000</v>
      </c>
      <c r="P489" s="132">
        <f t="shared" si="688"/>
        <v>155000</v>
      </c>
      <c r="Q489" s="132"/>
      <c r="R489" s="132"/>
      <c r="S489" s="132"/>
      <c r="T489" s="132">
        <f t="shared" si="749"/>
        <v>155000</v>
      </c>
      <c r="U489" s="132">
        <f t="shared" si="750"/>
        <v>155000</v>
      </c>
      <c r="V489" s="132">
        <f t="shared" si="751"/>
        <v>155000</v>
      </c>
      <c r="W489" s="132"/>
      <c r="X489" s="132"/>
      <c r="Y489" s="132"/>
      <c r="Z489" s="132">
        <f t="shared" si="753"/>
        <v>155000</v>
      </c>
      <c r="AA489" s="132">
        <f t="shared" si="754"/>
        <v>155000</v>
      </c>
      <c r="AB489" s="132">
        <f t="shared" si="755"/>
        <v>155000</v>
      </c>
    </row>
    <row r="490" spans="1:28">
      <c r="A490" s="150"/>
      <c r="B490" s="187" t="s">
        <v>305</v>
      </c>
      <c r="C490" s="75" t="s">
        <v>168</v>
      </c>
      <c r="D490" s="75" t="s">
        <v>21</v>
      </c>
      <c r="E490" s="75" t="s">
        <v>100</v>
      </c>
      <c r="F490" s="75" t="s">
        <v>129</v>
      </c>
      <c r="G490" s="101"/>
      <c r="H490" s="104">
        <f t="shared" ref="H490:M490" si="781">H493</f>
        <v>200000</v>
      </c>
      <c r="I490" s="104">
        <f t="shared" si="781"/>
        <v>200000</v>
      </c>
      <c r="J490" s="104">
        <f t="shared" si="781"/>
        <v>200000</v>
      </c>
      <c r="K490" s="104">
        <f t="shared" si="781"/>
        <v>0</v>
      </c>
      <c r="L490" s="104">
        <f t="shared" si="781"/>
        <v>0</v>
      </c>
      <c r="M490" s="104">
        <f t="shared" si="781"/>
        <v>0</v>
      </c>
      <c r="N490" s="104">
        <f t="shared" si="686"/>
        <v>200000</v>
      </c>
      <c r="O490" s="104">
        <f t="shared" si="687"/>
        <v>200000</v>
      </c>
      <c r="P490" s="104">
        <f t="shared" si="688"/>
        <v>200000</v>
      </c>
      <c r="Q490" s="104">
        <f>Q493</f>
        <v>0</v>
      </c>
      <c r="R490" s="104">
        <f>R493</f>
        <v>0</v>
      </c>
      <c r="S490" s="104">
        <f>S493</f>
        <v>0</v>
      </c>
      <c r="T490" s="104">
        <f t="shared" si="749"/>
        <v>200000</v>
      </c>
      <c r="U490" s="104">
        <f t="shared" si="750"/>
        <v>200000</v>
      </c>
      <c r="V490" s="104">
        <f t="shared" si="751"/>
        <v>200000</v>
      </c>
      <c r="W490" s="104">
        <f>W493+W491</f>
        <v>0</v>
      </c>
      <c r="X490" s="104">
        <f t="shared" ref="X490:Y490" si="782">X493+X491</f>
        <v>0</v>
      </c>
      <c r="Y490" s="104">
        <f t="shared" si="782"/>
        <v>0</v>
      </c>
      <c r="Z490" s="104">
        <f t="shared" si="753"/>
        <v>200000</v>
      </c>
      <c r="AA490" s="104">
        <f t="shared" si="754"/>
        <v>200000</v>
      </c>
      <c r="AB490" s="104">
        <f t="shared" si="755"/>
        <v>200000</v>
      </c>
    </row>
    <row r="491" spans="1:28" ht="25.5">
      <c r="A491" s="150"/>
      <c r="B491" s="136" t="s">
        <v>208</v>
      </c>
      <c r="C491" s="75" t="s">
        <v>168</v>
      </c>
      <c r="D491" s="75" t="s">
        <v>21</v>
      </c>
      <c r="E491" s="75" t="s">
        <v>100</v>
      </c>
      <c r="F491" s="75" t="s">
        <v>129</v>
      </c>
      <c r="G491" s="101" t="s">
        <v>32</v>
      </c>
      <c r="H491" s="104"/>
      <c r="I491" s="104"/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>
        <f>W492</f>
        <v>20000</v>
      </c>
      <c r="X491" s="104">
        <f t="shared" ref="X491:Y491" si="783">X492</f>
        <v>0</v>
      </c>
      <c r="Y491" s="104">
        <f t="shared" si="783"/>
        <v>0</v>
      </c>
      <c r="Z491" s="104">
        <f t="shared" ref="Z491:Z492" si="784">T491+W491</f>
        <v>20000</v>
      </c>
      <c r="AA491" s="104">
        <f t="shared" ref="AA491:AA492" si="785">U491+X491</f>
        <v>0</v>
      </c>
      <c r="AB491" s="104">
        <f t="shared" ref="AB491:AB492" si="786">V491+Y491</f>
        <v>0</v>
      </c>
    </row>
    <row r="492" spans="1:28" ht="25.5">
      <c r="A492" s="150"/>
      <c r="B492" s="77" t="s">
        <v>34</v>
      </c>
      <c r="C492" s="75" t="s">
        <v>168</v>
      </c>
      <c r="D492" s="75" t="s">
        <v>21</v>
      </c>
      <c r="E492" s="75" t="s">
        <v>100</v>
      </c>
      <c r="F492" s="75" t="s">
        <v>129</v>
      </c>
      <c r="G492" s="101" t="s">
        <v>33</v>
      </c>
      <c r="H492" s="104"/>
      <c r="I492" s="104"/>
      <c r="J492" s="104"/>
      <c r="K492" s="104"/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>
        <v>20000</v>
      </c>
      <c r="X492" s="104"/>
      <c r="Y492" s="104"/>
      <c r="Z492" s="104">
        <f t="shared" si="784"/>
        <v>20000</v>
      </c>
      <c r="AA492" s="104">
        <f t="shared" si="785"/>
        <v>0</v>
      </c>
      <c r="AB492" s="104">
        <f t="shared" si="786"/>
        <v>0</v>
      </c>
    </row>
    <row r="493" spans="1:28">
      <c r="A493" s="150"/>
      <c r="B493" s="88" t="s">
        <v>47</v>
      </c>
      <c r="C493" s="75" t="s">
        <v>168</v>
      </c>
      <c r="D493" s="75" t="s">
        <v>21</v>
      </c>
      <c r="E493" s="75" t="s">
        <v>100</v>
      </c>
      <c r="F493" s="75" t="s">
        <v>129</v>
      </c>
      <c r="G493" s="101" t="s">
        <v>45</v>
      </c>
      <c r="H493" s="104">
        <f>H494</f>
        <v>200000</v>
      </c>
      <c r="I493" s="104">
        <f t="shared" ref="I493:M493" si="787">I494</f>
        <v>200000</v>
      </c>
      <c r="J493" s="104">
        <f t="shared" si="787"/>
        <v>200000</v>
      </c>
      <c r="K493" s="104">
        <f t="shared" si="787"/>
        <v>0</v>
      </c>
      <c r="L493" s="104">
        <f t="shared" si="787"/>
        <v>0</v>
      </c>
      <c r="M493" s="104">
        <f t="shared" si="787"/>
        <v>0</v>
      </c>
      <c r="N493" s="104">
        <f t="shared" si="686"/>
        <v>200000</v>
      </c>
      <c r="O493" s="104">
        <f t="shared" si="687"/>
        <v>200000</v>
      </c>
      <c r="P493" s="104">
        <f t="shared" si="688"/>
        <v>200000</v>
      </c>
      <c r="Q493" s="104">
        <f t="shared" ref="Q493:S493" si="788">Q494</f>
        <v>0</v>
      </c>
      <c r="R493" s="104">
        <f t="shared" si="788"/>
        <v>0</v>
      </c>
      <c r="S493" s="104">
        <f t="shared" si="788"/>
        <v>0</v>
      </c>
      <c r="T493" s="104">
        <f t="shared" si="749"/>
        <v>200000</v>
      </c>
      <c r="U493" s="104">
        <f t="shared" si="750"/>
        <v>200000</v>
      </c>
      <c r="V493" s="104">
        <f t="shared" si="751"/>
        <v>200000</v>
      </c>
      <c r="W493" s="104">
        <f t="shared" ref="W493:Y493" si="789">W494</f>
        <v>-20000</v>
      </c>
      <c r="X493" s="104">
        <f t="shared" si="789"/>
        <v>0</v>
      </c>
      <c r="Y493" s="104">
        <f t="shared" si="789"/>
        <v>0</v>
      </c>
      <c r="Z493" s="104">
        <f t="shared" si="753"/>
        <v>180000</v>
      </c>
      <c r="AA493" s="104">
        <f t="shared" si="754"/>
        <v>200000</v>
      </c>
      <c r="AB493" s="104">
        <f t="shared" si="755"/>
        <v>200000</v>
      </c>
    </row>
    <row r="494" spans="1:28">
      <c r="A494" s="150"/>
      <c r="B494" s="88" t="s">
        <v>61</v>
      </c>
      <c r="C494" s="75" t="s">
        <v>168</v>
      </c>
      <c r="D494" s="75" t="s">
        <v>21</v>
      </c>
      <c r="E494" s="75" t="s">
        <v>100</v>
      </c>
      <c r="F494" s="75" t="s">
        <v>129</v>
      </c>
      <c r="G494" s="101" t="s">
        <v>62</v>
      </c>
      <c r="H494" s="132">
        <v>200000</v>
      </c>
      <c r="I494" s="132">
        <v>200000</v>
      </c>
      <c r="J494" s="132">
        <v>200000</v>
      </c>
      <c r="K494" s="132"/>
      <c r="L494" s="132"/>
      <c r="M494" s="132"/>
      <c r="N494" s="132">
        <f t="shared" si="686"/>
        <v>200000</v>
      </c>
      <c r="O494" s="132">
        <f t="shared" si="687"/>
        <v>200000</v>
      </c>
      <c r="P494" s="132">
        <f t="shared" si="688"/>
        <v>200000</v>
      </c>
      <c r="Q494" s="132"/>
      <c r="R494" s="132"/>
      <c r="S494" s="132"/>
      <c r="T494" s="132">
        <f t="shared" si="749"/>
        <v>200000</v>
      </c>
      <c r="U494" s="132">
        <f t="shared" si="750"/>
        <v>200000</v>
      </c>
      <c r="V494" s="132">
        <f t="shared" si="751"/>
        <v>200000</v>
      </c>
      <c r="W494" s="132">
        <v>-20000</v>
      </c>
      <c r="X494" s="132"/>
      <c r="Y494" s="132"/>
      <c r="Z494" s="132">
        <f t="shared" si="753"/>
        <v>180000</v>
      </c>
      <c r="AA494" s="132">
        <f t="shared" si="754"/>
        <v>200000</v>
      </c>
      <c r="AB494" s="132">
        <f t="shared" si="755"/>
        <v>200000</v>
      </c>
    </row>
    <row r="495" spans="1:28" ht="25.5">
      <c r="A495" s="150"/>
      <c r="B495" s="80" t="s">
        <v>266</v>
      </c>
      <c r="C495" s="130" t="s">
        <v>168</v>
      </c>
      <c r="D495" s="130" t="s">
        <v>21</v>
      </c>
      <c r="E495" s="130" t="s">
        <v>100</v>
      </c>
      <c r="F495" s="130" t="s">
        <v>267</v>
      </c>
      <c r="G495" s="131"/>
      <c r="H495" s="167">
        <f>H496</f>
        <v>1364000</v>
      </c>
      <c r="I495" s="167">
        <f t="shared" ref="I495:M495" si="790">I496</f>
        <v>0</v>
      </c>
      <c r="J495" s="167">
        <f t="shared" si="790"/>
        <v>0</v>
      </c>
      <c r="K495" s="167">
        <f t="shared" si="790"/>
        <v>0</v>
      </c>
      <c r="L495" s="167">
        <f t="shared" si="790"/>
        <v>0</v>
      </c>
      <c r="M495" s="167">
        <f t="shared" si="790"/>
        <v>0</v>
      </c>
      <c r="N495" s="167">
        <f t="shared" si="686"/>
        <v>1364000</v>
      </c>
      <c r="O495" s="167">
        <f t="shared" si="687"/>
        <v>0</v>
      </c>
      <c r="P495" s="167">
        <f t="shared" si="688"/>
        <v>0</v>
      </c>
      <c r="Q495" s="167">
        <f t="shared" ref="Q495:S496" si="791">Q496</f>
        <v>0</v>
      </c>
      <c r="R495" s="167">
        <f t="shared" si="791"/>
        <v>0</v>
      </c>
      <c r="S495" s="167">
        <f t="shared" si="791"/>
        <v>0</v>
      </c>
      <c r="T495" s="167">
        <f t="shared" si="749"/>
        <v>1364000</v>
      </c>
      <c r="U495" s="167">
        <f t="shared" si="750"/>
        <v>0</v>
      </c>
      <c r="V495" s="167">
        <f t="shared" si="751"/>
        <v>0</v>
      </c>
      <c r="W495" s="167">
        <f t="shared" ref="W495:Y496" si="792">W496</f>
        <v>1363000</v>
      </c>
      <c r="X495" s="167">
        <f t="shared" si="792"/>
        <v>0</v>
      </c>
      <c r="Y495" s="167">
        <f t="shared" si="792"/>
        <v>0</v>
      </c>
      <c r="Z495" s="167">
        <f t="shared" si="753"/>
        <v>2727000</v>
      </c>
      <c r="AA495" s="167">
        <f t="shared" si="754"/>
        <v>0</v>
      </c>
      <c r="AB495" s="167">
        <f t="shared" si="755"/>
        <v>0</v>
      </c>
    </row>
    <row r="496" spans="1:28" ht="25.5">
      <c r="A496" s="150"/>
      <c r="B496" s="136" t="s">
        <v>208</v>
      </c>
      <c r="C496" s="130" t="s">
        <v>168</v>
      </c>
      <c r="D496" s="130" t="s">
        <v>21</v>
      </c>
      <c r="E496" s="130" t="s">
        <v>100</v>
      </c>
      <c r="F496" s="130" t="s">
        <v>267</v>
      </c>
      <c r="G496" s="131" t="s">
        <v>32</v>
      </c>
      <c r="H496" s="167">
        <f>H497</f>
        <v>1364000</v>
      </c>
      <c r="I496" s="167">
        <f t="shared" ref="I496:M496" si="793">I497</f>
        <v>0</v>
      </c>
      <c r="J496" s="167">
        <f t="shared" si="793"/>
        <v>0</v>
      </c>
      <c r="K496" s="167">
        <f t="shared" si="793"/>
        <v>0</v>
      </c>
      <c r="L496" s="167">
        <f t="shared" si="793"/>
        <v>0</v>
      </c>
      <c r="M496" s="167">
        <f t="shared" si="793"/>
        <v>0</v>
      </c>
      <c r="N496" s="167">
        <f t="shared" si="686"/>
        <v>1364000</v>
      </c>
      <c r="O496" s="167">
        <f t="shared" si="687"/>
        <v>0</v>
      </c>
      <c r="P496" s="167">
        <f t="shared" si="688"/>
        <v>0</v>
      </c>
      <c r="Q496" s="167">
        <f t="shared" si="791"/>
        <v>0</v>
      </c>
      <c r="R496" s="167">
        <f t="shared" si="791"/>
        <v>0</v>
      </c>
      <c r="S496" s="167">
        <f t="shared" si="791"/>
        <v>0</v>
      </c>
      <c r="T496" s="167">
        <f t="shared" si="749"/>
        <v>1364000</v>
      </c>
      <c r="U496" s="167">
        <f t="shared" si="750"/>
        <v>0</v>
      </c>
      <c r="V496" s="167">
        <f t="shared" si="751"/>
        <v>0</v>
      </c>
      <c r="W496" s="167">
        <f t="shared" si="792"/>
        <v>1363000</v>
      </c>
      <c r="X496" s="167">
        <f t="shared" si="792"/>
        <v>0</v>
      </c>
      <c r="Y496" s="167">
        <f t="shared" si="792"/>
        <v>0</v>
      </c>
      <c r="Z496" s="167">
        <f t="shared" si="753"/>
        <v>2727000</v>
      </c>
      <c r="AA496" s="167">
        <f t="shared" si="754"/>
        <v>0</v>
      </c>
      <c r="AB496" s="167">
        <f t="shared" si="755"/>
        <v>0</v>
      </c>
    </row>
    <row r="497" spans="1:28" ht="25.5">
      <c r="A497" s="150"/>
      <c r="B497" s="77" t="s">
        <v>34</v>
      </c>
      <c r="C497" s="130" t="s">
        <v>168</v>
      </c>
      <c r="D497" s="130" t="s">
        <v>21</v>
      </c>
      <c r="E497" s="130" t="s">
        <v>100</v>
      </c>
      <c r="F497" s="130" t="s">
        <v>267</v>
      </c>
      <c r="G497" s="131" t="s">
        <v>33</v>
      </c>
      <c r="H497" s="132">
        <v>1364000</v>
      </c>
      <c r="I497" s="132"/>
      <c r="J497" s="132"/>
      <c r="K497" s="132"/>
      <c r="L497" s="132"/>
      <c r="M497" s="132"/>
      <c r="N497" s="132">
        <f t="shared" si="686"/>
        <v>1364000</v>
      </c>
      <c r="O497" s="132">
        <f t="shared" si="687"/>
        <v>0</v>
      </c>
      <c r="P497" s="132">
        <f t="shared" si="688"/>
        <v>0</v>
      </c>
      <c r="Q497" s="132"/>
      <c r="R497" s="132"/>
      <c r="S497" s="132"/>
      <c r="T497" s="132">
        <f t="shared" si="749"/>
        <v>1364000</v>
      </c>
      <c r="U497" s="132">
        <f t="shared" si="750"/>
        <v>0</v>
      </c>
      <c r="V497" s="132">
        <f t="shared" si="751"/>
        <v>0</v>
      </c>
      <c r="W497" s="132">
        <v>1363000</v>
      </c>
      <c r="X497" s="132"/>
      <c r="Y497" s="132"/>
      <c r="Z497" s="132">
        <f t="shared" si="753"/>
        <v>2727000</v>
      </c>
      <c r="AA497" s="132">
        <f t="shared" si="754"/>
        <v>0</v>
      </c>
      <c r="AB497" s="132">
        <f t="shared" si="755"/>
        <v>0</v>
      </c>
    </row>
    <row r="498" spans="1:28">
      <c r="A498" s="150"/>
      <c r="B498" s="214" t="s">
        <v>448</v>
      </c>
      <c r="C498" s="130" t="s">
        <v>168</v>
      </c>
      <c r="D498" s="130" t="s">
        <v>21</v>
      </c>
      <c r="E498" s="130" t="s">
        <v>100</v>
      </c>
      <c r="F498" s="130" t="s">
        <v>449</v>
      </c>
      <c r="G498" s="168"/>
      <c r="H498" s="167"/>
      <c r="I498" s="167"/>
      <c r="J498" s="167"/>
      <c r="K498" s="167"/>
      <c r="L498" s="167"/>
      <c r="M498" s="167"/>
      <c r="N498" s="167"/>
      <c r="O498" s="167"/>
      <c r="P498" s="167"/>
      <c r="Q498" s="167"/>
      <c r="R498" s="167"/>
      <c r="S498" s="167"/>
      <c r="T498" s="167"/>
      <c r="U498" s="167"/>
      <c r="V498" s="167"/>
      <c r="W498" s="167">
        <f>W499</f>
        <v>297950</v>
      </c>
      <c r="X498" s="167">
        <f t="shared" ref="X498:Y499" si="794">X499</f>
        <v>0</v>
      </c>
      <c r="Y498" s="167">
        <f t="shared" si="794"/>
        <v>0</v>
      </c>
      <c r="Z498" s="132">
        <f t="shared" ref="Z498:Z500" si="795">T498+W498</f>
        <v>297950</v>
      </c>
      <c r="AA498" s="132">
        <f t="shared" ref="AA498:AA500" si="796">U498+X498</f>
        <v>0</v>
      </c>
      <c r="AB498" s="132">
        <f t="shared" ref="AB498:AB500" si="797">V498+Y498</f>
        <v>0</v>
      </c>
    </row>
    <row r="499" spans="1:28" ht="25.5">
      <c r="A499" s="150"/>
      <c r="B499" s="215" t="s">
        <v>208</v>
      </c>
      <c r="C499" s="130" t="s">
        <v>168</v>
      </c>
      <c r="D499" s="130" t="s">
        <v>21</v>
      </c>
      <c r="E499" s="130" t="s">
        <v>100</v>
      </c>
      <c r="F499" s="130" t="s">
        <v>449</v>
      </c>
      <c r="G499" s="168" t="s">
        <v>32</v>
      </c>
      <c r="H499" s="167"/>
      <c r="I499" s="167"/>
      <c r="J499" s="167"/>
      <c r="K499" s="167"/>
      <c r="L499" s="167"/>
      <c r="M499" s="167"/>
      <c r="N499" s="167"/>
      <c r="O499" s="167"/>
      <c r="P499" s="167"/>
      <c r="Q499" s="167"/>
      <c r="R499" s="167"/>
      <c r="S499" s="167"/>
      <c r="T499" s="167"/>
      <c r="U499" s="167"/>
      <c r="V499" s="167"/>
      <c r="W499" s="167">
        <f>W500</f>
        <v>297950</v>
      </c>
      <c r="X499" s="167">
        <f t="shared" si="794"/>
        <v>0</v>
      </c>
      <c r="Y499" s="167">
        <f t="shared" si="794"/>
        <v>0</v>
      </c>
      <c r="Z499" s="132">
        <f t="shared" si="795"/>
        <v>297950</v>
      </c>
      <c r="AA499" s="132">
        <f t="shared" si="796"/>
        <v>0</v>
      </c>
      <c r="AB499" s="132">
        <f t="shared" si="797"/>
        <v>0</v>
      </c>
    </row>
    <row r="500" spans="1:28" ht="25.5">
      <c r="A500" s="150"/>
      <c r="B500" s="216" t="s">
        <v>34</v>
      </c>
      <c r="C500" s="130" t="s">
        <v>168</v>
      </c>
      <c r="D500" s="130" t="s">
        <v>21</v>
      </c>
      <c r="E500" s="130" t="s">
        <v>100</v>
      </c>
      <c r="F500" s="130" t="s">
        <v>449</v>
      </c>
      <c r="G500" s="168" t="s">
        <v>33</v>
      </c>
      <c r="H500" s="167"/>
      <c r="I500" s="167"/>
      <c r="J500" s="167"/>
      <c r="K500" s="167"/>
      <c r="L500" s="167"/>
      <c r="M500" s="167"/>
      <c r="N500" s="167"/>
      <c r="O500" s="167"/>
      <c r="P500" s="167"/>
      <c r="Q500" s="167"/>
      <c r="R500" s="167"/>
      <c r="S500" s="167"/>
      <c r="T500" s="167"/>
      <c r="U500" s="167"/>
      <c r="V500" s="167"/>
      <c r="W500" s="167">
        <v>297950</v>
      </c>
      <c r="X500" s="167"/>
      <c r="Y500" s="167"/>
      <c r="Z500" s="132">
        <f t="shared" si="795"/>
        <v>297950</v>
      </c>
      <c r="AA500" s="132">
        <f t="shared" si="796"/>
        <v>0</v>
      </c>
      <c r="AB500" s="132">
        <f t="shared" si="797"/>
        <v>0</v>
      </c>
    </row>
    <row r="501" spans="1:28" ht="60">
      <c r="A501" s="193">
        <v>18</v>
      </c>
      <c r="B501" s="152" t="s">
        <v>308</v>
      </c>
      <c r="C501" s="86" t="s">
        <v>309</v>
      </c>
      <c r="D501" s="86" t="s">
        <v>21</v>
      </c>
      <c r="E501" s="86" t="s">
        <v>100</v>
      </c>
      <c r="F501" s="86" t="s">
        <v>101</v>
      </c>
      <c r="G501" s="168"/>
      <c r="H501" s="169">
        <f>H502</f>
        <v>100000</v>
      </c>
      <c r="I501" s="169">
        <f t="shared" ref="I501:M501" si="798">I502</f>
        <v>100000</v>
      </c>
      <c r="J501" s="169">
        <f t="shared" si="798"/>
        <v>100000</v>
      </c>
      <c r="K501" s="169">
        <f t="shared" si="798"/>
        <v>0</v>
      </c>
      <c r="L501" s="169">
        <f t="shared" si="798"/>
        <v>0</v>
      </c>
      <c r="M501" s="169">
        <f t="shared" si="798"/>
        <v>0</v>
      </c>
      <c r="N501" s="169">
        <f t="shared" si="686"/>
        <v>100000</v>
      </c>
      <c r="O501" s="169">
        <f t="shared" si="687"/>
        <v>100000</v>
      </c>
      <c r="P501" s="169">
        <f t="shared" si="688"/>
        <v>100000</v>
      </c>
      <c r="Q501" s="169">
        <f>Q502+Q505</f>
        <v>7000000</v>
      </c>
      <c r="R501" s="169">
        <f t="shared" ref="R501:S501" si="799">R502+R505</f>
        <v>0</v>
      </c>
      <c r="S501" s="169">
        <f t="shared" si="799"/>
        <v>0</v>
      </c>
      <c r="T501" s="169">
        <f t="shared" si="749"/>
        <v>7100000</v>
      </c>
      <c r="U501" s="169">
        <f t="shared" si="750"/>
        <v>100000</v>
      </c>
      <c r="V501" s="169">
        <f t="shared" si="751"/>
        <v>100000</v>
      </c>
      <c r="W501" s="169">
        <f>W502+W505</f>
        <v>-7050000</v>
      </c>
      <c r="X501" s="169">
        <f t="shared" ref="X501:Y501" si="800">X502+X505</f>
        <v>0</v>
      </c>
      <c r="Y501" s="169">
        <f t="shared" si="800"/>
        <v>0</v>
      </c>
      <c r="Z501" s="169">
        <f t="shared" si="753"/>
        <v>50000</v>
      </c>
      <c r="AA501" s="169">
        <f t="shared" si="754"/>
        <v>100000</v>
      </c>
      <c r="AB501" s="169">
        <f t="shared" si="755"/>
        <v>100000</v>
      </c>
    </row>
    <row r="502" spans="1:28" ht="25.5">
      <c r="A502" s="150"/>
      <c r="B502" s="77" t="s">
        <v>310</v>
      </c>
      <c r="C502" s="40" t="s">
        <v>309</v>
      </c>
      <c r="D502" s="40" t="s">
        <v>21</v>
      </c>
      <c r="E502" s="40" t="s">
        <v>100</v>
      </c>
      <c r="F502" s="40" t="s">
        <v>311</v>
      </c>
      <c r="G502" s="41"/>
      <c r="H502" s="167">
        <f>H503</f>
        <v>100000</v>
      </c>
      <c r="I502" s="167">
        <f t="shared" ref="I502:M502" si="801">I503</f>
        <v>100000</v>
      </c>
      <c r="J502" s="167">
        <f t="shared" si="801"/>
        <v>100000</v>
      </c>
      <c r="K502" s="167">
        <f t="shared" si="801"/>
        <v>0</v>
      </c>
      <c r="L502" s="167">
        <f t="shared" si="801"/>
        <v>0</v>
      </c>
      <c r="M502" s="167">
        <f t="shared" si="801"/>
        <v>0</v>
      </c>
      <c r="N502" s="167">
        <f t="shared" si="686"/>
        <v>100000</v>
      </c>
      <c r="O502" s="167">
        <f t="shared" si="687"/>
        <v>100000</v>
      </c>
      <c r="P502" s="167">
        <f t="shared" si="688"/>
        <v>100000</v>
      </c>
      <c r="Q502" s="167">
        <f t="shared" ref="Q502:S503" si="802">Q503</f>
        <v>0</v>
      </c>
      <c r="R502" s="167">
        <f t="shared" si="802"/>
        <v>0</v>
      </c>
      <c r="S502" s="167">
        <f t="shared" si="802"/>
        <v>0</v>
      </c>
      <c r="T502" s="167">
        <f t="shared" si="749"/>
        <v>100000</v>
      </c>
      <c r="U502" s="167">
        <f t="shared" si="750"/>
        <v>100000</v>
      </c>
      <c r="V502" s="167">
        <f t="shared" si="751"/>
        <v>100000</v>
      </c>
      <c r="W502" s="167">
        <f t="shared" ref="W502:Y503" si="803">W503</f>
        <v>-50000</v>
      </c>
      <c r="X502" s="167">
        <f t="shared" si="803"/>
        <v>0</v>
      </c>
      <c r="Y502" s="167">
        <f t="shared" si="803"/>
        <v>0</v>
      </c>
      <c r="Z502" s="167">
        <f t="shared" si="753"/>
        <v>50000</v>
      </c>
      <c r="AA502" s="167">
        <f t="shared" si="754"/>
        <v>100000</v>
      </c>
      <c r="AB502" s="167">
        <f t="shared" si="755"/>
        <v>100000</v>
      </c>
    </row>
    <row r="503" spans="1:28" ht="25.5">
      <c r="A503" s="150"/>
      <c r="B503" s="136" t="s">
        <v>208</v>
      </c>
      <c r="C503" s="40" t="s">
        <v>309</v>
      </c>
      <c r="D503" s="40" t="s">
        <v>21</v>
      </c>
      <c r="E503" s="40" t="s">
        <v>100</v>
      </c>
      <c r="F503" s="40" t="s">
        <v>311</v>
      </c>
      <c r="G503" s="41" t="s">
        <v>32</v>
      </c>
      <c r="H503" s="167">
        <f>H504</f>
        <v>100000</v>
      </c>
      <c r="I503" s="167">
        <f t="shared" ref="I503:M503" si="804">I504</f>
        <v>100000</v>
      </c>
      <c r="J503" s="167">
        <f t="shared" si="804"/>
        <v>100000</v>
      </c>
      <c r="K503" s="167">
        <f t="shared" si="804"/>
        <v>0</v>
      </c>
      <c r="L503" s="167">
        <f t="shared" si="804"/>
        <v>0</v>
      </c>
      <c r="M503" s="167">
        <f t="shared" si="804"/>
        <v>0</v>
      </c>
      <c r="N503" s="167">
        <f t="shared" si="686"/>
        <v>100000</v>
      </c>
      <c r="O503" s="167">
        <f t="shared" si="687"/>
        <v>100000</v>
      </c>
      <c r="P503" s="167">
        <f t="shared" si="688"/>
        <v>100000</v>
      </c>
      <c r="Q503" s="167">
        <f t="shared" si="802"/>
        <v>0</v>
      </c>
      <c r="R503" s="167">
        <f t="shared" si="802"/>
        <v>0</v>
      </c>
      <c r="S503" s="167">
        <f t="shared" si="802"/>
        <v>0</v>
      </c>
      <c r="T503" s="167">
        <f t="shared" si="749"/>
        <v>100000</v>
      </c>
      <c r="U503" s="167">
        <f t="shared" si="750"/>
        <v>100000</v>
      </c>
      <c r="V503" s="167">
        <f t="shared" si="751"/>
        <v>100000</v>
      </c>
      <c r="W503" s="167">
        <f t="shared" si="803"/>
        <v>-50000</v>
      </c>
      <c r="X503" s="167">
        <f t="shared" si="803"/>
        <v>0</v>
      </c>
      <c r="Y503" s="167">
        <f t="shared" si="803"/>
        <v>0</v>
      </c>
      <c r="Z503" s="167">
        <f t="shared" si="753"/>
        <v>50000</v>
      </c>
      <c r="AA503" s="167">
        <f t="shared" si="754"/>
        <v>100000</v>
      </c>
      <c r="AB503" s="167">
        <f t="shared" si="755"/>
        <v>100000</v>
      </c>
    </row>
    <row r="504" spans="1:28" ht="25.5">
      <c r="A504" s="150"/>
      <c r="B504" s="77" t="s">
        <v>34</v>
      </c>
      <c r="C504" s="40" t="s">
        <v>309</v>
      </c>
      <c r="D504" s="40" t="s">
        <v>21</v>
      </c>
      <c r="E504" s="40" t="s">
        <v>100</v>
      </c>
      <c r="F504" s="40" t="s">
        <v>311</v>
      </c>
      <c r="G504" s="41" t="s">
        <v>33</v>
      </c>
      <c r="H504" s="66">
        <v>100000</v>
      </c>
      <c r="I504" s="66">
        <v>100000</v>
      </c>
      <c r="J504" s="67">
        <v>100000</v>
      </c>
      <c r="K504" s="66"/>
      <c r="L504" s="66"/>
      <c r="M504" s="67"/>
      <c r="N504" s="66">
        <f t="shared" si="686"/>
        <v>100000</v>
      </c>
      <c r="O504" s="66">
        <f t="shared" si="687"/>
        <v>100000</v>
      </c>
      <c r="P504" s="67">
        <f t="shared" si="688"/>
        <v>100000</v>
      </c>
      <c r="Q504" s="66"/>
      <c r="R504" s="66"/>
      <c r="S504" s="67"/>
      <c r="T504" s="66">
        <f t="shared" si="749"/>
        <v>100000</v>
      </c>
      <c r="U504" s="66">
        <f t="shared" si="750"/>
        <v>100000</v>
      </c>
      <c r="V504" s="67">
        <f t="shared" si="751"/>
        <v>100000</v>
      </c>
      <c r="W504" s="66">
        <v>-50000</v>
      </c>
      <c r="X504" s="66"/>
      <c r="Y504" s="67"/>
      <c r="Z504" s="66">
        <f t="shared" si="753"/>
        <v>50000</v>
      </c>
      <c r="AA504" s="66">
        <f t="shared" si="754"/>
        <v>100000</v>
      </c>
      <c r="AB504" s="67">
        <f t="shared" si="755"/>
        <v>100000</v>
      </c>
    </row>
    <row r="505" spans="1:28" ht="25.5">
      <c r="A505" s="150"/>
      <c r="B505" s="99" t="s">
        <v>392</v>
      </c>
      <c r="C505" s="40" t="s">
        <v>309</v>
      </c>
      <c r="D505" s="40" t="s">
        <v>21</v>
      </c>
      <c r="E505" s="40" t="s">
        <v>100</v>
      </c>
      <c r="F505" s="39" t="s">
        <v>403</v>
      </c>
      <c r="G505" s="42"/>
      <c r="H505" s="170"/>
      <c r="I505" s="170"/>
      <c r="J505" s="210"/>
      <c r="K505" s="170"/>
      <c r="L505" s="170"/>
      <c r="M505" s="210"/>
      <c r="N505" s="170"/>
      <c r="O505" s="170"/>
      <c r="P505" s="210"/>
      <c r="Q505" s="170">
        <f>Q506</f>
        <v>7000000</v>
      </c>
      <c r="R505" s="170">
        <f t="shared" ref="R505:S506" si="805">R506</f>
        <v>0</v>
      </c>
      <c r="S505" s="170">
        <f t="shared" si="805"/>
        <v>0</v>
      </c>
      <c r="T505" s="66">
        <f t="shared" ref="T505:T507" si="806">N505+Q505</f>
        <v>7000000</v>
      </c>
      <c r="U505" s="66">
        <f t="shared" ref="U505:U507" si="807">O505+R505</f>
        <v>0</v>
      </c>
      <c r="V505" s="67">
        <f t="shared" ref="V505:V507" si="808">P505+S505</f>
        <v>0</v>
      </c>
      <c r="W505" s="170">
        <f>W506</f>
        <v>-7000000</v>
      </c>
      <c r="X505" s="170">
        <f t="shared" ref="X505:Y506" si="809">X506</f>
        <v>0</v>
      </c>
      <c r="Y505" s="170">
        <f t="shared" si="809"/>
        <v>0</v>
      </c>
      <c r="Z505" s="66">
        <f t="shared" si="753"/>
        <v>0</v>
      </c>
      <c r="AA505" s="66">
        <f t="shared" si="754"/>
        <v>0</v>
      </c>
      <c r="AB505" s="67">
        <f t="shared" si="755"/>
        <v>0</v>
      </c>
    </row>
    <row r="506" spans="1:28" ht="25.5">
      <c r="A506" s="150"/>
      <c r="B506" s="136" t="s">
        <v>208</v>
      </c>
      <c r="C506" s="40" t="s">
        <v>309</v>
      </c>
      <c r="D506" s="40" t="s">
        <v>21</v>
      </c>
      <c r="E506" s="40" t="s">
        <v>100</v>
      </c>
      <c r="F506" s="39" t="s">
        <v>403</v>
      </c>
      <c r="G506" s="42" t="s">
        <v>32</v>
      </c>
      <c r="H506" s="170"/>
      <c r="I506" s="170"/>
      <c r="J506" s="210"/>
      <c r="K506" s="170"/>
      <c r="L506" s="170"/>
      <c r="M506" s="210"/>
      <c r="N506" s="170"/>
      <c r="O506" s="170"/>
      <c r="P506" s="210"/>
      <c r="Q506" s="170">
        <f>Q507</f>
        <v>7000000</v>
      </c>
      <c r="R506" s="170">
        <f t="shared" si="805"/>
        <v>0</v>
      </c>
      <c r="S506" s="170">
        <f t="shared" si="805"/>
        <v>0</v>
      </c>
      <c r="T506" s="66">
        <f t="shared" si="806"/>
        <v>7000000</v>
      </c>
      <c r="U506" s="66">
        <f t="shared" si="807"/>
        <v>0</v>
      </c>
      <c r="V506" s="67">
        <f t="shared" si="808"/>
        <v>0</v>
      </c>
      <c r="W506" s="170">
        <f>W507</f>
        <v>-7000000</v>
      </c>
      <c r="X506" s="170">
        <f t="shared" si="809"/>
        <v>0</v>
      </c>
      <c r="Y506" s="170">
        <f t="shared" si="809"/>
        <v>0</v>
      </c>
      <c r="Z506" s="66">
        <f t="shared" si="753"/>
        <v>0</v>
      </c>
      <c r="AA506" s="66">
        <f t="shared" si="754"/>
        <v>0</v>
      </c>
      <c r="AB506" s="67">
        <f t="shared" si="755"/>
        <v>0</v>
      </c>
    </row>
    <row r="507" spans="1:28" ht="25.5">
      <c r="A507" s="150"/>
      <c r="B507" s="77" t="s">
        <v>34</v>
      </c>
      <c r="C507" s="40" t="s">
        <v>309</v>
      </c>
      <c r="D507" s="40" t="s">
        <v>21</v>
      </c>
      <c r="E507" s="40" t="s">
        <v>100</v>
      </c>
      <c r="F507" s="39" t="s">
        <v>403</v>
      </c>
      <c r="G507" s="42" t="s">
        <v>33</v>
      </c>
      <c r="H507" s="170"/>
      <c r="I507" s="170"/>
      <c r="J507" s="210"/>
      <c r="K507" s="170"/>
      <c r="L507" s="170"/>
      <c r="M507" s="210"/>
      <c r="N507" s="170"/>
      <c r="O507" s="170"/>
      <c r="P507" s="210"/>
      <c r="Q507" s="170">
        <f>6000000+1000000</f>
        <v>7000000</v>
      </c>
      <c r="R507" s="170"/>
      <c r="S507" s="210"/>
      <c r="T507" s="66">
        <f t="shared" si="806"/>
        <v>7000000</v>
      </c>
      <c r="U507" s="66">
        <f t="shared" si="807"/>
        <v>0</v>
      </c>
      <c r="V507" s="67">
        <f t="shared" si="808"/>
        <v>0</v>
      </c>
      <c r="W507" s="170">
        <v>-7000000</v>
      </c>
      <c r="X507" s="170"/>
      <c r="Y507" s="210"/>
      <c r="Z507" s="66">
        <f t="shared" si="753"/>
        <v>0</v>
      </c>
      <c r="AA507" s="66">
        <f t="shared" si="754"/>
        <v>0</v>
      </c>
      <c r="AB507" s="67">
        <f t="shared" si="755"/>
        <v>0</v>
      </c>
    </row>
    <row r="508" spans="1:28">
      <c r="A508" s="111"/>
      <c r="B508" s="99"/>
      <c r="C508" s="75"/>
      <c r="D508" s="75"/>
      <c r="E508" s="75"/>
      <c r="F508" s="100"/>
      <c r="G508" s="10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  <c r="AA508" s="71"/>
      <c r="AB508" s="71"/>
    </row>
    <row r="509" spans="1:28" ht="30">
      <c r="A509" s="84">
        <v>19</v>
      </c>
      <c r="B509" s="190" t="s">
        <v>343</v>
      </c>
      <c r="C509" s="96" t="s">
        <v>148</v>
      </c>
      <c r="D509" s="96" t="s">
        <v>21</v>
      </c>
      <c r="E509" s="96" t="s">
        <v>100</v>
      </c>
      <c r="F509" s="96" t="s">
        <v>101</v>
      </c>
      <c r="G509" s="97"/>
      <c r="H509" s="98">
        <f>H510</f>
        <v>172500</v>
      </c>
      <c r="I509" s="98">
        <f t="shared" ref="I509:M509" si="810">I510</f>
        <v>172500</v>
      </c>
      <c r="J509" s="98">
        <f t="shared" si="810"/>
        <v>57500</v>
      </c>
      <c r="K509" s="98">
        <f t="shared" si="810"/>
        <v>0</v>
      </c>
      <c r="L509" s="98">
        <f t="shared" si="810"/>
        <v>0</v>
      </c>
      <c r="M509" s="98">
        <f t="shared" si="810"/>
        <v>0</v>
      </c>
      <c r="N509" s="98">
        <f t="shared" si="686"/>
        <v>172500</v>
      </c>
      <c r="O509" s="98">
        <f t="shared" si="687"/>
        <v>172500</v>
      </c>
      <c r="P509" s="98">
        <f t="shared" si="688"/>
        <v>57500</v>
      </c>
      <c r="Q509" s="98">
        <f t="shared" ref="Q509:S511" si="811">Q510</f>
        <v>0</v>
      </c>
      <c r="R509" s="98">
        <f t="shared" si="811"/>
        <v>0</v>
      </c>
      <c r="S509" s="98">
        <f t="shared" si="811"/>
        <v>0</v>
      </c>
      <c r="T509" s="98">
        <f t="shared" ref="T509:T512" si="812">N509+Q509</f>
        <v>172500</v>
      </c>
      <c r="U509" s="98">
        <f t="shared" ref="U509:U512" si="813">O509+R509</f>
        <v>172500</v>
      </c>
      <c r="V509" s="98">
        <f t="shared" ref="V509:V512" si="814">P509+S509</f>
        <v>57500</v>
      </c>
      <c r="W509" s="98">
        <f t="shared" ref="W509:Y511" si="815">W510</f>
        <v>0</v>
      </c>
      <c r="X509" s="98">
        <f t="shared" si="815"/>
        <v>0</v>
      </c>
      <c r="Y509" s="98">
        <f t="shared" si="815"/>
        <v>0</v>
      </c>
      <c r="Z509" s="98">
        <f t="shared" ref="Z509:Z512" si="816">T509+W509</f>
        <v>172500</v>
      </c>
      <c r="AA509" s="98">
        <f t="shared" ref="AA509:AA512" si="817">U509+X509</f>
        <v>172500</v>
      </c>
      <c r="AB509" s="98">
        <f t="shared" ref="AB509:AB512" si="818">V509+Y509</f>
        <v>57500</v>
      </c>
    </row>
    <row r="510" spans="1:28">
      <c r="A510" s="220"/>
      <c r="B510" s="198" t="s">
        <v>150</v>
      </c>
      <c r="C510" s="37" t="s">
        <v>148</v>
      </c>
      <c r="D510" s="37" t="s">
        <v>21</v>
      </c>
      <c r="E510" s="37" t="s">
        <v>100</v>
      </c>
      <c r="F510" s="37" t="s">
        <v>149</v>
      </c>
      <c r="G510" s="38"/>
      <c r="H510" s="71">
        <f t="shared" ref="H510:M511" si="819">H511</f>
        <v>172500</v>
      </c>
      <c r="I510" s="71">
        <f t="shared" si="819"/>
        <v>172500</v>
      </c>
      <c r="J510" s="71">
        <f t="shared" si="819"/>
        <v>57500</v>
      </c>
      <c r="K510" s="71">
        <f t="shared" si="819"/>
        <v>0</v>
      </c>
      <c r="L510" s="71">
        <f t="shared" si="819"/>
        <v>0</v>
      </c>
      <c r="M510" s="71">
        <f t="shared" si="819"/>
        <v>0</v>
      </c>
      <c r="N510" s="71">
        <f t="shared" si="686"/>
        <v>172500</v>
      </c>
      <c r="O510" s="71">
        <f t="shared" si="687"/>
        <v>172500</v>
      </c>
      <c r="P510" s="71">
        <f t="shared" si="688"/>
        <v>57500</v>
      </c>
      <c r="Q510" s="71">
        <f t="shared" si="811"/>
        <v>0</v>
      </c>
      <c r="R510" s="71">
        <f t="shared" si="811"/>
        <v>0</v>
      </c>
      <c r="S510" s="71">
        <f t="shared" si="811"/>
        <v>0</v>
      </c>
      <c r="T510" s="71">
        <f t="shared" si="812"/>
        <v>172500</v>
      </c>
      <c r="U510" s="71">
        <f t="shared" si="813"/>
        <v>172500</v>
      </c>
      <c r="V510" s="71">
        <f t="shared" si="814"/>
        <v>57500</v>
      </c>
      <c r="W510" s="71">
        <f t="shared" si="815"/>
        <v>0</v>
      </c>
      <c r="X510" s="71">
        <f t="shared" si="815"/>
        <v>0</v>
      </c>
      <c r="Y510" s="71">
        <f t="shared" si="815"/>
        <v>0</v>
      </c>
      <c r="Z510" s="71">
        <f t="shared" si="816"/>
        <v>172500</v>
      </c>
      <c r="AA510" s="71">
        <f t="shared" si="817"/>
        <v>172500</v>
      </c>
      <c r="AB510" s="71">
        <f t="shared" si="818"/>
        <v>57500</v>
      </c>
    </row>
    <row r="511" spans="1:28" ht="15.75" customHeight="1">
      <c r="A511" s="218"/>
      <c r="B511" s="29" t="s">
        <v>35</v>
      </c>
      <c r="C511" s="37" t="s">
        <v>148</v>
      </c>
      <c r="D511" s="37" t="s">
        <v>21</v>
      </c>
      <c r="E511" s="37" t="s">
        <v>100</v>
      </c>
      <c r="F511" s="37" t="s">
        <v>149</v>
      </c>
      <c r="G511" s="38" t="s">
        <v>36</v>
      </c>
      <c r="H511" s="71">
        <f t="shared" si="819"/>
        <v>172500</v>
      </c>
      <c r="I511" s="71">
        <f t="shared" si="819"/>
        <v>172500</v>
      </c>
      <c r="J511" s="71">
        <f t="shared" si="819"/>
        <v>57500</v>
      </c>
      <c r="K511" s="71">
        <f t="shared" si="819"/>
        <v>0</v>
      </c>
      <c r="L511" s="71">
        <f t="shared" si="819"/>
        <v>0</v>
      </c>
      <c r="M511" s="71">
        <f t="shared" si="819"/>
        <v>0</v>
      </c>
      <c r="N511" s="71">
        <f t="shared" si="686"/>
        <v>172500</v>
      </c>
      <c r="O511" s="71">
        <f t="shared" si="687"/>
        <v>172500</v>
      </c>
      <c r="P511" s="71">
        <f t="shared" si="688"/>
        <v>57500</v>
      </c>
      <c r="Q511" s="71">
        <f t="shared" si="811"/>
        <v>0</v>
      </c>
      <c r="R511" s="71">
        <f t="shared" si="811"/>
        <v>0</v>
      </c>
      <c r="S511" s="71">
        <f t="shared" si="811"/>
        <v>0</v>
      </c>
      <c r="T511" s="71">
        <f t="shared" si="812"/>
        <v>172500</v>
      </c>
      <c r="U511" s="71">
        <f t="shared" si="813"/>
        <v>172500</v>
      </c>
      <c r="V511" s="71">
        <f t="shared" si="814"/>
        <v>57500</v>
      </c>
      <c r="W511" s="71">
        <f t="shared" si="815"/>
        <v>0</v>
      </c>
      <c r="X511" s="71">
        <f t="shared" si="815"/>
        <v>0</v>
      </c>
      <c r="Y511" s="71">
        <f t="shared" si="815"/>
        <v>0</v>
      </c>
      <c r="Z511" s="71">
        <f t="shared" si="816"/>
        <v>172500</v>
      </c>
      <c r="AA511" s="71">
        <f t="shared" si="817"/>
        <v>172500</v>
      </c>
      <c r="AB511" s="71">
        <f t="shared" si="818"/>
        <v>57500</v>
      </c>
    </row>
    <row r="512" spans="1:28" ht="15.75" customHeight="1">
      <c r="A512" s="221"/>
      <c r="B512" s="35" t="s">
        <v>38</v>
      </c>
      <c r="C512" s="37" t="s">
        <v>148</v>
      </c>
      <c r="D512" s="37" t="s">
        <v>21</v>
      </c>
      <c r="E512" s="37" t="s">
        <v>100</v>
      </c>
      <c r="F512" s="37" t="s">
        <v>149</v>
      </c>
      <c r="G512" s="38" t="s">
        <v>37</v>
      </c>
      <c r="H512" s="66">
        <v>172500</v>
      </c>
      <c r="I512" s="66">
        <v>172500</v>
      </c>
      <c r="J512" s="66">
        <v>57500</v>
      </c>
      <c r="K512" s="66"/>
      <c r="L512" s="66"/>
      <c r="M512" s="66"/>
      <c r="N512" s="66">
        <f t="shared" si="686"/>
        <v>172500</v>
      </c>
      <c r="O512" s="66">
        <f t="shared" si="687"/>
        <v>172500</v>
      </c>
      <c r="P512" s="66">
        <f t="shared" si="688"/>
        <v>57500</v>
      </c>
      <c r="Q512" s="66"/>
      <c r="R512" s="66"/>
      <c r="S512" s="66"/>
      <c r="T512" s="66">
        <f t="shared" si="812"/>
        <v>172500</v>
      </c>
      <c r="U512" s="66">
        <f t="shared" si="813"/>
        <v>172500</v>
      </c>
      <c r="V512" s="66">
        <f t="shared" si="814"/>
        <v>57500</v>
      </c>
      <c r="W512" s="66"/>
      <c r="X512" s="66"/>
      <c r="Y512" s="66"/>
      <c r="Z512" s="66">
        <f t="shared" si="816"/>
        <v>172500</v>
      </c>
      <c r="AA512" s="66">
        <f t="shared" si="817"/>
        <v>172500</v>
      </c>
      <c r="AB512" s="66">
        <f t="shared" si="818"/>
        <v>57500</v>
      </c>
    </row>
    <row r="513" spans="1:28">
      <c r="A513" s="111"/>
      <c r="B513" s="94"/>
      <c r="C513" s="37"/>
      <c r="D513" s="37"/>
      <c r="E513" s="37"/>
      <c r="F513" s="37"/>
      <c r="G513" s="38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  <c r="AA513" s="71"/>
      <c r="AB513" s="71"/>
    </row>
    <row r="514" spans="1:28" ht="45">
      <c r="A514" s="103">
        <v>20</v>
      </c>
      <c r="B514" s="102" t="s">
        <v>244</v>
      </c>
      <c r="C514" s="96" t="s">
        <v>248</v>
      </c>
      <c r="D514" s="96" t="s">
        <v>21</v>
      </c>
      <c r="E514" s="96" t="s">
        <v>100</v>
      </c>
      <c r="F514" s="96" t="s">
        <v>101</v>
      </c>
      <c r="G514" s="97"/>
      <c r="H514" s="98">
        <f t="shared" ref="H514:M514" si="820">H515+H518+H524+H521</f>
        <v>11222900</v>
      </c>
      <c r="I514" s="98">
        <f t="shared" si="820"/>
        <v>10869000</v>
      </c>
      <c r="J514" s="98">
        <f t="shared" si="820"/>
        <v>10869000</v>
      </c>
      <c r="K514" s="98">
        <f t="shared" si="820"/>
        <v>2133743.17</v>
      </c>
      <c r="L514" s="98">
        <f t="shared" si="820"/>
        <v>0</v>
      </c>
      <c r="M514" s="98">
        <f t="shared" si="820"/>
        <v>0</v>
      </c>
      <c r="N514" s="98">
        <f t="shared" si="686"/>
        <v>13356643.17</v>
      </c>
      <c r="O514" s="98">
        <f t="shared" si="687"/>
        <v>10869000</v>
      </c>
      <c r="P514" s="98">
        <f t="shared" si="688"/>
        <v>10869000</v>
      </c>
      <c r="Q514" s="98">
        <f>Q515+Q518+Q524+Q521+Q527</f>
        <v>936000</v>
      </c>
      <c r="R514" s="98">
        <f>R515+R518+R524+R521+R527</f>
        <v>0</v>
      </c>
      <c r="S514" s="98">
        <f>S515+S518+S524+S521+S527</f>
        <v>0</v>
      </c>
      <c r="T514" s="98">
        <f t="shared" ref="T514:T523" si="821">N514+Q514</f>
        <v>14292643.17</v>
      </c>
      <c r="U514" s="98">
        <f t="shared" ref="U514:U523" si="822">O514+R514</f>
        <v>10869000</v>
      </c>
      <c r="V514" s="98">
        <f t="shared" ref="V514:V523" si="823">P514+S514</f>
        <v>10869000</v>
      </c>
      <c r="W514" s="98">
        <f>W515+W518+W524+W521+W527</f>
        <v>-89900</v>
      </c>
      <c r="X514" s="98">
        <f>X515+X518+X524+X521+X527</f>
        <v>0</v>
      </c>
      <c r="Y514" s="98">
        <f>Y515+Y518+Y524+Y521+Y527</f>
        <v>0</v>
      </c>
      <c r="Z514" s="98">
        <f t="shared" ref="Z514:Z529" si="824">T514+W514</f>
        <v>14202743.17</v>
      </c>
      <c r="AA514" s="98">
        <f t="shared" ref="AA514:AA529" si="825">U514+X514</f>
        <v>10869000</v>
      </c>
      <c r="AB514" s="98">
        <f t="shared" ref="AB514:AB529" si="826">V514+Y514</f>
        <v>10869000</v>
      </c>
    </row>
    <row r="515" spans="1:28" ht="25.5">
      <c r="A515" s="217"/>
      <c r="B515" s="77" t="s">
        <v>314</v>
      </c>
      <c r="C515" s="40" t="s">
        <v>248</v>
      </c>
      <c r="D515" s="75" t="s">
        <v>21</v>
      </c>
      <c r="E515" s="75" t="s">
        <v>100</v>
      </c>
      <c r="F515" s="40" t="s">
        <v>315</v>
      </c>
      <c r="G515" s="41"/>
      <c r="H515" s="71">
        <f>H516</f>
        <v>5869000</v>
      </c>
      <c r="I515" s="71">
        <f t="shared" ref="I515:M516" si="827">I516</f>
        <v>8469000</v>
      </c>
      <c r="J515" s="71">
        <f t="shared" si="827"/>
        <v>9219000</v>
      </c>
      <c r="K515" s="71">
        <f t="shared" si="827"/>
        <v>2133743.17</v>
      </c>
      <c r="L515" s="71">
        <f t="shared" si="827"/>
        <v>0</v>
      </c>
      <c r="M515" s="71">
        <f t="shared" si="827"/>
        <v>0</v>
      </c>
      <c r="N515" s="71">
        <f t="shared" si="686"/>
        <v>8002743.1699999999</v>
      </c>
      <c r="O515" s="71">
        <f t="shared" si="687"/>
        <v>8469000</v>
      </c>
      <c r="P515" s="71">
        <f t="shared" si="688"/>
        <v>9219000</v>
      </c>
      <c r="Q515" s="71">
        <f t="shared" ref="Q515:S516" si="828">Q516</f>
        <v>0</v>
      </c>
      <c r="R515" s="71">
        <f t="shared" si="828"/>
        <v>0</v>
      </c>
      <c r="S515" s="71">
        <f t="shared" si="828"/>
        <v>0</v>
      </c>
      <c r="T515" s="71">
        <f t="shared" si="821"/>
        <v>8002743.1699999999</v>
      </c>
      <c r="U515" s="71">
        <f t="shared" si="822"/>
        <v>8469000</v>
      </c>
      <c r="V515" s="71">
        <f t="shared" si="823"/>
        <v>9219000</v>
      </c>
      <c r="W515" s="71">
        <f t="shared" ref="W515:Y516" si="829">W516</f>
        <v>0</v>
      </c>
      <c r="X515" s="71">
        <f t="shared" si="829"/>
        <v>0</v>
      </c>
      <c r="Y515" s="71">
        <f t="shared" si="829"/>
        <v>0</v>
      </c>
      <c r="Z515" s="71">
        <f t="shared" si="824"/>
        <v>8002743.1699999999</v>
      </c>
      <c r="AA515" s="71">
        <f t="shared" si="825"/>
        <v>8469000</v>
      </c>
      <c r="AB515" s="71">
        <f t="shared" si="826"/>
        <v>9219000</v>
      </c>
    </row>
    <row r="516" spans="1:28" ht="25.5">
      <c r="A516" s="218"/>
      <c r="B516" s="136" t="s">
        <v>208</v>
      </c>
      <c r="C516" s="40" t="s">
        <v>248</v>
      </c>
      <c r="D516" s="75" t="s">
        <v>21</v>
      </c>
      <c r="E516" s="75" t="s">
        <v>100</v>
      </c>
      <c r="F516" s="40" t="s">
        <v>315</v>
      </c>
      <c r="G516" s="41" t="s">
        <v>32</v>
      </c>
      <c r="H516" s="71">
        <f>H517</f>
        <v>5869000</v>
      </c>
      <c r="I516" s="71">
        <f t="shared" si="827"/>
        <v>8469000</v>
      </c>
      <c r="J516" s="71">
        <f t="shared" si="827"/>
        <v>9219000</v>
      </c>
      <c r="K516" s="71">
        <f t="shared" si="827"/>
        <v>2133743.17</v>
      </c>
      <c r="L516" s="71">
        <f t="shared" si="827"/>
        <v>0</v>
      </c>
      <c r="M516" s="71">
        <f t="shared" si="827"/>
        <v>0</v>
      </c>
      <c r="N516" s="71">
        <f t="shared" si="686"/>
        <v>8002743.1699999999</v>
      </c>
      <c r="O516" s="71">
        <f t="shared" si="687"/>
        <v>8469000</v>
      </c>
      <c r="P516" s="71">
        <f t="shared" si="688"/>
        <v>9219000</v>
      </c>
      <c r="Q516" s="71">
        <f t="shared" si="828"/>
        <v>0</v>
      </c>
      <c r="R516" s="71">
        <f t="shared" si="828"/>
        <v>0</v>
      </c>
      <c r="S516" s="71">
        <f t="shared" si="828"/>
        <v>0</v>
      </c>
      <c r="T516" s="71">
        <f t="shared" si="821"/>
        <v>8002743.1699999999</v>
      </c>
      <c r="U516" s="71">
        <f t="shared" si="822"/>
        <v>8469000</v>
      </c>
      <c r="V516" s="71">
        <f t="shared" si="823"/>
        <v>9219000</v>
      </c>
      <c r="W516" s="71">
        <f t="shared" si="829"/>
        <v>0</v>
      </c>
      <c r="X516" s="71">
        <f t="shared" si="829"/>
        <v>0</v>
      </c>
      <c r="Y516" s="71">
        <f t="shared" si="829"/>
        <v>0</v>
      </c>
      <c r="Z516" s="71">
        <f t="shared" si="824"/>
        <v>8002743.1699999999</v>
      </c>
      <c r="AA516" s="71">
        <f t="shared" si="825"/>
        <v>8469000</v>
      </c>
      <c r="AB516" s="71">
        <f t="shared" si="826"/>
        <v>9219000</v>
      </c>
    </row>
    <row r="517" spans="1:28" ht="25.5">
      <c r="A517" s="218"/>
      <c r="B517" s="77" t="s">
        <v>34</v>
      </c>
      <c r="C517" s="40" t="s">
        <v>248</v>
      </c>
      <c r="D517" s="75" t="s">
        <v>21</v>
      </c>
      <c r="E517" s="75" t="s">
        <v>100</v>
      </c>
      <c r="F517" s="40" t="s">
        <v>315</v>
      </c>
      <c r="G517" s="41" t="s">
        <v>33</v>
      </c>
      <c r="H517" s="66">
        <v>5869000</v>
      </c>
      <c r="I517" s="66">
        <v>8469000</v>
      </c>
      <c r="J517" s="66">
        <v>9219000</v>
      </c>
      <c r="K517" s="66">
        <v>2133743.17</v>
      </c>
      <c r="L517" s="66"/>
      <c r="M517" s="66"/>
      <c r="N517" s="66">
        <f t="shared" si="686"/>
        <v>8002743.1699999999</v>
      </c>
      <c r="O517" s="66">
        <f t="shared" si="687"/>
        <v>8469000</v>
      </c>
      <c r="P517" s="66">
        <f t="shared" si="688"/>
        <v>9219000</v>
      </c>
      <c r="Q517" s="66"/>
      <c r="R517" s="66"/>
      <c r="S517" s="66"/>
      <c r="T517" s="66">
        <f t="shared" si="821"/>
        <v>8002743.1699999999</v>
      </c>
      <c r="U517" s="66">
        <f t="shared" si="822"/>
        <v>8469000</v>
      </c>
      <c r="V517" s="66">
        <f t="shared" si="823"/>
        <v>9219000</v>
      </c>
      <c r="W517" s="66"/>
      <c r="X517" s="66"/>
      <c r="Y517" s="66"/>
      <c r="Z517" s="66">
        <f t="shared" si="824"/>
        <v>8002743.1699999999</v>
      </c>
      <c r="AA517" s="66">
        <f t="shared" si="825"/>
        <v>8469000</v>
      </c>
      <c r="AB517" s="66">
        <f t="shared" si="826"/>
        <v>9219000</v>
      </c>
    </row>
    <row r="518" spans="1:28">
      <c r="A518" s="146"/>
      <c r="B518" s="77" t="s">
        <v>316</v>
      </c>
      <c r="C518" s="40" t="s">
        <v>248</v>
      </c>
      <c r="D518" s="40" t="s">
        <v>21</v>
      </c>
      <c r="E518" s="40" t="s">
        <v>100</v>
      </c>
      <c r="F518" s="40" t="s">
        <v>317</v>
      </c>
      <c r="G518" s="41"/>
      <c r="H518" s="71">
        <f>H519</f>
        <v>4850000</v>
      </c>
      <c r="I518" s="71">
        <f t="shared" ref="I518:M519" si="830">I519</f>
        <v>2250000</v>
      </c>
      <c r="J518" s="71">
        <f t="shared" si="830"/>
        <v>1500000</v>
      </c>
      <c r="K518" s="71">
        <f t="shared" si="830"/>
        <v>0</v>
      </c>
      <c r="L518" s="71">
        <f t="shared" si="830"/>
        <v>0</v>
      </c>
      <c r="M518" s="71">
        <f t="shared" si="830"/>
        <v>0</v>
      </c>
      <c r="N518" s="71">
        <f t="shared" ref="N518:N669" si="831">H518+K518</f>
        <v>4850000</v>
      </c>
      <c r="O518" s="71">
        <f t="shared" ref="O518:O669" si="832">I518+L518</f>
        <v>2250000</v>
      </c>
      <c r="P518" s="71">
        <f t="shared" ref="P518:P669" si="833">J518+M518</f>
        <v>1500000</v>
      </c>
      <c r="Q518" s="71">
        <f t="shared" ref="Q518:S519" si="834">Q519</f>
        <v>0</v>
      </c>
      <c r="R518" s="71">
        <f t="shared" si="834"/>
        <v>0</v>
      </c>
      <c r="S518" s="71">
        <f t="shared" si="834"/>
        <v>0</v>
      </c>
      <c r="T518" s="71">
        <f t="shared" si="821"/>
        <v>4850000</v>
      </c>
      <c r="U518" s="71">
        <f t="shared" si="822"/>
        <v>2250000</v>
      </c>
      <c r="V518" s="71">
        <f t="shared" si="823"/>
        <v>1500000</v>
      </c>
      <c r="W518" s="71">
        <f t="shared" ref="W518:Y519" si="835">W519</f>
        <v>0</v>
      </c>
      <c r="X518" s="71">
        <f t="shared" si="835"/>
        <v>0</v>
      </c>
      <c r="Y518" s="71">
        <f t="shared" si="835"/>
        <v>0</v>
      </c>
      <c r="Z518" s="71">
        <f t="shared" si="824"/>
        <v>4850000</v>
      </c>
      <c r="AA518" s="71">
        <f t="shared" si="825"/>
        <v>2250000</v>
      </c>
      <c r="AB518" s="71">
        <f t="shared" si="826"/>
        <v>1500000</v>
      </c>
    </row>
    <row r="519" spans="1:28" ht="25.5">
      <c r="A519" s="146"/>
      <c r="B519" s="136" t="s">
        <v>208</v>
      </c>
      <c r="C519" s="40" t="s">
        <v>248</v>
      </c>
      <c r="D519" s="40" t="s">
        <v>21</v>
      </c>
      <c r="E519" s="40" t="s">
        <v>100</v>
      </c>
      <c r="F519" s="40" t="s">
        <v>317</v>
      </c>
      <c r="G519" s="41" t="s">
        <v>32</v>
      </c>
      <c r="H519" s="71">
        <f>H520</f>
        <v>4850000</v>
      </c>
      <c r="I519" s="71">
        <f t="shared" si="830"/>
        <v>2250000</v>
      </c>
      <c r="J519" s="71">
        <f t="shared" si="830"/>
        <v>1500000</v>
      </c>
      <c r="K519" s="71">
        <f t="shared" si="830"/>
        <v>0</v>
      </c>
      <c r="L519" s="71">
        <f t="shared" si="830"/>
        <v>0</v>
      </c>
      <c r="M519" s="71">
        <f t="shared" si="830"/>
        <v>0</v>
      </c>
      <c r="N519" s="71">
        <f t="shared" si="831"/>
        <v>4850000</v>
      </c>
      <c r="O519" s="71">
        <f t="shared" si="832"/>
        <v>2250000</v>
      </c>
      <c r="P519" s="71">
        <f t="shared" si="833"/>
        <v>1500000</v>
      </c>
      <c r="Q519" s="71">
        <f t="shared" si="834"/>
        <v>0</v>
      </c>
      <c r="R519" s="71">
        <f t="shared" si="834"/>
        <v>0</v>
      </c>
      <c r="S519" s="71">
        <f t="shared" si="834"/>
        <v>0</v>
      </c>
      <c r="T519" s="71">
        <f t="shared" si="821"/>
        <v>4850000</v>
      </c>
      <c r="U519" s="71">
        <f t="shared" si="822"/>
        <v>2250000</v>
      </c>
      <c r="V519" s="71">
        <f t="shared" si="823"/>
        <v>1500000</v>
      </c>
      <c r="W519" s="71">
        <f t="shared" si="835"/>
        <v>0</v>
      </c>
      <c r="X519" s="71">
        <f t="shared" si="835"/>
        <v>0</v>
      </c>
      <c r="Y519" s="71">
        <f t="shared" si="835"/>
        <v>0</v>
      </c>
      <c r="Z519" s="71">
        <f t="shared" si="824"/>
        <v>4850000</v>
      </c>
      <c r="AA519" s="71">
        <f t="shared" si="825"/>
        <v>2250000</v>
      </c>
      <c r="AB519" s="71">
        <f t="shared" si="826"/>
        <v>1500000</v>
      </c>
    </row>
    <row r="520" spans="1:28" ht="25.5">
      <c r="A520" s="146"/>
      <c r="B520" s="77" t="s">
        <v>34</v>
      </c>
      <c r="C520" s="40" t="s">
        <v>248</v>
      </c>
      <c r="D520" s="40" t="s">
        <v>21</v>
      </c>
      <c r="E520" s="40" t="s">
        <v>100</v>
      </c>
      <c r="F520" s="40" t="s">
        <v>317</v>
      </c>
      <c r="G520" s="41" t="s">
        <v>33</v>
      </c>
      <c r="H520" s="66">
        <v>4850000</v>
      </c>
      <c r="I520" s="66">
        <v>2250000</v>
      </c>
      <c r="J520" s="66">
        <v>1500000</v>
      </c>
      <c r="K520" s="66"/>
      <c r="L520" s="66"/>
      <c r="M520" s="66"/>
      <c r="N520" s="66">
        <f t="shared" si="831"/>
        <v>4850000</v>
      </c>
      <c r="O520" s="66">
        <f t="shared" si="832"/>
        <v>2250000</v>
      </c>
      <c r="P520" s="66">
        <f t="shared" si="833"/>
        <v>1500000</v>
      </c>
      <c r="Q520" s="66"/>
      <c r="R520" s="66"/>
      <c r="S520" s="66"/>
      <c r="T520" s="66">
        <f t="shared" si="821"/>
        <v>4850000</v>
      </c>
      <c r="U520" s="66">
        <f t="shared" si="822"/>
        <v>2250000</v>
      </c>
      <c r="V520" s="66">
        <f t="shared" si="823"/>
        <v>1500000</v>
      </c>
      <c r="W520" s="66"/>
      <c r="X520" s="66"/>
      <c r="Y520" s="66"/>
      <c r="Z520" s="66">
        <f t="shared" si="824"/>
        <v>4850000</v>
      </c>
      <c r="AA520" s="66">
        <f t="shared" si="825"/>
        <v>2250000</v>
      </c>
      <c r="AB520" s="66">
        <f t="shared" si="826"/>
        <v>1500000</v>
      </c>
    </row>
    <row r="521" spans="1:28">
      <c r="A521" s="146"/>
      <c r="B521" s="77" t="s">
        <v>312</v>
      </c>
      <c r="C521" s="40" t="s">
        <v>248</v>
      </c>
      <c r="D521" s="40" t="s">
        <v>21</v>
      </c>
      <c r="E521" s="40" t="s">
        <v>100</v>
      </c>
      <c r="F521" s="40" t="s">
        <v>318</v>
      </c>
      <c r="G521" s="41"/>
      <c r="H521" s="170">
        <f>H522</f>
        <v>150000</v>
      </c>
      <c r="I521" s="170">
        <f t="shared" ref="I521:M521" si="836">I522</f>
        <v>150000</v>
      </c>
      <c r="J521" s="170">
        <f t="shared" si="836"/>
        <v>150000</v>
      </c>
      <c r="K521" s="170">
        <f t="shared" si="836"/>
        <v>0</v>
      </c>
      <c r="L521" s="170">
        <f t="shared" si="836"/>
        <v>0</v>
      </c>
      <c r="M521" s="170">
        <f t="shared" si="836"/>
        <v>0</v>
      </c>
      <c r="N521" s="170">
        <f t="shared" si="831"/>
        <v>150000</v>
      </c>
      <c r="O521" s="170">
        <f t="shared" si="832"/>
        <v>150000</v>
      </c>
      <c r="P521" s="170">
        <f t="shared" si="833"/>
        <v>150000</v>
      </c>
      <c r="Q521" s="170">
        <f t="shared" ref="Q521:S522" si="837">Q522</f>
        <v>0</v>
      </c>
      <c r="R521" s="170">
        <f t="shared" si="837"/>
        <v>0</v>
      </c>
      <c r="S521" s="170">
        <f t="shared" si="837"/>
        <v>0</v>
      </c>
      <c r="T521" s="170">
        <f t="shared" si="821"/>
        <v>150000</v>
      </c>
      <c r="U521" s="170">
        <f t="shared" si="822"/>
        <v>150000</v>
      </c>
      <c r="V521" s="170">
        <f t="shared" si="823"/>
        <v>150000</v>
      </c>
      <c r="W521" s="170">
        <f t="shared" ref="W521:Y522" si="838">W522</f>
        <v>0</v>
      </c>
      <c r="X521" s="170">
        <f t="shared" si="838"/>
        <v>0</v>
      </c>
      <c r="Y521" s="170">
        <f t="shared" si="838"/>
        <v>0</v>
      </c>
      <c r="Z521" s="170">
        <f t="shared" si="824"/>
        <v>150000</v>
      </c>
      <c r="AA521" s="170">
        <f t="shared" si="825"/>
        <v>150000</v>
      </c>
      <c r="AB521" s="170">
        <f t="shared" si="826"/>
        <v>150000</v>
      </c>
    </row>
    <row r="522" spans="1:28" ht="25.5">
      <c r="A522" s="146"/>
      <c r="B522" s="136" t="s">
        <v>208</v>
      </c>
      <c r="C522" s="40" t="s">
        <v>248</v>
      </c>
      <c r="D522" s="40" t="s">
        <v>21</v>
      </c>
      <c r="E522" s="40" t="s">
        <v>100</v>
      </c>
      <c r="F522" s="40" t="s">
        <v>318</v>
      </c>
      <c r="G522" s="41" t="s">
        <v>32</v>
      </c>
      <c r="H522" s="170">
        <f>H523</f>
        <v>150000</v>
      </c>
      <c r="I522" s="170">
        <f t="shared" ref="I522:M522" si="839">I523</f>
        <v>150000</v>
      </c>
      <c r="J522" s="170">
        <f t="shared" si="839"/>
        <v>150000</v>
      </c>
      <c r="K522" s="170">
        <f t="shared" si="839"/>
        <v>0</v>
      </c>
      <c r="L522" s="170">
        <f t="shared" si="839"/>
        <v>0</v>
      </c>
      <c r="M522" s="170">
        <f t="shared" si="839"/>
        <v>0</v>
      </c>
      <c r="N522" s="170">
        <f t="shared" si="831"/>
        <v>150000</v>
      </c>
      <c r="O522" s="170">
        <f t="shared" si="832"/>
        <v>150000</v>
      </c>
      <c r="P522" s="170">
        <f t="shared" si="833"/>
        <v>150000</v>
      </c>
      <c r="Q522" s="170">
        <f t="shared" si="837"/>
        <v>0</v>
      </c>
      <c r="R522" s="170">
        <f t="shared" si="837"/>
        <v>0</v>
      </c>
      <c r="S522" s="170">
        <f t="shared" si="837"/>
        <v>0</v>
      </c>
      <c r="T522" s="170">
        <f t="shared" si="821"/>
        <v>150000</v>
      </c>
      <c r="U522" s="170">
        <f t="shared" si="822"/>
        <v>150000</v>
      </c>
      <c r="V522" s="170">
        <f t="shared" si="823"/>
        <v>150000</v>
      </c>
      <c r="W522" s="170">
        <f t="shared" si="838"/>
        <v>0</v>
      </c>
      <c r="X522" s="170">
        <f t="shared" si="838"/>
        <v>0</v>
      </c>
      <c r="Y522" s="170">
        <f t="shared" si="838"/>
        <v>0</v>
      </c>
      <c r="Z522" s="170">
        <f t="shared" si="824"/>
        <v>150000</v>
      </c>
      <c r="AA522" s="170">
        <f t="shared" si="825"/>
        <v>150000</v>
      </c>
      <c r="AB522" s="170">
        <f t="shared" si="826"/>
        <v>150000</v>
      </c>
    </row>
    <row r="523" spans="1:28" ht="25.5">
      <c r="A523" s="146"/>
      <c r="B523" s="77" t="s">
        <v>34</v>
      </c>
      <c r="C523" s="40" t="s">
        <v>248</v>
      </c>
      <c r="D523" s="40" t="s">
        <v>21</v>
      </c>
      <c r="E523" s="40" t="s">
        <v>100</v>
      </c>
      <c r="F523" s="40" t="s">
        <v>318</v>
      </c>
      <c r="G523" s="41" t="s">
        <v>33</v>
      </c>
      <c r="H523" s="66">
        <v>150000</v>
      </c>
      <c r="I523" s="66">
        <v>150000</v>
      </c>
      <c r="J523" s="66">
        <v>150000</v>
      </c>
      <c r="K523" s="66"/>
      <c r="L523" s="66"/>
      <c r="M523" s="66"/>
      <c r="N523" s="66">
        <f t="shared" si="831"/>
        <v>150000</v>
      </c>
      <c r="O523" s="66">
        <f t="shared" si="832"/>
        <v>150000</v>
      </c>
      <c r="P523" s="66">
        <f t="shared" si="833"/>
        <v>150000</v>
      </c>
      <c r="Q523" s="66"/>
      <c r="R523" s="66"/>
      <c r="S523" s="66"/>
      <c r="T523" s="66">
        <f t="shared" si="821"/>
        <v>150000</v>
      </c>
      <c r="U523" s="66">
        <f t="shared" si="822"/>
        <v>150000</v>
      </c>
      <c r="V523" s="66">
        <f t="shared" si="823"/>
        <v>150000</v>
      </c>
      <c r="W523" s="66"/>
      <c r="X523" s="66"/>
      <c r="Y523" s="66"/>
      <c r="Z523" s="66">
        <f t="shared" si="824"/>
        <v>150000</v>
      </c>
      <c r="AA523" s="66">
        <f t="shared" si="825"/>
        <v>150000</v>
      </c>
      <c r="AB523" s="66">
        <f t="shared" si="826"/>
        <v>150000</v>
      </c>
    </row>
    <row r="524" spans="1:28" ht="14.25">
      <c r="A524" s="133"/>
      <c r="B524" s="77" t="s">
        <v>313</v>
      </c>
      <c r="C524" s="40" t="s">
        <v>248</v>
      </c>
      <c r="D524" s="40" t="s">
        <v>21</v>
      </c>
      <c r="E524" s="40" t="s">
        <v>100</v>
      </c>
      <c r="F524" s="40" t="s">
        <v>177</v>
      </c>
      <c r="G524" s="41"/>
      <c r="H524" s="104">
        <f>H525</f>
        <v>353900</v>
      </c>
      <c r="I524" s="104">
        <f t="shared" ref="I524:M525" si="840">I525</f>
        <v>0</v>
      </c>
      <c r="J524" s="104">
        <f t="shared" si="840"/>
        <v>0</v>
      </c>
      <c r="K524" s="104">
        <f t="shared" si="840"/>
        <v>0</v>
      </c>
      <c r="L524" s="104">
        <f t="shared" si="840"/>
        <v>0</v>
      </c>
      <c r="M524" s="104">
        <f t="shared" si="840"/>
        <v>0</v>
      </c>
      <c r="N524" s="104">
        <f t="shared" ref="N524:P526" si="841">H524+K524</f>
        <v>353900</v>
      </c>
      <c r="O524" s="104">
        <f t="shared" si="841"/>
        <v>0</v>
      </c>
      <c r="P524" s="104">
        <f t="shared" si="841"/>
        <v>0</v>
      </c>
      <c r="Q524" s="104">
        <f t="shared" ref="Q524:S525" si="842">Q525</f>
        <v>-264000</v>
      </c>
      <c r="R524" s="104">
        <f t="shared" si="842"/>
        <v>0</v>
      </c>
      <c r="S524" s="104">
        <f t="shared" si="842"/>
        <v>0</v>
      </c>
      <c r="T524" s="104">
        <f t="shared" ref="T524:V526" si="843">N524+Q524</f>
        <v>89900</v>
      </c>
      <c r="U524" s="104">
        <f t="shared" si="843"/>
        <v>0</v>
      </c>
      <c r="V524" s="104">
        <f t="shared" si="843"/>
        <v>0</v>
      </c>
      <c r="W524" s="104">
        <f t="shared" ref="W524:Y525" si="844">W525</f>
        <v>-89900</v>
      </c>
      <c r="X524" s="104">
        <f t="shared" si="844"/>
        <v>0</v>
      </c>
      <c r="Y524" s="104">
        <f t="shared" si="844"/>
        <v>0</v>
      </c>
      <c r="Z524" s="104">
        <f t="shared" ref="Z524:AB526" si="845">T524+W524</f>
        <v>0</v>
      </c>
      <c r="AA524" s="104">
        <f t="shared" si="845"/>
        <v>0</v>
      </c>
      <c r="AB524" s="104">
        <f t="shared" si="845"/>
        <v>0</v>
      </c>
    </row>
    <row r="525" spans="1:28" ht="25.5">
      <c r="A525" s="133"/>
      <c r="B525" s="80" t="s">
        <v>145</v>
      </c>
      <c r="C525" s="40" t="s">
        <v>248</v>
      </c>
      <c r="D525" s="40" t="s">
        <v>21</v>
      </c>
      <c r="E525" s="40" t="s">
        <v>100</v>
      </c>
      <c r="F525" s="40" t="s">
        <v>177</v>
      </c>
      <c r="G525" s="41" t="s">
        <v>143</v>
      </c>
      <c r="H525" s="104">
        <f>H526</f>
        <v>353900</v>
      </c>
      <c r="I525" s="104">
        <f t="shared" si="840"/>
        <v>0</v>
      </c>
      <c r="J525" s="104">
        <f t="shared" si="840"/>
        <v>0</v>
      </c>
      <c r="K525" s="104">
        <f t="shared" si="840"/>
        <v>0</v>
      </c>
      <c r="L525" s="104">
        <f t="shared" si="840"/>
        <v>0</v>
      </c>
      <c r="M525" s="104">
        <f t="shared" si="840"/>
        <v>0</v>
      </c>
      <c r="N525" s="104">
        <f t="shared" si="841"/>
        <v>353900</v>
      </c>
      <c r="O525" s="104">
        <f t="shared" si="841"/>
        <v>0</v>
      </c>
      <c r="P525" s="104">
        <f t="shared" si="841"/>
        <v>0</v>
      </c>
      <c r="Q525" s="104">
        <f t="shared" si="842"/>
        <v>-264000</v>
      </c>
      <c r="R525" s="104">
        <f t="shared" si="842"/>
        <v>0</v>
      </c>
      <c r="S525" s="104">
        <f t="shared" si="842"/>
        <v>0</v>
      </c>
      <c r="T525" s="104">
        <f t="shared" si="843"/>
        <v>89900</v>
      </c>
      <c r="U525" s="104">
        <f t="shared" si="843"/>
        <v>0</v>
      </c>
      <c r="V525" s="104">
        <f t="shared" si="843"/>
        <v>0</v>
      </c>
      <c r="W525" s="104">
        <f t="shared" si="844"/>
        <v>-89900</v>
      </c>
      <c r="X525" s="104">
        <f t="shared" si="844"/>
        <v>0</v>
      </c>
      <c r="Y525" s="104">
        <f t="shared" si="844"/>
        <v>0</v>
      </c>
      <c r="Z525" s="104">
        <f t="shared" si="845"/>
        <v>0</v>
      </c>
      <c r="AA525" s="104">
        <f t="shared" si="845"/>
        <v>0</v>
      </c>
      <c r="AB525" s="104">
        <f t="shared" si="845"/>
        <v>0</v>
      </c>
    </row>
    <row r="526" spans="1:28" ht="14.25">
      <c r="A526" s="133"/>
      <c r="B526" s="80" t="s">
        <v>146</v>
      </c>
      <c r="C526" s="40" t="s">
        <v>248</v>
      </c>
      <c r="D526" s="40" t="s">
        <v>21</v>
      </c>
      <c r="E526" s="40" t="s">
        <v>100</v>
      </c>
      <c r="F526" s="40" t="s">
        <v>177</v>
      </c>
      <c r="G526" s="41" t="s">
        <v>144</v>
      </c>
      <c r="H526" s="66">
        <v>353900</v>
      </c>
      <c r="I526" s="66"/>
      <c r="J526" s="66"/>
      <c r="K526" s="66"/>
      <c r="L526" s="66"/>
      <c r="M526" s="66"/>
      <c r="N526" s="66">
        <f t="shared" si="841"/>
        <v>353900</v>
      </c>
      <c r="O526" s="66">
        <f t="shared" si="841"/>
        <v>0</v>
      </c>
      <c r="P526" s="66">
        <f t="shared" si="841"/>
        <v>0</v>
      </c>
      <c r="Q526" s="66">
        <v>-264000</v>
      </c>
      <c r="R526" s="66"/>
      <c r="S526" s="66"/>
      <c r="T526" s="66">
        <f t="shared" si="843"/>
        <v>89900</v>
      </c>
      <c r="U526" s="66">
        <f t="shared" si="843"/>
        <v>0</v>
      </c>
      <c r="V526" s="66">
        <f t="shared" si="843"/>
        <v>0</v>
      </c>
      <c r="W526" s="66">
        <v>-89900</v>
      </c>
      <c r="X526" s="66"/>
      <c r="Y526" s="66"/>
      <c r="Z526" s="66">
        <f t="shared" si="845"/>
        <v>0</v>
      </c>
      <c r="AA526" s="66">
        <f t="shared" si="845"/>
        <v>0</v>
      </c>
      <c r="AB526" s="66">
        <f t="shared" si="845"/>
        <v>0</v>
      </c>
    </row>
    <row r="527" spans="1:28" ht="25.5">
      <c r="A527" s="146"/>
      <c r="B527" s="99" t="s">
        <v>394</v>
      </c>
      <c r="C527" s="40" t="s">
        <v>248</v>
      </c>
      <c r="D527" s="40" t="s">
        <v>21</v>
      </c>
      <c r="E527" s="40" t="s">
        <v>100</v>
      </c>
      <c r="F527" s="40" t="s">
        <v>393</v>
      </c>
      <c r="G527" s="41"/>
      <c r="H527" s="170"/>
      <c r="I527" s="170"/>
      <c r="J527" s="170"/>
      <c r="K527" s="170"/>
      <c r="L527" s="170"/>
      <c r="M527" s="170"/>
      <c r="N527" s="170"/>
      <c r="O527" s="170"/>
      <c r="P527" s="170"/>
      <c r="Q527" s="170">
        <f>Q528</f>
        <v>1200000</v>
      </c>
      <c r="R527" s="170">
        <f t="shared" ref="R527:S528" si="846">R528</f>
        <v>0</v>
      </c>
      <c r="S527" s="170">
        <f t="shared" si="846"/>
        <v>0</v>
      </c>
      <c r="T527" s="66">
        <f t="shared" ref="T527:T529" si="847">N527+Q527</f>
        <v>1200000</v>
      </c>
      <c r="U527" s="66">
        <f t="shared" ref="U527:U529" si="848">O527+R527</f>
        <v>0</v>
      </c>
      <c r="V527" s="66">
        <f t="shared" ref="V527:V529" si="849">P527+S527</f>
        <v>0</v>
      </c>
      <c r="W527" s="170">
        <f>W528</f>
        <v>0</v>
      </c>
      <c r="X527" s="170">
        <f t="shared" ref="X527:Y528" si="850">X528</f>
        <v>0</v>
      </c>
      <c r="Y527" s="170">
        <f t="shared" si="850"/>
        <v>0</v>
      </c>
      <c r="Z527" s="66">
        <f t="shared" si="824"/>
        <v>1200000</v>
      </c>
      <c r="AA527" s="66">
        <f t="shared" si="825"/>
        <v>0</v>
      </c>
      <c r="AB527" s="66">
        <f t="shared" si="826"/>
        <v>0</v>
      </c>
    </row>
    <row r="528" spans="1:28" ht="25.5">
      <c r="A528" s="146"/>
      <c r="B528" s="80" t="s">
        <v>145</v>
      </c>
      <c r="C528" s="40" t="s">
        <v>248</v>
      </c>
      <c r="D528" s="40" t="s">
        <v>21</v>
      </c>
      <c r="E528" s="40" t="s">
        <v>100</v>
      </c>
      <c r="F528" s="40" t="s">
        <v>393</v>
      </c>
      <c r="G528" s="41" t="s">
        <v>143</v>
      </c>
      <c r="H528" s="170"/>
      <c r="I528" s="170"/>
      <c r="J528" s="170"/>
      <c r="K528" s="170"/>
      <c r="L528" s="170"/>
      <c r="M528" s="170"/>
      <c r="N528" s="170"/>
      <c r="O528" s="170"/>
      <c r="P528" s="170"/>
      <c r="Q528" s="170">
        <f>Q529</f>
        <v>1200000</v>
      </c>
      <c r="R528" s="170">
        <f t="shared" si="846"/>
        <v>0</v>
      </c>
      <c r="S528" s="170">
        <f t="shared" si="846"/>
        <v>0</v>
      </c>
      <c r="T528" s="66">
        <f t="shared" si="847"/>
        <v>1200000</v>
      </c>
      <c r="U528" s="66">
        <f t="shared" si="848"/>
        <v>0</v>
      </c>
      <c r="V528" s="66">
        <f t="shared" si="849"/>
        <v>0</v>
      </c>
      <c r="W528" s="170">
        <f>W529</f>
        <v>0</v>
      </c>
      <c r="X528" s="170">
        <f t="shared" si="850"/>
        <v>0</v>
      </c>
      <c r="Y528" s="170">
        <f t="shared" si="850"/>
        <v>0</v>
      </c>
      <c r="Z528" s="66">
        <f t="shared" si="824"/>
        <v>1200000</v>
      </c>
      <c r="AA528" s="66">
        <f t="shared" si="825"/>
        <v>0</v>
      </c>
      <c r="AB528" s="66">
        <f t="shared" si="826"/>
        <v>0</v>
      </c>
    </row>
    <row r="529" spans="1:28">
      <c r="A529" s="146"/>
      <c r="B529" s="80" t="s">
        <v>146</v>
      </c>
      <c r="C529" s="40" t="s">
        <v>248</v>
      </c>
      <c r="D529" s="40" t="s">
        <v>21</v>
      </c>
      <c r="E529" s="40" t="s">
        <v>100</v>
      </c>
      <c r="F529" s="40" t="s">
        <v>393</v>
      </c>
      <c r="G529" s="41" t="s">
        <v>144</v>
      </c>
      <c r="H529" s="170"/>
      <c r="I529" s="170"/>
      <c r="J529" s="170"/>
      <c r="K529" s="170"/>
      <c r="L529" s="170"/>
      <c r="M529" s="170"/>
      <c r="N529" s="170"/>
      <c r="O529" s="170"/>
      <c r="P529" s="170"/>
      <c r="Q529" s="170">
        <v>1200000</v>
      </c>
      <c r="R529" s="170"/>
      <c r="S529" s="170"/>
      <c r="T529" s="66">
        <f t="shared" si="847"/>
        <v>1200000</v>
      </c>
      <c r="U529" s="66">
        <f t="shared" si="848"/>
        <v>0</v>
      </c>
      <c r="V529" s="66">
        <f t="shared" si="849"/>
        <v>0</v>
      </c>
      <c r="W529" s="170"/>
      <c r="X529" s="170"/>
      <c r="Y529" s="170"/>
      <c r="Z529" s="66">
        <f t="shared" si="824"/>
        <v>1200000</v>
      </c>
      <c r="AA529" s="66">
        <f t="shared" si="825"/>
        <v>0</v>
      </c>
      <c r="AB529" s="66">
        <f t="shared" si="826"/>
        <v>0</v>
      </c>
    </row>
    <row r="530" spans="1:28" s="47" customFormat="1">
      <c r="A530" s="151"/>
      <c r="B530" s="99"/>
      <c r="C530" s="39"/>
      <c r="D530" s="39"/>
      <c r="E530" s="39"/>
      <c r="F530" s="39"/>
      <c r="G530" s="42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  <c r="AA530" s="71"/>
      <c r="AB530" s="71"/>
    </row>
    <row r="531" spans="1:28" s="155" customFormat="1" ht="45">
      <c r="A531" s="90">
        <v>21</v>
      </c>
      <c r="B531" s="152" t="s">
        <v>319</v>
      </c>
      <c r="C531" s="159" t="s">
        <v>257</v>
      </c>
      <c r="D531" s="159" t="s">
        <v>21</v>
      </c>
      <c r="E531" s="159" t="s">
        <v>100</v>
      </c>
      <c r="F531" s="159" t="s">
        <v>101</v>
      </c>
      <c r="G531" s="160"/>
      <c r="H531" s="98">
        <f>H532+H535+H541</f>
        <v>490983</v>
      </c>
      <c r="I531" s="98">
        <f t="shared" ref="I531:M531" si="851">I532+I535+I541</f>
        <v>252499</v>
      </c>
      <c r="J531" s="98">
        <f t="shared" si="851"/>
        <v>252499</v>
      </c>
      <c r="K531" s="98">
        <f t="shared" si="851"/>
        <v>3445037.67</v>
      </c>
      <c r="L531" s="98">
        <f t="shared" si="851"/>
        <v>2228470.13</v>
      </c>
      <c r="M531" s="98">
        <f t="shared" si="851"/>
        <v>0</v>
      </c>
      <c r="N531" s="98">
        <f t="shared" si="831"/>
        <v>3936020.67</v>
      </c>
      <c r="O531" s="98">
        <f t="shared" si="832"/>
        <v>2480969.13</v>
      </c>
      <c r="P531" s="98">
        <f t="shared" si="833"/>
        <v>252499</v>
      </c>
      <c r="Q531" s="98">
        <f>Q532+Q535+Q541+Q538</f>
        <v>471215.65</v>
      </c>
      <c r="R531" s="98">
        <f t="shared" ref="R531:S531" si="852">R532+R535+R541+R538</f>
        <v>0</v>
      </c>
      <c r="S531" s="98">
        <f t="shared" si="852"/>
        <v>0</v>
      </c>
      <c r="T531" s="98">
        <f t="shared" ref="T531:T543" si="853">N531+Q531</f>
        <v>4407236.32</v>
      </c>
      <c r="U531" s="98">
        <f t="shared" ref="U531:U543" si="854">O531+R531</f>
        <v>2480969.13</v>
      </c>
      <c r="V531" s="98">
        <f t="shared" ref="V531:V543" si="855">P531+S531</f>
        <v>252499</v>
      </c>
      <c r="W531" s="98">
        <f>W532+W535+W541+W538</f>
        <v>100000</v>
      </c>
      <c r="X531" s="98">
        <f t="shared" ref="X531:Y531" si="856">X532+X535+X541+X538</f>
        <v>0</v>
      </c>
      <c r="Y531" s="98">
        <f t="shared" si="856"/>
        <v>0</v>
      </c>
      <c r="Z531" s="98">
        <f t="shared" ref="Z531:Z543" si="857">T531+W531</f>
        <v>4507236.32</v>
      </c>
      <c r="AA531" s="98">
        <f t="shared" ref="AA531:AA543" si="858">U531+X531</f>
        <v>2480969.13</v>
      </c>
      <c r="AB531" s="98">
        <f t="shared" ref="AB531:AB543" si="859">V531+Y531</f>
        <v>252499</v>
      </c>
    </row>
    <row r="532" spans="1:28">
      <c r="A532" s="151"/>
      <c r="B532" s="77" t="s">
        <v>331</v>
      </c>
      <c r="C532" s="40" t="s">
        <v>257</v>
      </c>
      <c r="D532" s="40" t="s">
        <v>21</v>
      </c>
      <c r="E532" s="40" t="s">
        <v>100</v>
      </c>
      <c r="F532" s="40" t="s">
        <v>332</v>
      </c>
      <c r="G532" s="41"/>
      <c r="H532" s="104">
        <f>H533</f>
        <v>0</v>
      </c>
      <c r="I532" s="104">
        <f t="shared" ref="I532:M533" si="860">I533</f>
        <v>0</v>
      </c>
      <c r="J532" s="104">
        <f t="shared" si="860"/>
        <v>0</v>
      </c>
      <c r="K532" s="104">
        <f t="shared" si="860"/>
        <v>1858469.83</v>
      </c>
      <c r="L532" s="104">
        <f t="shared" si="860"/>
        <v>0</v>
      </c>
      <c r="M532" s="104">
        <f t="shared" si="860"/>
        <v>0</v>
      </c>
      <c r="N532" s="71">
        <f t="shared" ref="N532:N534" si="861">H532+K532</f>
        <v>1858469.83</v>
      </c>
      <c r="O532" s="71">
        <f t="shared" ref="O532:O534" si="862">I532+L532</f>
        <v>0</v>
      </c>
      <c r="P532" s="71">
        <f t="shared" ref="P532:P534" si="863">J532+M532</f>
        <v>0</v>
      </c>
      <c r="Q532" s="71">
        <f t="shared" ref="Q532:S533" si="864">Q533</f>
        <v>-132906.98000000001</v>
      </c>
      <c r="R532" s="71">
        <f t="shared" si="864"/>
        <v>0</v>
      </c>
      <c r="S532" s="71">
        <f t="shared" si="864"/>
        <v>0</v>
      </c>
      <c r="T532" s="71">
        <f t="shared" si="853"/>
        <v>1725562.85</v>
      </c>
      <c r="U532" s="71">
        <f t="shared" si="854"/>
        <v>0</v>
      </c>
      <c r="V532" s="71">
        <f t="shared" si="855"/>
        <v>0</v>
      </c>
      <c r="W532" s="71">
        <f t="shared" ref="W532:Y533" si="865">W533</f>
        <v>100000</v>
      </c>
      <c r="X532" s="71">
        <f t="shared" si="865"/>
        <v>0</v>
      </c>
      <c r="Y532" s="71">
        <f t="shared" si="865"/>
        <v>0</v>
      </c>
      <c r="Z532" s="71">
        <f t="shared" si="857"/>
        <v>1825562.85</v>
      </c>
      <c r="AA532" s="71">
        <f t="shared" si="858"/>
        <v>0</v>
      </c>
      <c r="AB532" s="71">
        <f t="shared" si="859"/>
        <v>0</v>
      </c>
    </row>
    <row r="533" spans="1:28" ht="25.5">
      <c r="A533" s="151"/>
      <c r="B533" s="136" t="s">
        <v>208</v>
      </c>
      <c r="C533" s="40" t="s">
        <v>257</v>
      </c>
      <c r="D533" s="40" t="s">
        <v>21</v>
      </c>
      <c r="E533" s="40" t="s">
        <v>100</v>
      </c>
      <c r="F533" s="40" t="s">
        <v>332</v>
      </c>
      <c r="G533" s="41" t="s">
        <v>32</v>
      </c>
      <c r="H533" s="104">
        <f>H534</f>
        <v>0</v>
      </c>
      <c r="I533" s="104">
        <f t="shared" si="860"/>
        <v>0</v>
      </c>
      <c r="J533" s="104">
        <f t="shared" si="860"/>
        <v>0</v>
      </c>
      <c r="K533" s="104">
        <f t="shared" si="860"/>
        <v>1858469.83</v>
      </c>
      <c r="L533" s="104">
        <f t="shared" si="860"/>
        <v>0</v>
      </c>
      <c r="M533" s="104">
        <f t="shared" si="860"/>
        <v>0</v>
      </c>
      <c r="N533" s="71">
        <f t="shared" si="861"/>
        <v>1858469.83</v>
      </c>
      <c r="O533" s="71">
        <f t="shared" si="862"/>
        <v>0</v>
      </c>
      <c r="P533" s="71">
        <f t="shared" si="863"/>
        <v>0</v>
      </c>
      <c r="Q533" s="71">
        <f t="shared" si="864"/>
        <v>-132906.98000000001</v>
      </c>
      <c r="R533" s="71">
        <f t="shared" si="864"/>
        <v>0</v>
      </c>
      <c r="S533" s="71">
        <f t="shared" si="864"/>
        <v>0</v>
      </c>
      <c r="T533" s="71">
        <f t="shared" si="853"/>
        <v>1725562.85</v>
      </c>
      <c r="U533" s="71">
        <f t="shared" si="854"/>
        <v>0</v>
      </c>
      <c r="V533" s="71">
        <f t="shared" si="855"/>
        <v>0</v>
      </c>
      <c r="W533" s="71">
        <f t="shared" si="865"/>
        <v>100000</v>
      </c>
      <c r="X533" s="71">
        <f t="shared" si="865"/>
        <v>0</v>
      </c>
      <c r="Y533" s="71">
        <f t="shared" si="865"/>
        <v>0</v>
      </c>
      <c r="Z533" s="71">
        <f t="shared" si="857"/>
        <v>1825562.85</v>
      </c>
      <c r="AA533" s="71">
        <f t="shared" si="858"/>
        <v>0</v>
      </c>
      <c r="AB533" s="71">
        <f t="shared" si="859"/>
        <v>0</v>
      </c>
    </row>
    <row r="534" spans="1:28" ht="25.5">
      <c r="A534" s="151"/>
      <c r="B534" s="77" t="s">
        <v>34</v>
      </c>
      <c r="C534" s="40" t="s">
        <v>257</v>
      </c>
      <c r="D534" s="40" t="s">
        <v>21</v>
      </c>
      <c r="E534" s="40" t="s">
        <v>100</v>
      </c>
      <c r="F534" s="40" t="s">
        <v>332</v>
      </c>
      <c r="G534" s="41" t="s">
        <v>33</v>
      </c>
      <c r="H534" s="104"/>
      <c r="I534" s="104"/>
      <c r="J534" s="104"/>
      <c r="K534" s="66">
        <f>450246.71+1408223.12</f>
        <v>1858469.83</v>
      </c>
      <c r="L534" s="104"/>
      <c r="M534" s="104"/>
      <c r="N534" s="71">
        <f t="shared" si="861"/>
        <v>1858469.83</v>
      </c>
      <c r="O534" s="71">
        <f t="shared" si="862"/>
        <v>0</v>
      </c>
      <c r="P534" s="71">
        <f t="shared" si="863"/>
        <v>0</v>
      </c>
      <c r="Q534" s="71">
        <v>-132906.98000000001</v>
      </c>
      <c r="R534" s="71"/>
      <c r="S534" s="71"/>
      <c r="T534" s="71">
        <f t="shared" si="853"/>
        <v>1725562.85</v>
      </c>
      <c r="U534" s="71">
        <f t="shared" si="854"/>
        <v>0</v>
      </c>
      <c r="V534" s="71">
        <f t="shared" si="855"/>
        <v>0</v>
      </c>
      <c r="W534" s="71">
        <v>100000</v>
      </c>
      <c r="X534" s="71"/>
      <c r="Y534" s="71"/>
      <c r="Z534" s="71">
        <f t="shared" si="857"/>
        <v>1825562.85</v>
      </c>
      <c r="AA534" s="71">
        <f t="shared" si="858"/>
        <v>0</v>
      </c>
      <c r="AB534" s="71">
        <f t="shared" si="859"/>
        <v>0</v>
      </c>
    </row>
    <row r="535" spans="1:28" s="47" customFormat="1" ht="25.5">
      <c r="A535" s="151"/>
      <c r="B535" s="77" t="s">
        <v>320</v>
      </c>
      <c r="C535" s="40" t="s">
        <v>257</v>
      </c>
      <c r="D535" s="40" t="s">
        <v>21</v>
      </c>
      <c r="E535" s="40" t="s">
        <v>100</v>
      </c>
      <c r="F535" s="40" t="s">
        <v>321</v>
      </c>
      <c r="G535" s="41"/>
      <c r="H535" s="71">
        <f>H536</f>
        <v>490983</v>
      </c>
      <c r="I535" s="71">
        <f t="shared" ref="I535:M535" si="866">I536</f>
        <v>252499</v>
      </c>
      <c r="J535" s="71">
        <f t="shared" si="866"/>
        <v>252499</v>
      </c>
      <c r="K535" s="71">
        <f t="shared" si="866"/>
        <v>-490983</v>
      </c>
      <c r="L535" s="71">
        <f t="shared" si="866"/>
        <v>-252499</v>
      </c>
      <c r="M535" s="71">
        <f t="shared" si="866"/>
        <v>-252499</v>
      </c>
      <c r="N535" s="71">
        <f t="shared" si="831"/>
        <v>0</v>
      </c>
      <c r="O535" s="71">
        <f t="shared" si="832"/>
        <v>0</v>
      </c>
      <c r="P535" s="71">
        <f t="shared" si="833"/>
        <v>0</v>
      </c>
      <c r="Q535" s="71">
        <f t="shared" ref="Q535:S536" si="867">Q536</f>
        <v>0</v>
      </c>
      <c r="R535" s="71">
        <f t="shared" si="867"/>
        <v>0</v>
      </c>
      <c r="S535" s="71">
        <f t="shared" si="867"/>
        <v>0</v>
      </c>
      <c r="T535" s="71">
        <f t="shared" si="853"/>
        <v>0</v>
      </c>
      <c r="U535" s="71">
        <f t="shared" si="854"/>
        <v>0</v>
      </c>
      <c r="V535" s="71">
        <f t="shared" si="855"/>
        <v>0</v>
      </c>
      <c r="W535" s="71">
        <f t="shared" ref="W535:Y536" si="868">W536</f>
        <v>0</v>
      </c>
      <c r="X535" s="71">
        <f t="shared" si="868"/>
        <v>0</v>
      </c>
      <c r="Y535" s="71">
        <f t="shared" si="868"/>
        <v>0</v>
      </c>
      <c r="Z535" s="71">
        <f t="shared" si="857"/>
        <v>0</v>
      </c>
      <c r="AA535" s="71">
        <f t="shared" si="858"/>
        <v>0</v>
      </c>
      <c r="AB535" s="71">
        <f t="shared" si="859"/>
        <v>0</v>
      </c>
    </row>
    <row r="536" spans="1:28" s="47" customFormat="1" ht="25.5">
      <c r="A536" s="151"/>
      <c r="B536" s="136" t="s">
        <v>208</v>
      </c>
      <c r="C536" s="40" t="s">
        <v>257</v>
      </c>
      <c r="D536" s="40" t="s">
        <v>21</v>
      </c>
      <c r="E536" s="40" t="s">
        <v>100</v>
      </c>
      <c r="F536" s="40" t="s">
        <v>321</v>
      </c>
      <c r="G536" s="41" t="s">
        <v>32</v>
      </c>
      <c r="H536" s="71">
        <f>H537</f>
        <v>490983</v>
      </c>
      <c r="I536" s="71">
        <f t="shared" ref="I536:M536" si="869">I537</f>
        <v>252499</v>
      </c>
      <c r="J536" s="71">
        <f t="shared" si="869"/>
        <v>252499</v>
      </c>
      <c r="K536" s="71">
        <f t="shared" si="869"/>
        <v>-490983</v>
      </c>
      <c r="L536" s="71">
        <f t="shared" si="869"/>
        <v>-252499</v>
      </c>
      <c r="M536" s="71">
        <f t="shared" si="869"/>
        <v>-252499</v>
      </c>
      <c r="N536" s="71">
        <f t="shared" si="831"/>
        <v>0</v>
      </c>
      <c r="O536" s="71">
        <f t="shared" si="832"/>
        <v>0</v>
      </c>
      <c r="P536" s="71">
        <f t="shared" si="833"/>
        <v>0</v>
      </c>
      <c r="Q536" s="71">
        <f t="shared" si="867"/>
        <v>0</v>
      </c>
      <c r="R536" s="71">
        <f t="shared" si="867"/>
        <v>0</v>
      </c>
      <c r="S536" s="71">
        <f t="shared" si="867"/>
        <v>0</v>
      </c>
      <c r="T536" s="71">
        <f t="shared" si="853"/>
        <v>0</v>
      </c>
      <c r="U536" s="71">
        <f t="shared" si="854"/>
        <v>0</v>
      </c>
      <c r="V536" s="71">
        <f t="shared" si="855"/>
        <v>0</v>
      </c>
      <c r="W536" s="71">
        <f t="shared" si="868"/>
        <v>0</v>
      </c>
      <c r="X536" s="71">
        <f t="shared" si="868"/>
        <v>0</v>
      </c>
      <c r="Y536" s="71">
        <f t="shared" si="868"/>
        <v>0</v>
      </c>
      <c r="Z536" s="71">
        <f t="shared" si="857"/>
        <v>0</v>
      </c>
      <c r="AA536" s="71">
        <f t="shared" si="858"/>
        <v>0</v>
      </c>
      <c r="AB536" s="71">
        <f t="shared" si="859"/>
        <v>0</v>
      </c>
    </row>
    <row r="537" spans="1:28" s="47" customFormat="1" ht="25.5">
      <c r="A537" s="151"/>
      <c r="B537" s="77" t="s">
        <v>34</v>
      </c>
      <c r="C537" s="40" t="s">
        <v>257</v>
      </c>
      <c r="D537" s="40" t="s">
        <v>21</v>
      </c>
      <c r="E537" s="40" t="s">
        <v>100</v>
      </c>
      <c r="F537" s="40" t="s">
        <v>321</v>
      </c>
      <c r="G537" s="41" t="s">
        <v>33</v>
      </c>
      <c r="H537" s="66">
        <v>490983</v>
      </c>
      <c r="I537" s="66">
        <v>252499</v>
      </c>
      <c r="J537" s="66">
        <v>252499</v>
      </c>
      <c r="K537" s="66">
        <v>-490983</v>
      </c>
      <c r="L537" s="66">
        <v>-252499</v>
      </c>
      <c r="M537" s="66">
        <v>-252499</v>
      </c>
      <c r="N537" s="66">
        <f t="shared" si="831"/>
        <v>0</v>
      </c>
      <c r="O537" s="66">
        <f t="shared" si="832"/>
        <v>0</v>
      </c>
      <c r="P537" s="66">
        <f t="shared" si="833"/>
        <v>0</v>
      </c>
      <c r="Q537" s="66"/>
      <c r="R537" s="66"/>
      <c r="S537" s="66"/>
      <c r="T537" s="66">
        <f t="shared" si="853"/>
        <v>0</v>
      </c>
      <c r="U537" s="66">
        <f t="shared" si="854"/>
        <v>0</v>
      </c>
      <c r="V537" s="66">
        <f t="shared" si="855"/>
        <v>0</v>
      </c>
      <c r="W537" s="66"/>
      <c r="X537" s="66"/>
      <c r="Y537" s="66"/>
      <c r="Z537" s="66">
        <f t="shared" si="857"/>
        <v>0</v>
      </c>
      <c r="AA537" s="66">
        <f t="shared" si="858"/>
        <v>0</v>
      </c>
      <c r="AB537" s="66">
        <f t="shared" si="859"/>
        <v>0</v>
      </c>
    </row>
    <row r="538" spans="1:28" s="47" customFormat="1" ht="38.25">
      <c r="A538" s="151"/>
      <c r="B538" s="93" t="s">
        <v>396</v>
      </c>
      <c r="C538" s="40" t="s">
        <v>257</v>
      </c>
      <c r="D538" s="40" t="s">
        <v>21</v>
      </c>
      <c r="E538" s="40" t="s">
        <v>100</v>
      </c>
      <c r="F538" s="40" t="s">
        <v>395</v>
      </c>
      <c r="G538" s="41"/>
      <c r="H538" s="170"/>
      <c r="I538" s="170"/>
      <c r="J538" s="170"/>
      <c r="K538" s="170"/>
      <c r="L538" s="170"/>
      <c r="M538" s="170"/>
      <c r="N538" s="66"/>
      <c r="O538" s="66"/>
      <c r="P538" s="66"/>
      <c r="Q538" s="66">
        <f>Q539</f>
        <v>604122.63</v>
      </c>
      <c r="R538" s="66">
        <f t="shared" ref="R538:S539" si="870">R539</f>
        <v>0</v>
      </c>
      <c r="S538" s="66">
        <f t="shared" si="870"/>
        <v>0</v>
      </c>
      <c r="T538" s="66">
        <f t="shared" ref="T538:T540" si="871">N538+Q538</f>
        <v>604122.63</v>
      </c>
      <c r="U538" s="66">
        <f t="shared" ref="U538:U540" si="872">O538+R538</f>
        <v>0</v>
      </c>
      <c r="V538" s="66">
        <f t="shared" ref="V538:V540" si="873">P538+S538</f>
        <v>0</v>
      </c>
      <c r="W538" s="66">
        <f>W539</f>
        <v>0</v>
      </c>
      <c r="X538" s="66">
        <f t="shared" ref="X538:Y539" si="874">X539</f>
        <v>0</v>
      </c>
      <c r="Y538" s="66">
        <f t="shared" si="874"/>
        <v>0</v>
      </c>
      <c r="Z538" s="66">
        <f t="shared" si="857"/>
        <v>604122.63</v>
      </c>
      <c r="AA538" s="66">
        <f t="shared" si="858"/>
        <v>0</v>
      </c>
      <c r="AB538" s="66">
        <f t="shared" si="859"/>
        <v>0</v>
      </c>
    </row>
    <row r="539" spans="1:28" s="47" customFormat="1" ht="25.5">
      <c r="A539" s="151"/>
      <c r="B539" s="136" t="s">
        <v>208</v>
      </c>
      <c r="C539" s="40" t="s">
        <v>257</v>
      </c>
      <c r="D539" s="40" t="s">
        <v>21</v>
      </c>
      <c r="E539" s="40" t="s">
        <v>100</v>
      </c>
      <c r="F539" s="40" t="s">
        <v>395</v>
      </c>
      <c r="G539" s="41" t="s">
        <v>32</v>
      </c>
      <c r="H539" s="170"/>
      <c r="I539" s="170"/>
      <c r="J539" s="170"/>
      <c r="K539" s="170"/>
      <c r="L539" s="170"/>
      <c r="M539" s="170"/>
      <c r="N539" s="66"/>
      <c r="O539" s="66"/>
      <c r="P539" s="66"/>
      <c r="Q539" s="66">
        <f>Q540</f>
        <v>604122.63</v>
      </c>
      <c r="R539" s="66">
        <f t="shared" si="870"/>
        <v>0</v>
      </c>
      <c r="S539" s="66">
        <f t="shared" si="870"/>
        <v>0</v>
      </c>
      <c r="T539" s="66">
        <f t="shared" si="871"/>
        <v>604122.63</v>
      </c>
      <c r="U539" s="66">
        <f t="shared" si="872"/>
        <v>0</v>
      </c>
      <c r="V539" s="66">
        <f t="shared" si="873"/>
        <v>0</v>
      </c>
      <c r="W539" s="66">
        <f>W540</f>
        <v>0</v>
      </c>
      <c r="X539" s="66">
        <f t="shared" si="874"/>
        <v>0</v>
      </c>
      <c r="Y539" s="66">
        <f t="shared" si="874"/>
        <v>0</v>
      </c>
      <c r="Z539" s="66">
        <f t="shared" si="857"/>
        <v>604122.63</v>
      </c>
      <c r="AA539" s="66">
        <f t="shared" si="858"/>
        <v>0</v>
      </c>
      <c r="AB539" s="66">
        <f t="shared" si="859"/>
        <v>0</v>
      </c>
    </row>
    <row r="540" spans="1:28" s="47" customFormat="1" ht="25.5">
      <c r="A540" s="151"/>
      <c r="B540" s="77" t="s">
        <v>34</v>
      </c>
      <c r="C540" s="40" t="s">
        <v>257</v>
      </c>
      <c r="D540" s="40" t="s">
        <v>21</v>
      </c>
      <c r="E540" s="40" t="s">
        <v>100</v>
      </c>
      <c r="F540" s="40" t="s">
        <v>395</v>
      </c>
      <c r="G540" s="41" t="s">
        <v>33</v>
      </c>
      <c r="H540" s="170"/>
      <c r="I540" s="170"/>
      <c r="J540" s="170"/>
      <c r="K540" s="170"/>
      <c r="L540" s="170"/>
      <c r="M540" s="170"/>
      <c r="N540" s="66"/>
      <c r="O540" s="66"/>
      <c r="P540" s="66"/>
      <c r="Q540" s="66">
        <v>604122.63</v>
      </c>
      <c r="R540" s="66"/>
      <c r="S540" s="66"/>
      <c r="T540" s="66">
        <f t="shared" si="871"/>
        <v>604122.63</v>
      </c>
      <c r="U540" s="66">
        <f t="shared" si="872"/>
        <v>0</v>
      </c>
      <c r="V540" s="66">
        <f t="shared" si="873"/>
        <v>0</v>
      </c>
      <c r="W540" s="66"/>
      <c r="X540" s="66"/>
      <c r="Y540" s="66"/>
      <c r="Z540" s="66">
        <f t="shared" si="857"/>
        <v>604122.63</v>
      </c>
      <c r="AA540" s="66">
        <f t="shared" si="858"/>
        <v>0</v>
      </c>
      <c r="AB540" s="66">
        <f t="shared" si="859"/>
        <v>0</v>
      </c>
    </row>
    <row r="541" spans="1:28" s="47" customFormat="1">
      <c r="A541" s="151"/>
      <c r="B541" s="136" t="s">
        <v>370</v>
      </c>
      <c r="C541" s="40" t="s">
        <v>257</v>
      </c>
      <c r="D541" s="40" t="s">
        <v>21</v>
      </c>
      <c r="E541" s="40" t="s">
        <v>368</v>
      </c>
      <c r="F541" s="40" t="s">
        <v>369</v>
      </c>
      <c r="G541" s="41"/>
      <c r="H541" s="170">
        <f>H542</f>
        <v>0</v>
      </c>
      <c r="I541" s="170">
        <f t="shared" ref="I541:M542" si="875">I542</f>
        <v>0</v>
      </c>
      <c r="J541" s="170">
        <f t="shared" si="875"/>
        <v>0</v>
      </c>
      <c r="K541" s="170">
        <f t="shared" si="875"/>
        <v>2077550.84</v>
      </c>
      <c r="L541" s="170">
        <f t="shared" si="875"/>
        <v>2480969.13</v>
      </c>
      <c r="M541" s="170">
        <f t="shared" si="875"/>
        <v>252499</v>
      </c>
      <c r="N541" s="66">
        <f t="shared" ref="N541:N543" si="876">H541+K541</f>
        <v>2077550.84</v>
      </c>
      <c r="O541" s="66">
        <f t="shared" ref="O541:O543" si="877">I541+L541</f>
        <v>2480969.13</v>
      </c>
      <c r="P541" s="66">
        <f t="shared" ref="P541:P543" si="878">J541+M541</f>
        <v>252499</v>
      </c>
      <c r="Q541" s="66">
        <f t="shared" ref="Q541:S542" si="879">Q542</f>
        <v>0</v>
      </c>
      <c r="R541" s="66">
        <f t="shared" si="879"/>
        <v>0</v>
      </c>
      <c r="S541" s="66">
        <f t="shared" si="879"/>
        <v>0</v>
      </c>
      <c r="T541" s="66">
        <f t="shared" si="853"/>
        <v>2077550.84</v>
      </c>
      <c r="U541" s="66">
        <f t="shared" si="854"/>
        <v>2480969.13</v>
      </c>
      <c r="V541" s="66">
        <f t="shared" si="855"/>
        <v>252499</v>
      </c>
      <c r="W541" s="66">
        <f t="shared" ref="W541:Y542" si="880">W542</f>
        <v>0</v>
      </c>
      <c r="X541" s="66">
        <f t="shared" si="880"/>
        <v>0</v>
      </c>
      <c r="Y541" s="66">
        <f t="shared" si="880"/>
        <v>0</v>
      </c>
      <c r="Z541" s="66">
        <f t="shared" si="857"/>
        <v>2077550.84</v>
      </c>
      <c r="AA541" s="66">
        <f t="shared" si="858"/>
        <v>2480969.13</v>
      </c>
      <c r="AB541" s="66">
        <f t="shared" si="859"/>
        <v>252499</v>
      </c>
    </row>
    <row r="542" spans="1:28" s="47" customFormat="1" ht="25.5">
      <c r="A542" s="151"/>
      <c r="B542" s="136" t="s">
        <v>208</v>
      </c>
      <c r="C542" s="40" t="s">
        <v>257</v>
      </c>
      <c r="D542" s="40" t="s">
        <v>21</v>
      </c>
      <c r="E542" s="40" t="s">
        <v>368</v>
      </c>
      <c r="F542" s="40" t="s">
        <v>369</v>
      </c>
      <c r="G542" s="41" t="s">
        <v>32</v>
      </c>
      <c r="H542" s="170">
        <f>H543</f>
        <v>0</v>
      </c>
      <c r="I542" s="170">
        <f t="shared" si="875"/>
        <v>0</v>
      </c>
      <c r="J542" s="170">
        <f t="shared" si="875"/>
        <v>0</v>
      </c>
      <c r="K542" s="170">
        <f t="shared" si="875"/>
        <v>2077550.84</v>
      </c>
      <c r="L542" s="170">
        <f t="shared" si="875"/>
        <v>2480969.13</v>
      </c>
      <c r="M542" s="170">
        <f t="shared" si="875"/>
        <v>252499</v>
      </c>
      <c r="N542" s="66">
        <f t="shared" si="876"/>
        <v>2077550.84</v>
      </c>
      <c r="O542" s="66">
        <f t="shared" si="877"/>
        <v>2480969.13</v>
      </c>
      <c r="P542" s="66">
        <f t="shared" si="878"/>
        <v>252499</v>
      </c>
      <c r="Q542" s="66">
        <f t="shared" si="879"/>
        <v>0</v>
      </c>
      <c r="R542" s="66">
        <f t="shared" si="879"/>
        <v>0</v>
      </c>
      <c r="S542" s="66">
        <f t="shared" si="879"/>
        <v>0</v>
      </c>
      <c r="T542" s="66">
        <f t="shared" si="853"/>
        <v>2077550.84</v>
      </c>
      <c r="U542" s="66">
        <f t="shared" si="854"/>
        <v>2480969.13</v>
      </c>
      <c r="V542" s="66">
        <f t="shared" si="855"/>
        <v>252499</v>
      </c>
      <c r="W542" s="66">
        <f t="shared" si="880"/>
        <v>0</v>
      </c>
      <c r="X542" s="66">
        <f t="shared" si="880"/>
        <v>0</v>
      </c>
      <c r="Y542" s="66">
        <f t="shared" si="880"/>
        <v>0</v>
      </c>
      <c r="Z542" s="66">
        <f t="shared" si="857"/>
        <v>2077550.84</v>
      </c>
      <c r="AA542" s="66">
        <f t="shared" si="858"/>
        <v>2480969.13</v>
      </c>
      <c r="AB542" s="66">
        <f t="shared" si="859"/>
        <v>252499</v>
      </c>
    </row>
    <row r="543" spans="1:28" s="47" customFormat="1" ht="25.5">
      <c r="A543" s="151"/>
      <c r="B543" s="77" t="s">
        <v>34</v>
      </c>
      <c r="C543" s="40" t="s">
        <v>257</v>
      </c>
      <c r="D543" s="40" t="s">
        <v>21</v>
      </c>
      <c r="E543" s="40" t="s">
        <v>368</v>
      </c>
      <c r="F543" s="40" t="s">
        <v>369</v>
      </c>
      <c r="G543" s="41" t="s">
        <v>33</v>
      </c>
      <c r="H543" s="170"/>
      <c r="I543" s="170"/>
      <c r="J543" s="170"/>
      <c r="K543" s="66">
        <f>2036814.55+40736.29</f>
        <v>2077550.84</v>
      </c>
      <c r="L543" s="66">
        <f>2228470.13+252499</f>
        <v>2480969.13</v>
      </c>
      <c r="M543" s="66">
        <v>252499</v>
      </c>
      <c r="N543" s="66">
        <f t="shared" si="876"/>
        <v>2077550.84</v>
      </c>
      <c r="O543" s="66">
        <f t="shared" si="877"/>
        <v>2480969.13</v>
      </c>
      <c r="P543" s="66">
        <f t="shared" si="878"/>
        <v>252499</v>
      </c>
      <c r="Q543" s="66"/>
      <c r="R543" s="66"/>
      <c r="S543" s="66"/>
      <c r="T543" s="66">
        <f t="shared" si="853"/>
        <v>2077550.84</v>
      </c>
      <c r="U543" s="66">
        <f t="shared" si="854"/>
        <v>2480969.13</v>
      </c>
      <c r="V543" s="66">
        <f t="shared" si="855"/>
        <v>252499</v>
      </c>
      <c r="W543" s="66"/>
      <c r="X543" s="66"/>
      <c r="Y543" s="66"/>
      <c r="Z543" s="66">
        <f t="shared" si="857"/>
        <v>2077550.84</v>
      </c>
      <c r="AA543" s="66">
        <f t="shared" si="858"/>
        <v>2480969.13</v>
      </c>
      <c r="AB543" s="66">
        <f t="shared" si="859"/>
        <v>252499</v>
      </c>
    </row>
    <row r="544" spans="1:28" s="47" customFormat="1">
      <c r="A544" s="151"/>
      <c r="B544" s="99"/>
      <c r="C544" s="40"/>
      <c r="D544" s="40"/>
      <c r="E544" s="40"/>
      <c r="F544" s="40"/>
      <c r="G544" s="41"/>
      <c r="H544" s="170"/>
      <c r="I544" s="170"/>
      <c r="J544" s="170"/>
      <c r="K544" s="170"/>
      <c r="L544" s="170"/>
      <c r="M544" s="170"/>
      <c r="N544" s="170"/>
      <c r="O544" s="170"/>
      <c r="P544" s="170"/>
      <c r="Q544" s="170"/>
      <c r="R544" s="170"/>
      <c r="S544" s="170"/>
      <c r="T544" s="170"/>
      <c r="U544" s="170"/>
      <c r="V544" s="170"/>
      <c r="W544" s="170"/>
      <c r="X544" s="170"/>
      <c r="Y544" s="170"/>
      <c r="Z544" s="170"/>
      <c r="AA544" s="170"/>
      <c r="AB544" s="170"/>
    </row>
    <row r="545" spans="1:28" s="155" customFormat="1" ht="45">
      <c r="A545" s="90">
        <v>22</v>
      </c>
      <c r="B545" s="211" t="s">
        <v>419</v>
      </c>
      <c r="C545" s="138" t="s">
        <v>416</v>
      </c>
      <c r="D545" s="138" t="s">
        <v>21</v>
      </c>
      <c r="E545" s="138" t="s">
        <v>100</v>
      </c>
      <c r="F545" s="138" t="s">
        <v>101</v>
      </c>
      <c r="G545" s="139"/>
      <c r="H545" s="212"/>
      <c r="I545" s="212"/>
      <c r="J545" s="212"/>
      <c r="K545" s="212"/>
      <c r="L545" s="212"/>
      <c r="M545" s="212"/>
      <c r="N545" s="212"/>
      <c r="O545" s="212"/>
      <c r="P545" s="212"/>
      <c r="Q545" s="212"/>
      <c r="R545" s="212"/>
      <c r="S545" s="212"/>
      <c r="T545" s="212"/>
      <c r="U545" s="212"/>
      <c r="V545" s="212"/>
      <c r="W545" s="212">
        <f>W546+W549</f>
        <v>1326564.19</v>
      </c>
      <c r="X545" s="212">
        <f t="shared" ref="X545:Y545" si="881">X546+X549</f>
        <v>0</v>
      </c>
      <c r="Y545" s="212">
        <f t="shared" si="881"/>
        <v>0</v>
      </c>
      <c r="Z545" s="213">
        <f t="shared" ref="Z545:Z551" si="882">T545+W545</f>
        <v>1326564.19</v>
      </c>
      <c r="AA545" s="213">
        <f t="shared" ref="AA545:AA551" si="883">U545+X545</f>
        <v>0</v>
      </c>
      <c r="AB545" s="213">
        <f t="shared" ref="AB545:AB551" si="884">V545+Y545</f>
        <v>0</v>
      </c>
    </row>
    <row r="546" spans="1:28" s="47" customFormat="1">
      <c r="A546" s="151"/>
      <c r="B546" s="99" t="s">
        <v>305</v>
      </c>
      <c r="C546" s="40" t="s">
        <v>416</v>
      </c>
      <c r="D546" s="40" t="s">
        <v>21</v>
      </c>
      <c r="E546" s="40" t="s">
        <v>100</v>
      </c>
      <c r="F546" s="40" t="s">
        <v>129</v>
      </c>
      <c r="G546" s="41"/>
      <c r="H546" s="170"/>
      <c r="I546" s="170"/>
      <c r="J546" s="170"/>
      <c r="K546" s="170"/>
      <c r="L546" s="170"/>
      <c r="M546" s="170"/>
      <c r="N546" s="170"/>
      <c r="O546" s="170"/>
      <c r="P546" s="170"/>
      <c r="Q546" s="170"/>
      <c r="R546" s="170"/>
      <c r="S546" s="170"/>
      <c r="T546" s="170"/>
      <c r="U546" s="170"/>
      <c r="V546" s="170"/>
      <c r="W546" s="170">
        <f>W547</f>
        <v>70843.19</v>
      </c>
      <c r="X546" s="170">
        <f t="shared" ref="X546:Y547" si="885">X547</f>
        <v>0</v>
      </c>
      <c r="Y546" s="170">
        <f t="shared" si="885"/>
        <v>0</v>
      </c>
      <c r="Z546" s="66">
        <f t="shared" si="882"/>
        <v>70843.19</v>
      </c>
      <c r="AA546" s="66">
        <f t="shared" si="883"/>
        <v>0</v>
      </c>
      <c r="AB546" s="66">
        <f t="shared" si="884"/>
        <v>0</v>
      </c>
    </row>
    <row r="547" spans="1:28" s="47" customFormat="1" ht="25.5">
      <c r="A547" s="151"/>
      <c r="B547" s="99" t="s">
        <v>208</v>
      </c>
      <c r="C547" s="40" t="s">
        <v>416</v>
      </c>
      <c r="D547" s="40" t="s">
        <v>21</v>
      </c>
      <c r="E547" s="40" t="s">
        <v>100</v>
      </c>
      <c r="F547" s="40" t="s">
        <v>129</v>
      </c>
      <c r="G547" s="41" t="s">
        <v>32</v>
      </c>
      <c r="H547" s="170"/>
      <c r="I547" s="170"/>
      <c r="J547" s="170"/>
      <c r="K547" s="170"/>
      <c r="L547" s="170"/>
      <c r="M547" s="170"/>
      <c r="N547" s="170"/>
      <c r="O547" s="170"/>
      <c r="P547" s="170"/>
      <c r="Q547" s="170"/>
      <c r="R547" s="170"/>
      <c r="S547" s="170"/>
      <c r="T547" s="170"/>
      <c r="U547" s="170"/>
      <c r="V547" s="170"/>
      <c r="W547" s="170">
        <f>W548</f>
        <v>70843.19</v>
      </c>
      <c r="X547" s="170">
        <f t="shared" si="885"/>
        <v>0</v>
      </c>
      <c r="Y547" s="170">
        <f t="shared" si="885"/>
        <v>0</v>
      </c>
      <c r="Z547" s="66">
        <f t="shared" si="882"/>
        <v>70843.19</v>
      </c>
      <c r="AA547" s="66">
        <f t="shared" si="883"/>
        <v>0</v>
      </c>
      <c r="AB547" s="66">
        <f t="shared" si="884"/>
        <v>0</v>
      </c>
    </row>
    <row r="548" spans="1:28" s="47" customFormat="1" ht="25.5">
      <c r="A548" s="151"/>
      <c r="B548" s="99" t="s">
        <v>34</v>
      </c>
      <c r="C548" s="40" t="s">
        <v>416</v>
      </c>
      <c r="D548" s="40" t="s">
        <v>21</v>
      </c>
      <c r="E548" s="40" t="s">
        <v>100</v>
      </c>
      <c r="F548" s="40" t="s">
        <v>129</v>
      </c>
      <c r="G548" s="41" t="s">
        <v>33</v>
      </c>
      <c r="H548" s="170"/>
      <c r="I548" s="170"/>
      <c r="J548" s="170"/>
      <c r="K548" s="170"/>
      <c r="L548" s="170"/>
      <c r="M548" s="170"/>
      <c r="N548" s="170"/>
      <c r="O548" s="170"/>
      <c r="P548" s="170"/>
      <c r="Q548" s="170"/>
      <c r="R548" s="170"/>
      <c r="S548" s="170"/>
      <c r="T548" s="170"/>
      <c r="U548" s="170"/>
      <c r="V548" s="170"/>
      <c r="W548" s="170">
        <v>70843.19</v>
      </c>
      <c r="X548" s="170"/>
      <c r="Y548" s="170"/>
      <c r="Z548" s="66">
        <f t="shared" si="882"/>
        <v>70843.19</v>
      </c>
      <c r="AA548" s="66">
        <f t="shared" si="883"/>
        <v>0</v>
      </c>
      <c r="AB548" s="66">
        <f t="shared" si="884"/>
        <v>0</v>
      </c>
    </row>
    <row r="549" spans="1:28" s="47" customFormat="1" ht="38.25">
      <c r="A549" s="151"/>
      <c r="B549" s="99" t="s">
        <v>418</v>
      </c>
      <c r="C549" s="40" t="s">
        <v>416</v>
      </c>
      <c r="D549" s="40" t="s">
        <v>21</v>
      </c>
      <c r="E549" s="40" t="s">
        <v>100</v>
      </c>
      <c r="F549" s="40" t="s">
        <v>417</v>
      </c>
      <c r="G549" s="41"/>
      <c r="H549" s="170"/>
      <c r="I549" s="170"/>
      <c r="J549" s="170"/>
      <c r="K549" s="170"/>
      <c r="L549" s="170"/>
      <c r="M549" s="170"/>
      <c r="N549" s="170"/>
      <c r="O549" s="170"/>
      <c r="P549" s="170"/>
      <c r="Q549" s="170"/>
      <c r="R549" s="170"/>
      <c r="S549" s="170"/>
      <c r="T549" s="170"/>
      <c r="U549" s="170"/>
      <c r="V549" s="170"/>
      <c r="W549" s="170">
        <f>W550</f>
        <v>1255721</v>
      </c>
      <c r="X549" s="170">
        <f t="shared" ref="X549:Y550" si="886">X550</f>
        <v>0</v>
      </c>
      <c r="Y549" s="170">
        <f t="shared" si="886"/>
        <v>0</v>
      </c>
      <c r="Z549" s="66">
        <f t="shared" si="882"/>
        <v>1255721</v>
      </c>
      <c r="AA549" s="66">
        <f t="shared" si="883"/>
        <v>0</v>
      </c>
      <c r="AB549" s="66">
        <f t="shared" si="884"/>
        <v>0</v>
      </c>
    </row>
    <row r="550" spans="1:28" s="47" customFormat="1" ht="25.5">
      <c r="A550" s="151"/>
      <c r="B550" s="99" t="s">
        <v>208</v>
      </c>
      <c r="C550" s="40" t="s">
        <v>416</v>
      </c>
      <c r="D550" s="40" t="s">
        <v>21</v>
      </c>
      <c r="E550" s="40" t="s">
        <v>100</v>
      </c>
      <c r="F550" s="40" t="s">
        <v>417</v>
      </c>
      <c r="G550" s="41" t="s">
        <v>32</v>
      </c>
      <c r="H550" s="170"/>
      <c r="I550" s="170"/>
      <c r="J550" s="170"/>
      <c r="K550" s="170"/>
      <c r="L550" s="170"/>
      <c r="M550" s="170"/>
      <c r="N550" s="170"/>
      <c r="O550" s="170"/>
      <c r="P550" s="170"/>
      <c r="Q550" s="170"/>
      <c r="R550" s="170"/>
      <c r="S550" s="170"/>
      <c r="T550" s="170"/>
      <c r="U550" s="170"/>
      <c r="V550" s="170"/>
      <c r="W550" s="170">
        <f>W551</f>
        <v>1255721</v>
      </c>
      <c r="X550" s="170">
        <f t="shared" si="886"/>
        <v>0</v>
      </c>
      <c r="Y550" s="170">
        <f t="shared" si="886"/>
        <v>0</v>
      </c>
      <c r="Z550" s="66">
        <f t="shared" si="882"/>
        <v>1255721</v>
      </c>
      <c r="AA550" s="66">
        <f t="shared" si="883"/>
        <v>0</v>
      </c>
      <c r="AB550" s="66">
        <f t="shared" si="884"/>
        <v>0</v>
      </c>
    </row>
    <row r="551" spans="1:28" s="47" customFormat="1" ht="25.5">
      <c r="A551" s="151"/>
      <c r="B551" s="99" t="s">
        <v>34</v>
      </c>
      <c r="C551" s="40" t="s">
        <v>416</v>
      </c>
      <c r="D551" s="40" t="s">
        <v>21</v>
      </c>
      <c r="E551" s="40" t="s">
        <v>100</v>
      </c>
      <c r="F551" s="40" t="s">
        <v>417</v>
      </c>
      <c r="G551" s="41" t="s">
        <v>33</v>
      </c>
      <c r="H551" s="170"/>
      <c r="I551" s="170"/>
      <c r="J551" s="170"/>
      <c r="K551" s="170"/>
      <c r="L551" s="170"/>
      <c r="M551" s="170"/>
      <c r="N551" s="170"/>
      <c r="O551" s="170"/>
      <c r="P551" s="170"/>
      <c r="Q551" s="170"/>
      <c r="R551" s="170"/>
      <c r="S551" s="170"/>
      <c r="T551" s="170"/>
      <c r="U551" s="170"/>
      <c r="V551" s="170"/>
      <c r="W551" s="170">
        <v>1255721</v>
      </c>
      <c r="X551" s="170"/>
      <c r="Y551" s="170"/>
      <c r="Z551" s="66">
        <f t="shared" si="882"/>
        <v>1255721</v>
      </c>
      <c r="AA551" s="66">
        <f t="shared" si="883"/>
        <v>0</v>
      </c>
      <c r="AB551" s="66">
        <f t="shared" si="884"/>
        <v>0</v>
      </c>
    </row>
    <row r="552" spans="1:28" s="47" customFormat="1">
      <c r="A552" s="151"/>
      <c r="B552" s="99"/>
      <c r="C552" s="39"/>
      <c r="D552" s="39"/>
      <c r="E552" s="39"/>
      <c r="F552" s="39"/>
      <c r="G552" s="42"/>
      <c r="H552" s="170"/>
      <c r="I552" s="170"/>
      <c r="J552" s="170"/>
      <c r="K552" s="170"/>
      <c r="L552" s="170"/>
      <c r="M552" s="170"/>
      <c r="N552" s="170"/>
      <c r="O552" s="170"/>
      <c r="P552" s="170"/>
      <c r="Q552" s="170"/>
      <c r="R552" s="170"/>
      <c r="S552" s="170"/>
      <c r="T552" s="170"/>
      <c r="U552" s="170"/>
      <c r="V552" s="170"/>
      <c r="W552" s="170"/>
      <c r="X552" s="170"/>
      <c r="Y552" s="170"/>
      <c r="Z552" s="66"/>
      <c r="AA552" s="66"/>
      <c r="AB552" s="66"/>
    </row>
    <row r="553" spans="1:28" s="155" customFormat="1" ht="45">
      <c r="A553" s="90">
        <v>23</v>
      </c>
      <c r="B553" s="211" t="s">
        <v>425</v>
      </c>
      <c r="C553" s="138" t="s">
        <v>420</v>
      </c>
      <c r="D553" s="138" t="s">
        <v>21</v>
      </c>
      <c r="E553" s="138" t="s">
        <v>100</v>
      </c>
      <c r="F553" s="138" t="s">
        <v>101</v>
      </c>
      <c r="G553" s="139"/>
      <c r="H553" s="212"/>
      <c r="I553" s="212"/>
      <c r="J553" s="212"/>
      <c r="K553" s="212"/>
      <c r="L553" s="212"/>
      <c r="M553" s="212"/>
      <c r="N553" s="212"/>
      <c r="O553" s="212"/>
      <c r="P553" s="212"/>
      <c r="Q553" s="212"/>
      <c r="R553" s="212"/>
      <c r="S553" s="212"/>
      <c r="T553" s="212">
        <f>T554+T579</f>
        <v>0</v>
      </c>
      <c r="U553" s="212">
        <f t="shared" ref="U553:V553" si="887">U554+U579</f>
        <v>0</v>
      </c>
      <c r="V553" s="212">
        <f t="shared" si="887"/>
        <v>0</v>
      </c>
      <c r="W553" s="212">
        <f t="shared" ref="W553" si="888">W554+W579</f>
        <v>7411422</v>
      </c>
      <c r="X553" s="212">
        <f t="shared" ref="X553" si="889">X554+X579</f>
        <v>0</v>
      </c>
      <c r="Y553" s="212">
        <f t="shared" ref="Y553" si="890">Y554+Y579</f>
        <v>0</v>
      </c>
      <c r="Z553" s="213">
        <f t="shared" ref="Z553:Z603" si="891">T553+W553</f>
        <v>7411422</v>
      </c>
      <c r="AA553" s="213">
        <f t="shared" ref="AA553:AA603" si="892">U553+X553</f>
        <v>0</v>
      </c>
      <c r="AB553" s="213">
        <f t="shared" ref="AB553:AB603" si="893">V553+Y553</f>
        <v>0</v>
      </c>
    </row>
    <row r="554" spans="1:28" s="47" customFormat="1" ht="25.5">
      <c r="A554" s="151"/>
      <c r="B554" s="99" t="s">
        <v>426</v>
      </c>
      <c r="C554" s="40" t="s">
        <v>420</v>
      </c>
      <c r="D554" s="40" t="s">
        <v>21</v>
      </c>
      <c r="E554" s="40" t="s">
        <v>100</v>
      </c>
      <c r="F554" s="40" t="s">
        <v>421</v>
      </c>
      <c r="G554" s="41"/>
      <c r="H554" s="170"/>
      <c r="I554" s="170"/>
      <c r="J554" s="170"/>
      <c r="K554" s="170"/>
      <c r="L554" s="170"/>
      <c r="M554" s="170"/>
      <c r="N554" s="170"/>
      <c r="O554" s="170"/>
      <c r="P554" s="170"/>
      <c r="Q554" s="170"/>
      <c r="R554" s="170"/>
      <c r="S554" s="170"/>
      <c r="T554" s="170"/>
      <c r="U554" s="170"/>
      <c r="V554" s="170"/>
      <c r="W554" s="170">
        <f>W555+W558+W561+W564+W567+W570+W573+W576</f>
        <v>411422</v>
      </c>
      <c r="X554" s="170">
        <f t="shared" ref="X554:Y554" si="894">X555+X558+X561+X564+X567+X570+X573+X576</f>
        <v>0</v>
      </c>
      <c r="Y554" s="170">
        <f t="shared" si="894"/>
        <v>0</v>
      </c>
      <c r="Z554" s="66">
        <f t="shared" si="891"/>
        <v>411422</v>
      </c>
      <c r="AA554" s="66">
        <f t="shared" si="892"/>
        <v>0</v>
      </c>
      <c r="AB554" s="66">
        <f t="shared" si="893"/>
        <v>0</v>
      </c>
    </row>
    <row r="555" spans="1:28" s="47" customFormat="1">
      <c r="A555" s="151"/>
      <c r="B555" s="99" t="s">
        <v>446</v>
      </c>
      <c r="C555" s="40" t="s">
        <v>420</v>
      </c>
      <c r="D555" s="40" t="s">
        <v>21</v>
      </c>
      <c r="E555" s="40" t="s">
        <v>100</v>
      </c>
      <c r="F555" s="40" t="s">
        <v>444</v>
      </c>
      <c r="G555" s="41"/>
      <c r="H555" s="170"/>
      <c r="I555" s="170"/>
      <c r="J555" s="170"/>
      <c r="K555" s="170"/>
      <c r="L555" s="170"/>
      <c r="M555" s="170"/>
      <c r="N555" s="170"/>
      <c r="O555" s="170"/>
      <c r="P555" s="170"/>
      <c r="Q555" s="170"/>
      <c r="R555" s="170"/>
      <c r="S555" s="170"/>
      <c r="T555" s="170"/>
      <c r="U555" s="170"/>
      <c r="V555" s="170"/>
      <c r="W555" s="170">
        <f>W556</f>
        <v>70407</v>
      </c>
      <c r="X555" s="170">
        <f t="shared" ref="X555:Y556" si="895">X556</f>
        <v>0</v>
      </c>
      <c r="Y555" s="170">
        <f t="shared" si="895"/>
        <v>0</v>
      </c>
      <c r="Z555" s="66">
        <f t="shared" si="891"/>
        <v>70407</v>
      </c>
      <c r="AA555" s="66">
        <f t="shared" si="892"/>
        <v>0</v>
      </c>
      <c r="AB555" s="66">
        <f t="shared" si="893"/>
        <v>0</v>
      </c>
    </row>
    <row r="556" spans="1:28" s="47" customFormat="1" ht="25.5">
      <c r="A556" s="151"/>
      <c r="B556" s="99" t="s">
        <v>208</v>
      </c>
      <c r="C556" s="40" t="s">
        <v>420</v>
      </c>
      <c r="D556" s="40" t="s">
        <v>21</v>
      </c>
      <c r="E556" s="40" t="s">
        <v>100</v>
      </c>
      <c r="F556" s="40" t="s">
        <v>444</v>
      </c>
      <c r="G556" s="41" t="s">
        <v>32</v>
      </c>
      <c r="H556" s="170"/>
      <c r="I556" s="170"/>
      <c r="J556" s="170"/>
      <c r="K556" s="170"/>
      <c r="L556" s="170"/>
      <c r="M556" s="170"/>
      <c r="N556" s="170"/>
      <c r="O556" s="170"/>
      <c r="P556" s="170"/>
      <c r="Q556" s="170"/>
      <c r="R556" s="170"/>
      <c r="S556" s="170"/>
      <c r="T556" s="170"/>
      <c r="U556" s="170"/>
      <c r="V556" s="170"/>
      <c r="W556" s="170">
        <f>W557</f>
        <v>70407</v>
      </c>
      <c r="X556" s="170">
        <f t="shared" si="895"/>
        <v>0</v>
      </c>
      <c r="Y556" s="170">
        <f t="shared" si="895"/>
        <v>0</v>
      </c>
      <c r="Z556" s="66">
        <f t="shared" si="891"/>
        <v>70407</v>
      </c>
      <c r="AA556" s="66">
        <f t="shared" si="892"/>
        <v>0</v>
      </c>
      <c r="AB556" s="66">
        <f t="shared" si="893"/>
        <v>0</v>
      </c>
    </row>
    <row r="557" spans="1:28" s="47" customFormat="1" ht="25.5">
      <c r="A557" s="151"/>
      <c r="B557" s="99" t="s">
        <v>34</v>
      </c>
      <c r="C557" s="40" t="s">
        <v>420</v>
      </c>
      <c r="D557" s="40" t="s">
        <v>21</v>
      </c>
      <c r="E557" s="40" t="s">
        <v>100</v>
      </c>
      <c r="F557" s="40" t="s">
        <v>444</v>
      </c>
      <c r="G557" s="41" t="s">
        <v>33</v>
      </c>
      <c r="H557" s="170"/>
      <c r="I557" s="170"/>
      <c r="J557" s="170"/>
      <c r="K557" s="170"/>
      <c r="L557" s="170"/>
      <c r="M557" s="170"/>
      <c r="N557" s="170"/>
      <c r="O557" s="170"/>
      <c r="P557" s="170"/>
      <c r="Q557" s="170"/>
      <c r="R557" s="170"/>
      <c r="S557" s="170"/>
      <c r="T557" s="170"/>
      <c r="U557" s="170"/>
      <c r="V557" s="170"/>
      <c r="W557" s="170">
        <v>70407</v>
      </c>
      <c r="X557" s="170"/>
      <c r="Y557" s="170"/>
      <c r="Z557" s="66">
        <f t="shared" si="891"/>
        <v>70407</v>
      </c>
      <c r="AA557" s="66">
        <f t="shared" si="892"/>
        <v>0</v>
      </c>
      <c r="AB557" s="66">
        <f t="shared" si="893"/>
        <v>0</v>
      </c>
    </row>
    <row r="558" spans="1:28" s="47" customFormat="1" ht="25.5">
      <c r="A558" s="151"/>
      <c r="B558" s="99" t="s">
        <v>428</v>
      </c>
      <c r="C558" s="40" t="s">
        <v>420</v>
      </c>
      <c r="D558" s="40" t="s">
        <v>21</v>
      </c>
      <c r="E558" s="40" t="s">
        <v>100</v>
      </c>
      <c r="F558" s="40" t="s">
        <v>427</v>
      </c>
      <c r="G558" s="41"/>
      <c r="H558" s="170"/>
      <c r="I558" s="170"/>
      <c r="J558" s="170"/>
      <c r="K558" s="170"/>
      <c r="L558" s="170"/>
      <c r="M558" s="170"/>
      <c r="N558" s="170"/>
      <c r="O558" s="170"/>
      <c r="P558" s="170"/>
      <c r="Q558" s="170"/>
      <c r="R558" s="170"/>
      <c r="S558" s="170"/>
      <c r="T558" s="170"/>
      <c r="U558" s="170"/>
      <c r="V558" s="170"/>
      <c r="W558" s="170">
        <f>W559</f>
        <v>70407</v>
      </c>
      <c r="X558" s="170">
        <f t="shared" ref="X558:Y559" si="896">X559</f>
        <v>0</v>
      </c>
      <c r="Y558" s="170">
        <f t="shared" si="896"/>
        <v>0</v>
      </c>
      <c r="Z558" s="66">
        <f t="shared" si="891"/>
        <v>70407</v>
      </c>
      <c r="AA558" s="66">
        <f t="shared" si="892"/>
        <v>0</v>
      </c>
      <c r="AB558" s="66">
        <f t="shared" si="893"/>
        <v>0</v>
      </c>
    </row>
    <row r="559" spans="1:28" s="47" customFormat="1" ht="25.5">
      <c r="A559" s="151"/>
      <c r="B559" s="99" t="s">
        <v>41</v>
      </c>
      <c r="C559" s="40" t="s">
        <v>420</v>
      </c>
      <c r="D559" s="40" t="s">
        <v>21</v>
      </c>
      <c r="E559" s="40" t="s">
        <v>100</v>
      </c>
      <c r="F559" s="40" t="s">
        <v>427</v>
      </c>
      <c r="G559" s="41" t="s">
        <v>39</v>
      </c>
      <c r="H559" s="170"/>
      <c r="I559" s="170"/>
      <c r="J559" s="170"/>
      <c r="K559" s="170"/>
      <c r="L559" s="170"/>
      <c r="M559" s="170"/>
      <c r="N559" s="170"/>
      <c r="O559" s="170"/>
      <c r="P559" s="170"/>
      <c r="Q559" s="170"/>
      <c r="R559" s="170"/>
      <c r="S559" s="170"/>
      <c r="T559" s="170"/>
      <c r="U559" s="170"/>
      <c r="V559" s="170"/>
      <c r="W559" s="170">
        <f>W560</f>
        <v>70407</v>
      </c>
      <c r="X559" s="170">
        <f t="shared" si="896"/>
        <v>0</v>
      </c>
      <c r="Y559" s="170">
        <f t="shared" si="896"/>
        <v>0</v>
      </c>
      <c r="Z559" s="66">
        <f t="shared" si="891"/>
        <v>70407</v>
      </c>
      <c r="AA559" s="66">
        <f t="shared" si="892"/>
        <v>0</v>
      </c>
      <c r="AB559" s="66">
        <f t="shared" si="893"/>
        <v>0</v>
      </c>
    </row>
    <row r="560" spans="1:28" s="47" customFormat="1">
      <c r="A560" s="151"/>
      <c r="B560" s="99" t="s">
        <v>42</v>
      </c>
      <c r="C560" s="40" t="s">
        <v>420</v>
      </c>
      <c r="D560" s="40" t="s">
        <v>21</v>
      </c>
      <c r="E560" s="40" t="s">
        <v>100</v>
      </c>
      <c r="F560" s="40" t="s">
        <v>427</v>
      </c>
      <c r="G560" s="41" t="s">
        <v>40</v>
      </c>
      <c r="H560" s="170"/>
      <c r="I560" s="170"/>
      <c r="J560" s="170"/>
      <c r="K560" s="170"/>
      <c r="L560" s="170"/>
      <c r="M560" s="170"/>
      <c r="N560" s="170"/>
      <c r="O560" s="170"/>
      <c r="P560" s="170"/>
      <c r="Q560" s="170"/>
      <c r="R560" s="170"/>
      <c r="S560" s="170"/>
      <c r="T560" s="170"/>
      <c r="U560" s="170"/>
      <c r="V560" s="170"/>
      <c r="W560" s="66">
        <v>70407</v>
      </c>
      <c r="X560" s="170"/>
      <c r="Y560" s="170"/>
      <c r="Z560" s="66">
        <f t="shared" si="891"/>
        <v>70407</v>
      </c>
      <c r="AA560" s="66">
        <f t="shared" si="892"/>
        <v>0</v>
      </c>
      <c r="AB560" s="66">
        <f t="shared" si="893"/>
        <v>0</v>
      </c>
    </row>
    <row r="561" spans="1:28" s="47" customFormat="1">
      <c r="A561" s="151"/>
      <c r="B561" s="99" t="s">
        <v>450</v>
      </c>
      <c r="C561" s="40" t="s">
        <v>420</v>
      </c>
      <c r="D561" s="40" t="s">
        <v>21</v>
      </c>
      <c r="E561" s="40" t="s">
        <v>100</v>
      </c>
      <c r="F561" s="40" t="s">
        <v>430</v>
      </c>
      <c r="G561" s="41"/>
      <c r="H561" s="170"/>
      <c r="I561" s="170"/>
      <c r="J561" s="170"/>
      <c r="K561" s="170"/>
      <c r="L561" s="170"/>
      <c r="M561" s="170"/>
      <c r="N561" s="170"/>
      <c r="O561" s="170"/>
      <c r="P561" s="170"/>
      <c r="Q561" s="170"/>
      <c r="R561" s="170"/>
      <c r="S561" s="170"/>
      <c r="T561" s="170"/>
      <c r="U561" s="170"/>
      <c r="V561" s="170"/>
      <c r="W561" s="170">
        <f>W562</f>
        <v>50000</v>
      </c>
      <c r="X561" s="170">
        <f t="shared" ref="X561:Y562" si="897">X562</f>
        <v>0</v>
      </c>
      <c r="Y561" s="170">
        <f t="shared" si="897"/>
        <v>0</v>
      </c>
      <c r="Z561" s="66">
        <f t="shared" si="891"/>
        <v>50000</v>
      </c>
      <c r="AA561" s="66">
        <f t="shared" si="892"/>
        <v>0</v>
      </c>
      <c r="AB561" s="66">
        <f t="shared" si="893"/>
        <v>0</v>
      </c>
    </row>
    <row r="562" spans="1:28" s="47" customFormat="1" ht="25.5">
      <c r="A562" s="151"/>
      <c r="B562" s="99" t="s">
        <v>41</v>
      </c>
      <c r="C562" s="40" t="s">
        <v>420</v>
      </c>
      <c r="D562" s="40" t="s">
        <v>21</v>
      </c>
      <c r="E562" s="40" t="s">
        <v>100</v>
      </c>
      <c r="F562" s="40" t="s">
        <v>430</v>
      </c>
      <c r="G562" s="41" t="s">
        <v>39</v>
      </c>
      <c r="H562" s="170"/>
      <c r="I562" s="170"/>
      <c r="J562" s="170"/>
      <c r="K562" s="170"/>
      <c r="L562" s="170"/>
      <c r="M562" s="170"/>
      <c r="N562" s="170"/>
      <c r="O562" s="170"/>
      <c r="P562" s="170"/>
      <c r="Q562" s="170"/>
      <c r="R562" s="170"/>
      <c r="S562" s="170"/>
      <c r="T562" s="170"/>
      <c r="U562" s="170"/>
      <c r="V562" s="170"/>
      <c r="W562" s="170">
        <f>W563</f>
        <v>50000</v>
      </c>
      <c r="X562" s="170">
        <f t="shared" si="897"/>
        <v>0</v>
      </c>
      <c r="Y562" s="170">
        <f t="shared" si="897"/>
        <v>0</v>
      </c>
      <c r="Z562" s="66">
        <f t="shared" si="891"/>
        <v>50000</v>
      </c>
      <c r="AA562" s="66">
        <f t="shared" si="892"/>
        <v>0</v>
      </c>
      <c r="AB562" s="66">
        <f t="shared" si="893"/>
        <v>0</v>
      </c>
    </row>
    <row r="563" spans="1:28" s="47" customFormat="1">
      <c r="A563" s="151"/>
      <c r="B563" s="99" t="s">
        <v>42</v>
      </c>
      <c r="C563" s="40" t="s">
        <v>420</v>
      </c>
      <c r="D563" s="40" t="s">
        <v>21</v>
      </c>
      <c r="E563" s="40" t="s">
        <v>100</v>
      </c>
      <c r="F563" s="40" t="s">
        <v>430</v>
      </c>
      <c r="G563" s="41" t="s">
        <v>40</v>
      </c>
      <c r="H563" s="170"/>
      <c r="I563" s="170"/>
      <c r="J563" s="170"/>
      <c r="K563" s="170"/>
      <c r="L563" s="170"/>
      <c r="M563" s="170"/>
      <c r="N563" s="170"/>
      <c r="O563" s="170"/>
      <c r="P563" s="170"/>
      <c r="Q563" s="170"/>
      <c r="R563" s="170"/>
      <c r="S563" s="170"/>
      <c r="T563" s="170"/>
      <c r="U563" s="170"/>
      <c r="V563" s="170"/>
      <c r="W563" s="66">
        <v>50000</v>
      </c>
      <c r="X563" s="170"/>
      <c r="Y563" s="170"/>
      <c r="Z563" s="66">
        <f t="shared" si="891"/>
        <v>50000</v>
      </c>
      <c r="AA563" s="66">
        <f t="shared" si="892"/>
        <v>0</v>
      </c>
      <c r="AB563" s="66">
        <f t="shared" si="893"/>
        <v>0</v>
      </c>
    </row>
    <row r="564" spans="1:28" s="47" customFormat="1">
      <c r="A564" s="151"/>
      <c r="B564" s="99" t="s">
        <v>432</v>
      </c>
      <c r="C564" s="40" t="s">
        <v>420</v>
      </c>
      <c r="D564" s="40" t="s">
        <v>21</v>
      </c>
      <c r="E564" s="40" t="s">
        <v>100</v>
      </c>
      <c r="F564" s="40" t="s">
        <v>431</v>
      </c>
      <c r="G564" s="41"/>
      <c r="H564" s="170"/>
      <c r="I564" s="170"/>
      <c r="J564" s="170"/>
      <c r="K564" s="170"/>
      <c r="L564" s="170"/>
      <c r="M564" s="170"/>
      <c r="N564" s="170"/>
      <c r="O564" s="170"/>
      <c r="P564" s="170"/>
      <c r="Q564" s="170"/>
      <c r="R564" s="170"/>
      <c r="S564" s="170"/>
      <c r="T564" s="170"/>
      <c r="U564" s="170"/>
      <c r="V564" s="170"/>
      <c r="W564" s="170">
        <f>W565</f>
        <v>52400</v>
      </c>
      <c r="X564" s="170">
        <f t="shared" ref="X564:Y565" si="898">X565</f>
        <v>0</v>
      </c>
      <c r="Y564" s="170">
        <f t="shared" si="898"/>
        <v>0</v>
      </c>
      <c r="Z564" s="66">
        <f t="shared" si="891"/>
        <v>52400</v>
      </c>
      <c r="AA564" s="66">
        <f t="shared" si="892"/>
        <v>0</v>
      </c>
      <c r="AB564" s="66">
        <f t="shared" si="893"/>
        <v>0</v>
      </c>
    </row>
    <row r="565" spans="1:28" s="47" customFormat="1" ht="25.5">
      <c r="A565" s="151"/>
      <c r="B565" s="99" t="s">
        <v>41</v>
      </c>
      <c r="C565" s="40" t="s">
        <v>420</v>
      </c>
      <c r="D565" s="40" t="s">
        <v>21</v>
      </c>
      <c r="E565" s="40" t="s">
        <v>100</v>
      </c>
      <c r="F565" s="40" t="s">
        <v>431</v>
      </c>
      <c r="G565" s="41" t="s">
        <v>39</v>
      </c>
      <c r="H565" s="170"/>
      <c r="I565" s="170"/>
      <c r="J565" s="170"/>
      <c r="K565" s="170"/>
      <c r="L565" s="170"/>
      <c r="M565" s="170"/>
      <c r="N565" s="170"/>
      <c r="O565" s="170"/>
      <c r="P565" s="170"/>
      <c r="Q565" s="170"/>
      <c r="R565" s="170"/>
      <c r="S565" s="170"/>
      <c r="T565" s="170"/>
      <c r="U565" s="170"/>
      <c r="V565" s="170"/>
      <c r="W565" s="170">
        <f>W566</f>
        <v>52400</v>
      </c>
      <c r="X565" s="170">
        <f t="shared" si="898"/>
        <v>0</v>
      </c>
      <c r="Y565" s="170">
        <f t="shared" si="898"/>
        <v>0</v>
      </c>
      <c r="Z565" s="66">
        <f t="shared" si="891"/>
        <v>52400</v>
      </c>
      <c r="AA565" s="66">
        <f t="shared" si="892"/>
        <v>0</v>
      </c>
      <c r="AB565" s="66">
        <f t="shared" si="893"/>
        <v>0</v>
      </c>
    </row>
    <row r="566" spans="1:28" s="47" customFormat="1">
      <c r="A566" s="151"/>
      <c r="B566" s="99" t="s">
        <v>42</v>
      </c>
      <c r="C566" s="40" t="s">
        <v>420</v>
      </c>
      <c r="D566" s="40" t="s">
        <v>21</v>
      </c>
      <c r="E566" s="40" t="s">
        <v>100</v>
      </c>
      <c r="F566" s="40" t="s">
        <v>431</v>
      </c>
      <c r="G566" s="41" t="s">
        <v>40</v>
      </c>
      <c r="H566" s="170"/>
      <c r="I566" s="170"/>
      <c r="J566" s="170"/>
      <c r="K566" s="170"/>
      <c r="L566" s="170"/>
      <c r="M566" s="170"/>
      <c r="N566" s="170"/>
      <c r="O566" s="170"/>
      <c r="P566" s="170"/>
      <c r="Q566" s="170"/>
      <c r="R566" s="170"/>
      <c r="S566" s="170"/>
      <c r="T566" s="170"/>
      <c r="U566" s="170"/>
      <c r="V566" s="170"/>
      <c r="W566" s="66">
        <v>52400</v>
      </c>
      <c r="X566" s="170"/>
      <c r="Y566" s="170"/>
      <c r="Z566" s="66">
        <f t="shared" si="891"/>
        <v>52400</v>
      </c>
      <c r="AA566" s="66">
        <f t="shared" si="892"/>
        <v>0</v>
      </c>
      <c r="AB566" s="66">
        <f t="shared" si="893"/>
        <v>0</v>
      </c>
    </row>
    <row r="567" spans="1:28" s="47" customFormat="1" ht="25.5">
      <c r="A567" s="151"/>
      <c r="B567" s="99" t="s">
        <v>447</v>
      </c>
      <c r="C567" s="40" t="s">
        <v>420</v>
      </c>
      <c r="D567" s="40" t="s">
        <v>21</v>
      </c>
      <c r="E567" s="40" t="s">
        <v>100</v>
      </c>
      <c r="F567" s="40" t="s">
        <v>422</v>
      </c>
      <c r="G567" s="41"/>
      <c r="H567" s="170"/>
      <c r="I567" s="170"/>
      <c r="J567" s="170"/>
      <c r="K567" s="170"/>
      <c r="L567" s="170"/>
      <c r="M567" s="170"/>
      <c r="N567" s="170"/>
      <c r="O567" s="170"/>
      <c r="P567" s="170"/>
      <c r="Q567" s="170"/>
      <c r="R567" s="170"/>
      <c r="S567" s="170"/>
      <c r="T567" s="170"/>
      <c r="U567" s="170"/>
      <c r="V567" s="170"/>
      <c r="W567" s="170">
        <f>W568</f>
        <v>24400</v>
      </c>
      <c r="X567" s="170">
        <f t="shared" ref="X567:Y568" si="899">X568</f>
        <v>0</v>
      </c>
      <c r="Y567" s="170">
        <f t="shared" si="899"/>
        <v>0</v>
      </c>
      <c r="Z567" s="66">
        <f t="shared" si="891"/>
        <v>24400</v>
      </c>
      <c r="AA567" s="66">
        <f t="shared" si="892"/>
        <v>0</v>
      </c>
      <c r="AB567" s="66">
        <f t="shared" si="893"/>
        <v>0</v>
      </c>
    </row>
    <row r="568" spans="1:28" s="47" customFormat="1" ht="25.5">
      <c r="A568" s="151"/>
      <c r="B568" s="99" t="s">
        <v>208</v>
      </c>
      <c r="C568" s="40" t="s">
        <v>420</v>
      </c>
      <c r="D568" s="40" t="s">
        <v>21</v>
      </c>
      <c r="E568" s="40" t="s">
        <v>100</v>
      </c>
      <c r="F568" s="40" t="s">
        <v>422</v>
      </c>
      <c r="G568" s="41" t="s">
        <v>39</v>
      </c>
      <c r="H568" s="170"/>
      <c r="I568" s="170"/>
      <c r="J568" s="170"/>
      <c r="K568" s="170"/>
      <c r="L568" s="170"/>
      <c r="M568" s="170"/>
      <c r="N568" s="170"/>
      <c r="O568" s="170"/>
      <c r="P568" s="170"/>
      <c r="Q568" s="170"/>
      <c r="R568" s="170"/>
      <c r="S568" s="170"/>
      <c r="T568" s="170"/>
      <c r="U568" s="170"/>
      <c r="V568" s="170"/>
      <c r="W568" s="170">
        <f>W569</f>
        <v>24400</v>
      </c>
      <c r="X568" s="170">
        <f t="shared" si="899"/>
        <v>0</v>
      </c>
      <c r="Y568" s="170">
        <f t="shared" si="899"/>
        <v>0</v>
      </c>
      <c r="Z568" s="66">
        <f t="shared" si="891"/>
        <v>24400</v>
      </c>
      <c r="AA568" s="66">
        <f t="shared" si="892"/>
        <v>0</v>
      </c>
      <c r="AB568" s="66">
        <f t="shared" si="893"/>
        <v>0</v>
      </c>
    </row>
    <row r="569" spans="1:28" s="47" customFormat="1" ht="25.5">
      <c r="A569" s="151"/>
      <c r="B569" s="99" t="s">
        <v>34</v>
      </c>
      <c r="C569" s="40" t="s">
        <v>420</v>
      </c>
      <c r="D569" s="40" t="s">
        <v>21</v>
      </c>
      <c r="E569" s="40" t="s">
        <v>100</v>
      </c>
      <c r="F569" s="40" t="s">
        <v>422</v>
      </c>
      <c r="G569" s="41" t="s">
        <v>40</v>
      </c>
      <c r="H569" s="170"/>
      <c r="I569" s="170"/>
      <c r="J569" s="170"/>
      <c r="K569" s="170"/>
      <c r="L569" s="170"/>
      <c r="M569" s="170"/>
      <c r="N569" s="170"/>
      <c r="O569" s="170"/>
      <c r="P569" s="170"/>
      <c r="Q569" s="170"/>
      <c r="R569" s="170"/>
      <c r="S569" s="170"/>
      <c r="T569" s="170"/>
      <c r="U569" s="170"/>
      <c r="V569" s="170"/>
      <c r="W569" s="66">
        <v>24400</v>
      </c>
      <c r="X569" s="170"/>
      <c r="Y569" s="170"/>
      <c r="Z569" s="66">
        <f t="shared" si="891"/>
        <v>24400</v>
      </c>
      <c r="AA569" s="66">
        <f t="shared" si="892"/>
        <v>0</v>
      </c>
      <c r="AB569" s="66">
        <f t="shared" si="893"/>
        <v>0</v>
      </c>
    </row>
    <row r="570" spans="1:28" s="47" customFormat="1">
      <c r="A570" s="151"/>
      <c r="B570" s="99" t="s">
        <v>436</v>
      </c>
      <c r="C570" s="40" t="s">
        <v>420</v>
      </c>
      <c r="D570" s="40" t="s">
        <v>21</v>
      </c>
      <c r="E570" s="40" t="s">
        <v>100</v>
      </c>
      <c r="F570" s="40" t="s">
        <v>435</v>
      </c>
      <c r="G570" s="41"/>
      <c r="H570" s="170"/>
      <c r="I570" s="170"/>
      <c r="J570" s="170"/>
      <c r="K570" s="170"/>
      <c r="L570" s="170"/>
      <c r="M570" s="170"/>
      <c r="N570" s="170"/>
      <c r="O570" s="170"/>
      <c r="P570" s="170"/>
      <c r="Q570" s="170"/>
      <c r="R570" s="170"/>
      <c r="S570" s="170"/>
      <c r="T570" s="170"/>
      <c r="U570" s="170"/>
      <c r="V570" s="170"/>
      <c r="W570" s="170">
        <f>W571</f>
        <v>53000</v>
      </c>
      <c r="X570" s="170">
        <f t="shared" ref="X570:Y571" si="900">X571</f>
        <v>0</v>
      </c>
      <c r="Y570" s="170">
        <f t="shared" si="900"/>
        <v>0</v>
      </c>
      <c r="Z570" s="66">
        <f t="shared" si="891"/>
        <v>53000</v>
      </c>
      <c r="AA570" s="66">
        <f t="shared" si="892"/>
        <v>0</v>
      </c>
      <c r="AB570" s="66">
        <f t="shared" si="893"/>
        <v>0</v>
      </c>
    </row>
    <row r="571" spans="1:28" s="47" customFormat="1" ht="25.5">
      <c r="A571" s="151"/>
      <c r="B571" s="99" t="s">
        <v>208</v>
      </c>
      <c r="C571" s="40" t="s">
        <v>420</v>
      </c>
      <c r="D571" s="40" t="s">
        <v>21</v>
      </c>
      <c r="E571" s="40" t="s">
        <v>100</v>
      </c>
      <c r="F571" s="40" t="s">
        <v>435</v>
      </c>
      <c r="G571" s="41" t="s">
        <v>39</v>
      </c>
      <c r="H571" s="170"/>
      <c r="I571" s="170"/>
      <c r="J571" s="170"/>
      <c r="K571" s="170"/>
      <c r="L571" s="170"/>
      <c r="M571" s="170"/>
      <c r="N571" s="170"/>
      <c r="O571" s="170"/>
      <c r="P571" s="170"/>
      <c r="Q571" s="170"/>
      <c r="R571" s="170"/>
      <c r="S571" s="170"/>
      <c r="T571" s="170"/>
      <c r="U571" s="170"/>
      <c r="V571" s="170"/>
      <c r="W571" s="170">
        <f>W572</f>
        <v>53000</v>
      </c>
      <c r="X571" s="170">
        <f t="shared" si="900"/>
        <v>0</v>
      </c>
      <c r="Y571" s="170">
        <f t="shared" si="900"/>
        <v>0</v>
      </c>
      <c r="Z571" s="66">
        <f t="shared" si="891"/>
        <v>53000</v>
      </c>
      <c r="AA571" s="66">
        <f t="shared" si="892"/>
        <v>0</v>
      </c>
      <c r="AB571" s="66">
        <f t="shared" si="893"/>
        <v>0</v>
      </c>
    </row>
    <row r="572" spans="1:28" s="47" customFormat="1" ht="25.5">
      <c r="A572" s="151"/>
      <c r="B572" s="99" t="s">
        <v>34</v>
      </c>
      <c r="C572" s="40" t="s">
        <v>420</v>
      </c>
      <c r="D572" s="40" t="s">
        <v>21</v>
      </c>
      <c r="E572" s="40" t="s">
        <v>100</v>
      </c>
      <c r="F572" s="40" t="s">
        <v>435</v>
      </c>
      <c r="G572" s="41" t="s">
        <v>40</v>
      </c>
      <c r="H572" s="170"/>
      <c r="I572" s="170"/>
      <c r="J572" s="170"/>
      <c r="K572" s="170"/>
      <c r="L572" s="170"/>
      <c r="M572" s="170"/>
      <c r="N572" s="170"/>
      <c r="O572" s="170"/>
      <c r="P572" s="170"/>
      <c r="Q572" s="170"/>
      <c r="R572" s="170"/>
      <c r="S572" s="170"/>
      <c r="T572" s="170"/>
      <c r="U572" s="170"/>
      <c r="V572" s="170"/>
      <c r="W572" s="66">
        <v>53000</v>
      </c>
      <c r="X572" s="170"/>
      <c r="Y572" s="170"/>
      <c r="Z572" s="66">
        <f t="shared" si="891"/>
        <v>53000</v>
      </c>
      <c r="AA572" s="66">
        <f t="shared" si="892"/>
        <v>0</v>
      </c>
      <c r="AB572" s="66">
        <f t="shared" si="893"/>
        <v>0</v>
      </c>
    </row>
    <row r="573" spans="1:28" s="47" customFormat="1">
      <c r="A573" s="151"/>
      <c r="B573" s="99" t="s">
        <v>440</v>
      </c>
      <c r="C573" s="40" t="s">
        <v>420</v>
      </c>
      <c r="D573" s="40" t="s">
        <v>21</v>
      </c>
      <c r="E573" s="40" t="s">
        <v>100</v>
      </c>
      <c r="F573" s="40" t="s">
        <v>438</v>
      </c>
      <c r="G573" s="41"/>
      <c r="H573" s="170"/>
      <c r="I573" s="170"/>
      <c r="J573" s="170"/>
      <c r="K573" s="170"/>
      <c r="L573" s="170"/>
      <c r="M573" s="170"/>
      <c r="N573" s="170"/>
      <c r="O573" s="170"/>
      <c r="P573" s="170"/>
      <c r="Q573" s="170"/>
      <c r="R573" s="170"/>
      <c r="S573" s="170"/>
      <c r="T573" s="170"/>
      <c r="U573" s="170"/>
      <c r="V573" s="170"/>
      <c r="W573" s="170">
        <f>W574</f>
        <v>40808</v>
      </c>
      <c r="X573" s="170">
        <f t="shared" ref="X573:Y574" si="901">X574</f>
        <v>0</v>
      </c>
      <c r="Y573" s="170">
        <f t="shared" si="901"/>
        <v>0</v>
      </c>
      <c r="Z573" s="66">
        <f t="shared" si="891"/>
        <v>40808</v>
      </c>
      <c r="AA573" s="66">
        <f t="shared" si="892"/>
        <v>0</v>
      </c>
      <c r="AB573" s="66">
        <f t="shared" si="893"/>
        <v>0</v>
      </c>
    </row>
    <row r="574" spans="1:28" s="47" customFormat="1" ht="25.5">
      <c r="A574" s="151"/>
      <c r="B574" s="99" t="s">
        <v>208</v>
      </c>
      <c r="C574" s="40" t="s">
        <v>420</v>
      </c>
      <c r="D574" s="40" t="s">
        <v>21</v>
      </c>
      <c r="E574" s="40" t="s">
        <v>100</v>
      </c>
      <c r="F574" s="40" t="s">
        <v>438</v>
      </c>
      <c r="G574" s="41" t="s">
        <v>32</v>
      </c>
      <c r="H574" s="170"/>
      <c r="I574" s="170"/>
      <c r="J574" s="170"/>
      <c r="K574" s="170"/>
      <c r="L574" s="170"/>
      <c r="M574" s="170"/>
      <c r="N574" s="170"/>
      <c r="O574" s="170"/>
      <c r="P574" s="170"/>
      <c r="Q574" s="170"/>
      <c r="R574" s="170"/>
      <c r="S574" s="170"/>
      <c r="T574" s="170"/>
      <c r="U574" s="170"/>
      <c r="V574" s="170"/>
      <c r="W574" s="170">
        <f>W575</f>
        <v>40808</v>
      </c>
      <c r="X574" s="170">
        <f t="shared" si="901"/>
        <v>0</v>
      </c>
      <c r="Y574" s="170">
        <f t="shared" si="901"/>
        <v>0</v>
      </c>
      <c r="Z574" s="66">
        <f t="shared" si="891"/>
        <v>40808</v>
      </c>
      <c r="AA574" s="66">
        <f t="shared" si="892"/>
        <v>0</v>
      </c>
      <c r="AB574" s="66">
        <f t="shared" si="893"/>
        <v>0</v>
      </c>
    </row>
    <row r="575" spans="1:28" s="47" customFormat="1" ht="25.5">
      <c r="A575" s="151"/>
      <c r="B575" s="99" t="s">
        <v>34</v>
      </c>
      <c r="C575" s="40" t="s">
        <v>420</v>
      </c>
      <c r="D575" s="40" t="s">
        <v>21</v>
      </c>
      <c r="E575" s="40" t="s">
        <v>100</v>
      </c>
      <c r="F575" s="40" t="s">
        <v>438</v>
      </c>
      <c r="G575" s="41" t="s">
        <v>33</v>
      </c>
      <c r="H575" s="170"/>
      <c r="I575" s="170"/>
      <c r="J575" s="170"/>
      <c r="K575" s="170"/>
      <c r="L575" s="170"/>
      <c r="M575" s="170"/>
      <c r="N575" s="170"/>
      <c r="O575" s="170"/>
      <c r="P575" s="170"/>
      <c r="Q575" s="170"/>
      <c r="R575" s="170"/>
      <c r="S575" s="170"/>
      <c r="T575" s="170"/>
      <c r="U575" s="170"/>
      <c r="V575" s="170"/>
      <c r="W575" s="170">
        <v>40808</v>
      </c>
      <c r="X575" s="170"/>
      <c r="Y575" s="170"/>
      <c r="Z575" s="66">
        <f t="shared" si="891"/>
        <v>40808</v>
      </c>
      <c r="AA575" s="66">
        <f t="shared" si="892"/>
        <v>0</v>
      </c>
      <c r="AB575" s="66">
        <f t="shared" si="893"/>
        <v>0</v>
      </c>
    </row>
    <row r="576" spans="1:28" s="47" customFormat="1">
      <c r="A576" s="151"/>
      <c r="B576" s="99" t="s">
        <v>441</v>
      </c>
      <c r="C576" s="40" t="s">
        <v>420</v>
      </c>
      <c r="D576" s="40" t="s">
        <v>21</v>
      </c>
      <c r="E576" s="40" t="s">
        <v>100</v>
      </c>
      <c r="F576" s="40" t="s">
        <v>439</v>
      </c>
      <c r="G576" s="41"/>
      <c r="H576" s="170"/>
      <c r="I576" s="170"/>
      <c r="J576" s="170"/>
      <c r="K576" s="170"/>
      <c r="L576" s="170"/>
      <c r="M576" s="170"/>
      <c r="N576" s="170"/>
      <c r="O576" s="170"/>
      <c r="P576" s="170"/>
      <c r="Q576" s="170"/>
      <c r="R576" s="170"/>
      <c r="S576" s="170"/>
      <c r="T576" s="170"/>
      <c r="U576" s="170"/>
      <c r="V576" s="170"/>
      <c r="W576" s="170">
        <f>W577</f>
        <v>50000</v>
      </c>
      <c r="X576" s="170">
        <f t="shared" ref="X576:Y577" si="902">X577</f>
        <v>0</v>
      </c>
      <c r="Y576" s="170">
        <f t="shared" si="902"/>
        <v>0</v>
      </c>
      <c r="Z576" s="66">
        <f t="shared" si="891"/>
        <v>50000</v>
      </c>
      <c r="AA576" s="66">
        <f t="shared" si="892"/>
        <v>0</v>
      </c>
      <c r="AB576" s="66">
        <f t="shared" si="893"/>
        <v>0</v>
      </c>
    </row>
    <row r="577" spans="1:28" s="47" customFormat="1" ht="25.5">
      <c r="A577" s="151"/>
      <c r="B577" s="99" t="s">
        <v>208</v>
      </c>
      <c r="C577" s="40" t="s">
        <v>420</v>
      </c>
      <c r="D577" s="40" t="s">
        <v>21</v>
      </c>
      <c r="E577" s="40" t="s">
        <v>100</v>
      </c>
      <c r="F577" s="40" t="s">
        <v>439</v>
      </c>
      <c r="G577" s="41" t="s">
        <v>32</v>
      </c>
      <c r="H577" s="170"/>
      <c r="I577" s="170"/>
      <c r="J577" s="170"/>
      <c r="K577" s="170"/>
      <c r="L577" s="170"/>
      <c r="M577" s="170"/>
      <c r="N577" s="170"/>
      <c r="O577" s="170"/>
      <c r="P577" s="170"/>
      <c r="Q577" s="170"/>
      <c r="R577" s="170"/>
      <c r="S577" s="170"/>
      <c r="T577" s="170"/>
      <c r="U577" s="170"/>
      <c r="V577" s="170"/>
      <c r="W577" s="170">
        <f>W578</f>
        <v>50000</v>
      </c>
      <c r="X577" s="170">
        <f t="shared" si="902"/>
        <v>0</v>
      </c>
      <c r="Y577" s="170">
        <f t="shared" si="902"/>
        <v>0</v>
      </c>
      <c r="Z577" s="66">
        <f t="shared" si="891"/>
        <v>50000</v>
      </c>
      <c r="AA577" s="66">
        <f t="shared" si="892"/>
        <v>0</v>
      </c>
      <c r="AB577" s="66">
        <f t="shared" si="893"/>
        <v>0</v>
      </c>
    </row>
    <row r="578" spans="1:28" s="47" customFormat="1" ht="25.5">
      <c r="A578" s="151"/>
      <c r="B578" s="99" t="s">
        <v>34</v>
      </c>
      <c r="C578" s="40" t="s">
        <v>420</v>
      </c>
      <c r="D578" s="40" t="s">
        <v>21</v>
      </c>
      <c r="E578" s="40" t="s">
        <v>100</v>
      </c>
      <c r="F578" s="40" t="s">
        <v>439</v>
      </c>
      <c r="G578" s="41" t="s">
        <v>33</v>
      </c>
      <c r="H578" s="170"/>
      <c r="I578" s="170"/>
      <c r="J578" s="170"/>
      <c r="K578" s="170"/>
      <c r="L578" s="170"/>
      <c r="M578" s="170"/>
      <c r="N578" s="170"/>
      <c r="O578" s="170"/>
      <c r="P578" s="170"/>
      <c r="Q578" s="170"/>
      <c r="R578" s="170"/>
      <c r="S578" s="170"/>
      <c r="T578" s="170"/>
      <c r="U578" s="170"/>
      <c r="V578" s="170"/>
      <c r="W578" s="170">
        <v>50000</v>
      </c>
      <c r="X578" s="170"/>
      <c r="Y578" s="170"/>
      <c r="Z578" s="66">
        <f t="shared" si="891"/>
        <v>50000</v>
      </c>
      <c r="AA578" s="66">
        <f t="shared" si="892"/>
        <v>0</v>
      </c>
      <c r="AB578" s="66">
        <f t="shared" si="893"/>
        <v>0</v>
      </c>
    </row>
    <row r="579" spans="1:28" s="47" customFormat="1" ht="25.5">
      <c r="A579" s="151"/>
      <c r="B579" s="99" t="s">
        <v>392</v>
      </c>
      <c r="C579" s="40" t="s">
        <v>420</v>
      </c>
      <c r="D579" s="40" t="s">
        <v>21</v>
      </c>
      <c r="E579" s="40" t="s">
        <v>100</v>
      </c>
      <c r="F579" s="40" t="s">
        <v>423</v>
      </c>
      <c r="G579" s="41"/>
      <c r="H579" s="170"/>
      <c r="I579" s="170"/>
      <c r="J579" s="170"/>
      <c r="K579" s="170"/>
      <c r="L579" s="170"/>
      <c r="M579" s="170"/>
      <c r="N579" s="170"/>
      <c r="O579" s="170"/>
      <c r="P579" s="170"/>
      <c r="Q579" s="170"/>
      <c r="R579" s="170"/>
      <c r="S579" s="170"/>
      <c r="T579" s="170"/>
      <c r="U579" s="170"/>
      <c r="V579" s="170"/>
      <c r="W579" s="170">
        <f>W580+W583+W586+W589+W592+W595+W598+W601</f>
        <v>7000000</v>
      </c>
      <c r="X579" s="170">
        <f t="shared" ref="X579:Y579" si="903">X580+X583+X586+X589+X592+X595+X598+X601</f>
        <v>0</v>
      </c>
      <c r="Y579" s="170">
        <f t="shared" si="903"/>
        <v>0</v>
      </c>
      <c r="Z579" s="66">
        <f t="shared" si="891"/>
        <v>7000000</v>
      </c>
      <c r="AA579" s="66">
        <f t="shared" si="892"/>
        <v>0</v>
      </c>
      <c r="AB579" s="66">
        <f t="shared" si="893"/>
        <v>0</v>
      </c>
    </row>
    <row r="580" spans="1:28" s="47" customFormat="1">
      <c r="A580" s="151"/>
      <c r="B580" s="99" t="s">
        <v>446</v>
      </c>
      <c r="C580" s="40" t="s">
        <v>420</v>
      </c>
      <c r="D580" s="40" t="s">
        <v>21</v>
      </c>
      <c r="E580" s="40" t="s">
        <v>100</v>
      </c>
      <c r="F580" s="40" t="s">
        <v>445</v>
      </c>
      <c r="G580" s="41"/>
      <c r="H580" s="170"/>
      <c r="I580" s="170"/>
      <c r="J580" s="170"/>
      <c r="K580" s="170"/>
      <c r="L580" s="170"/>
      <c r="M580" s="170"/>
      <c r="N580" s="170"/>
      <c r="O580" s="170"/>
      <c r="P580" s="170"/>
      <c r="Q580" s="170"/>
      <c r="R580" s="170"/>
      <c r="S580" s="170"/>
      <c r="T580" s="170"/>
      <c r="U580" s="170"/>
      <c r="V580" s="170"/>
      <c r="W580" s="170">
        <f>W581</f>
        <v>1166666</v>
      </c>
      <c r="X580" s="170">
        <f t="shared" ref="X580:Y581" si="904">X581</f>
        <v>0</v>
      </c>
      <c r="Y580" s="170">
        <f t="shared" si="904"/>
        <v>0</v>
      </c>
      <c r="Z580" s="66">
        <f t="shared" si="891"/>
        <v>1166666</v>
      </c>
      <c r="AA580" s="66">
        <f t="shared" si="892"/>
        <v>0</v>
      </c>
      <c r="AB580" s="66">
        <f t="shared" si="893"/>
        <v>0</v>
      </c>
    </row>
    <row r="581" spans="1:28" s="47" customFormat="1" ht="25.5">
      <c r="A581" s="151"/>
      <c r="B581" s="99" t="s">
        <v>208</v>
      </c>
      <c r="C581" s="40" t="s">
        <v>420</v>
      </c>
      <c r="D581" s="40" t="s">
        <v>21</v>
      </c>
      <c r="E581" s="40" t="s">
        <v>100</v>
      </c>
      <c r="F581" s="40" t="s">
        <v>445</v>
      </c>
      <c r="G581" s="41" t="s">
        <v>32</v>
      </c>
      <c r="H581" s="170"/>
      <c r="I581" s="170"/>
      <c r="J581" s="170"/>
      <c r="K581" s="170"/>
      <c r="L581" s="170"/>
      <c r="M581" s="170"/>
      <c r="N581" s="170"/>
      <c r="O581" s="170"/>
      <c r="P581" s="170"/>
      <c r="Q581" s="170"/>
      <c r="R581" s="170"/>
      <c r="S581" s="170"/>
      <c r="T581" s="170"/>
      <c r="U581" s="170"/>
      <c r="V581" s="170"/>
      <c r="W581" s="170">
        <f>W582</f>
        <v>1166666</v>
      </c>
      <c r="X581" s="170">
        <f t="shared" si="904"/>
        <v>0</v>
      </c>
      <c r="Y581" s="170">
        <f t="shared" si="904"/>
        <v>0</v>
      </c>
      <c r="Z581" s="66">
        <f t="shared" si="891"/>
        <v>1166666</v>
      </c>
      <c r="AA581" s="66">
        <f t="shared" si="892"/>
        <v>0</v>
      </c>
      <c r="AB581" s="66">
        <f t="shared" si="893"/>
        <v>0</v>
      </c>
    </row>
    <row r="582" spans="1:28" s="47" customFormat="1" ht="25.5">
      <c r="A582" s="151"/>
      <c r="B582" s="99" t="s">
        <v>34</v>
      </c>
      <c r="C582" s="40" t="s">
        <v>420</v>
      </c>
      <c r="D582" s="40" t="s">
        <v>21</v>
      </c>
      <c r="E582" s="40" t="s">
        <v>100</v>
      </c>
      <c r="F582" s="40" t="s">
        <v>445</v>
      </c>
      <c r="G582" s="41" t="s">
        <v>33</v>
      </c>
      <c r="H582" s="170"/>
      <c r="I582" s="170"/>
      <c r="J582" s="170"/>
      <c r="K582" s="170"/>
      <c r="L582" s="170"/>
      <c r="M582" s="170"/>
      <c r="N582" s="170"/>
      <c r="O582" s="170"/>
      <c r="P582" s="170"/>
      <c r="Q582" s="170"/>
      <c r="R582" s="170"/>
      <c r="S582" s="170"/>
      <c r="T582" s="170"/>
      <c r="U582" s="170"/>
      <c r="V582" s="170"/>
      <c r="W582" s="170">
        <v>1166666</v>
      </c>
      <c r="X582" s="170"/>
      <c r="Y582" s="170"/>
      <c r="Z582" s="66">
        <f t="shared" si="891"/>
        <v>1166666</v>
      </c>
      <c r="AA582" s="66">
        <f t="shared" si="892"/>
        <v>0</v>
      </c>
      <c r="AB582" s="66">
        <f t="shared" si="893"/>
        <v>0</v>
      </c>
    </row>
    <row r="583" spans="1:28" s="47" customFormat="1" ht="25.5">
      <c r="A583" s="151"/>
      <c r="B583" s="99" t="s">
        <v>428</v>
      </c>
      <c r="C583" s="40" t="s">
        <v>420</v>
      </c>
      <c r="D583" s="40" t="s">
        <v>21</v>
      </c>
      <c r="E583" s="40" t="s">
        <v>100</v>
      </c>
      <c r="F583" s="40" t="s">
        <v>429</v>
      </c>
      <c r="G583" s="41"/>
      <c r="H583" s="170"/>
      <c r="I583" s="170"/>
      <c r="J583" s="170"/>
      <c r="K583" s="170"/>
      <c r="L583" s="170"/>
      <c r="M583" s="170"/>
      <c r="N583" s="170"/>
      <c r="O583" s="170"/>
      <c r="P583" s="170"/>
      <c r="Q583" s="170"/>
      <c r="R583" s="170"/>
      <c r="S583" s="170"/>
      <c r="T583" s="170"/>
      <c r="U583" s="170"/>
      <c r="V583" s="170"/>
      <c r="W583" s="170">
        <f>W584</f>
        <v>1166666</v>
      </c>
      <c r="X583" s="170">
        <f t="shared" ref="X583:Y584" si="905">X584</f>
        <v>0</v>
      </c>
      <c r="Y583" s="170">
        <f t="shared" si="905"/>
        <v>0</v>
      </c>
      <c r="Z583" s="66">
        <f t="shared" si="891"/>
        <v>1166666</v>
      </c>
      <c r="AA583" s="66">
        <f t="shared" si="892"/>
        <v>0</v>
      </c>
      <c r="AB583" s="66">
        <f t="shared" si="893"/>
        <v>0</v>
      </c>
    </row>
    <row r="584" spans="1:28" s="47" customFormat="1" ht="25.5">
      <c r="A584" s="151"/>
      <c r="B584" s="99" t="s">
        <v>41</v>
      </c>
      <c r="C584" s="40" t="s">
        <v>420</v>
      </c>
      <c r="D584" s="40" t="s">
        <v>21</v>
      </c>
      <c r="E584" s="40" t="s">
        <v>100</v>
      </c>
      <c r="F584" s="40" t="s">
        <v>429</v>
      </c>
      <c r="G584" s="41" t="s">
        <v>39</v>
      </c>
      <c r="H584" s="170"/>
      <c r="I584" s="170"/>
      <c r="J584" s="170"/>
      <c r="K584" s="170"/>
      <c r="L584" s="170"/>
      <c r="M584" s="170"/>
      <c r="N584" s="170"/>
      <c r="O584" s="170"/>
      <c r="P584" s="170"/>
      <c r="Q584" s="170"/>
      <c r="R584" s="170"/>
      <c r="S584" s="170"/>
      <c r="T584" s="170"/>
      <c r="U584" s="170"/>
      <c r="V584" s="170"/>
      <c r="W584" s="170">
        <f>W585</f>
        <v>1166666</v>
      </c>
      <c r="X584" s="170">
        <f t="shared" si="905"/>
        <v>0</v>
      </c>
      <c r="Y584" s="170">
        <f t="shared" si="905"/>
        <v>0</v>
      </c>
      <c r="Z584" s="66">
        <f t="shared" si="891"/>
        <v>1166666</v>
      </c>
      <c r="AA584" s="66">
        <f t="shared" si="892"/>
        <v>0</v>
      </c>
      <c r="AB584" s="66">
        <f t="shared" si="893"/>
        <v>0</v>
      </c>
    </row>
    <row r="585" spans="1:28" s="47" customFormat="1">
      <c r="A585" s="151"/>
      <c r="B585" s="99" t="s">
        <v>42</v>
      </c>
      <c r="C585" s="40" t="s">
        <v>420</v>
      </c>
      <c r="D585" s="40" t="s">
        <v>21</v>
      </c>
      <c r="E585" s="40" t="s">
        <v>100</v>
      </c>
      <c r="F585" s="40" t="s">
        <v>429</v>
      </c>
      <c r="G585" s="41" t="s">
        <v>40</v>
      </c>
      <c r="H585" s="170"/>
      <c r="I585" s="170"/>
      <c r="J585" s="170"/>
      <c r="K585" s="170"/>
      <c r="L585" s="170"/>
      <c r="M585" s="170"/>
      <c r="N585" s="170"/>
      <c r="O585" s="170"/>
      <c r="P585" s="170"/>
      <c r="Q585" s="170"/>
      <c r="R585" s="170"/>
      <c r="S585" s="170"/>
      <c r="T585" s="170"/>
      <c r="U585" s="170"/>
      <c r="V585" s="170"/>
      <c r="W585" s="170">
        <v>1166666</v>
      </c>
      <c r="X585" s="170"/>
      <c r="Y585" s="170"/>
      <c r="Z585" s="66">
        <f t="shared" si="891"/>
        <v>1166666</v>
      </c>
      <c r="AA585" s="66">
        <f t="shared" si="892"/>
        <v>0</v>
      </c>
      <c r="AB585" s="66">
        <f t="shared" si="893"/>
        <v>0</v>
      </c>
    </row>
    <row r="586" spans="1:28" s="47" customFormat="1">
      <c r="A586" s="151"/>
      <c r="B586" s="99" t="s">
        <v>450</v>
      </c>
      <c r="C586" s="40" t="s">
        <v>420</v>
      </c>
      <c r="D586" s="40" t="s">
        <v>21</v>
      </c>
      <c r="E586" s="40" t="s">
        <v>100</v>
      </c>
      <c r="F586" s="40" t="s">
        <v>433</v>
      </c>
      <c r="G586" s="41"/>
      <c r="H586" s="170"/>
      <c r="I586" s="170"/>
      <c r="J586" s="170"/>
      <c r="K586" s="170"/>
      <c r="L586" s="170"/>
      <c r="M586" s="170"/>
      <c r="N586" s="170"/>
      <c r="O586" s="170"/>
      <c r="P586" s="170"/>
      <c r="Q586" s="170"/>
      <c r="R586" s="170"/>
      <c r="S586" s="170"/>
      <c r="T586" s="170"/>
      <c r="U586" s="170"/>
      <c r="V586" s="170"/>
      <c r="W586" s="170">
        <f>W587</f>
        <v>950000</v>
      </c>
      <c r="X586" s="170">
        <f t="shared" ref="X586:Y587" si="906">X587</f>
        <v>0</v>
      </c>
      <c r="Y586" s="170">
        <f t="shared" si="906"/>
        <v>0</v>
      </c>
      <c r="Z586" s="66">
        <f t="shared" si="891"/>
        <v>950000</v>
      </c>
      <c r="AA586" s="66">
        <f t="shared" si="892"/>
        <v>0</v>
      </c>
      <c r="AB586" s="66">
        <f t="shared" si="893"/>
        <v>0</v>
      </c>
    </row>
    <row r="587" spans="1:28" s="47" customFormat="1" ht="25.5">
      <c r="A587" s="151"/>
      <c r="B587" s="99" t="s">
        <v>41</v>
      </c>
      <c r="C587" s="40" t="s">
        <v>420</v>
      </c>
      <c r="D587" s="40" t="s">
        <v>21</v>
      </c>
      <c r="E587" s="40" t="s">
        <v>100</v>
      </c>
      <c r="F587" s="40" t="s">
        <v>433</v>
      </c>
      <c r="G587" s="41" t="s">
        <v>39</v>
      </c>
      <c r="H587" s="170"/>
      <c r="I587" s="170"/>
      <c r="J587" s="170"/>
      <c r="K587" s="170"/>
      <c r="L587" s="170"/>
      <c r="M587" s="170"/>
      <c r="N587" s="170"/>
      <c r="O587" s="170"/>
      <c r="P587" s="170"/>
      <c r="Q587" s="170"/>
      <c r="R587" s="170"/>
      <c r="S587" s="170"/>
      <c r="T587" s="170"/>
      <c r="U587" s="170"/>
      <c r="V587" s="170"/>
      <c r="W587" s="170">
        <f>W588</f>
        <v>950000</v>
      </c>
      <c r="X587" s="170">
        <f t="shared" si="906"/>
        <v>0</v>
      </c>
      <c r="Y587" s="170">
        <f t="shared" si="906"/>
        <v>0</v>
      </c>
      <c r="Z587" s="66">
        <f t="shared" si="891"/>
        <v>950000</v>
      </c>
      <c r="AA587" s="66">
        <f t="shared" si="892"/>
        <v>0</v>
      </c>
      <c r="AB587" s="66">
        <f t="shared" si="893"/>
        <v>0</v>
      </c>
    </row>
    <row r="588" spans="1:28" s="47" customFormat="1">
      <c r="A588" s="151"/>
      <c r="B588" s="99" t="s">
        <v>42</v>
      </c>
      <c r="C588" s="40" t="s">
        <v>420</v>
      </c>
      <c r="D588" s="40" t="s">
        <v>21</v>
      </c>
      <c r="E588" s="40" t="s">
        <v>100</v>
      </c>
      <c r="F588" s="40" t="s">
        <v>433</v>
      </c>
      <c r="G588" s="41" t="s">
        <v>40</v>
      </c>
      <c r="H588" s="170"/>
      <c r="I588" s="170"/>
      <c r="J588" s="170"/>
      <c r="K588" s="170"/>
      <c r="L588" s="170"/>
      <c r="M588" s="170"/>
      <c r="N588" s="170"/>
      <c r="O588" s="170"/>
      <c r="P588" s="170"/>
      <c r="Q588" s="170"/>
      <c r="R588" s="170"/>
      <c r="S588" s="170"/>
      <c r="T588" s="170"/>
      <c r="U588" s="170"/>
      <c r="V588" s="170"/>
      <c r="W588" s="170">
        <v>950000</v>
      </c>
      <c r="X588" s="170"/>
      <c r="Y588" s="170"/>
      <c r="Z588" s="66">
        <f t="shared" si="891"/>
        <v>950000</v>
      </c>
      <c r="AA588" s="66">
        <f t="shared" si="892"/>
        <v>0</v>
      </c>
      <c r="AB588" s="66">
        <f t="shared" si="893"/>
        <v>0</v>
      </c>
    </row>
    <row r="589" spans="1:28" s="47" customFormat="1">
      <c r="A589" s="151"/>
      <c r="B589" s="99" t="s">
        <v>432</v>
      </c>
      <c r="C589" s="40" t="s">
        <v>420</v>
      </c>
      <c r="D589" s="40" t="s">
        <v>21</v>
      </c>
      <c r="E589" s="40" t="s">
        <v>100</v>
      </c>
      <c r="F589" s="40" t="s">
        <v>434</v>
      </c>
      <c r="G589" s="41"/>
      <c r="H589" s="170"/>
      <c r="I589" s="170"/>
      <c r="J589" s="170"/>
      <c r="K589" s="170"/>
      <c r="L589" s="170"/>
      <c r="M589" s="170"/>
      <c r="N589" s="170"/>
      <c r="O589" s="170"/>
      <c r="P589" s="170"/>
      <c r="Q589" s="170"/>
      <c r="R589" s="170"/>
      <c r="S589" s="170"/>
      <c r="T589" s="170"/>
      <c r="U589" s="170"/>
      <c r="V589" s="170"/>
      <c r="W589" s="170">
        <f>W590</f>
        <v>995600</v>
      </c>
      <c r="X589" s="170">
        <f t="shared" ref="X589:Y590" si="907">X590</f>
        <v>0</v>
      </c>
      <c r="Y589" s="170">
        <f t="shared" si="907"/>
        <v>0</v>
      </c>
      <c r="Z589" s="66">
        <f t="shared" si="891"/>
        <v>995600</v>
      </c>
      <c r="AA589" s="66">
        <f t="shared" si="892"/>
        <v>0</v>
      </c>
      <c r="AB589" s="66">
        <f t="shared" si="893"/>
        <v>0</v>
      </c>
    </row>
    <row r="590" spans="1:28" s="47" customFormat="1" ht="25.5">
      <c r="A590" s="151"/>
      <c r="B590" s="99" t="s">
        <v>41</v>
      </c>
      <c r="C590" s="40" t="s">
        <v>420</v>
      </c>
      <c r="D590" s="40" t="s">
        <v>21</v>
      </c>
      <c r="E590" s="40" t="s">
        <v>100</v>
      </c>
      <c r="F590" s="40" t="s">
        <v>434</v>
      </c>
      <c r="G590" s="41" t="s">
        <v>39</v>
      </c>
      <c r="H590" s="170"/>
      <c r="I590" s="170"/>
      <c r="J590" s="170"/>
      <c r="K590" s="170"/>
      <c r="L590" s="170"/>
      <c r="M590" s="170"/>
      <c r="N590" s="170"/>
      <c r="O590" s="170"/>
      <c r="P590" s="170"/>
      <c r="Q590" s="170"/>
      <c r="R590" s="170"/>
      <c r="S590" s="170"/>
      <c r="T590" s="170"/>
      <c r="U590" s="170"/>
      <c r="V590" s="170"/>
      <c r="W590" s="170">
        <f>W591</f>
        <v>995600</v>
      </c>
      <c r="X590" s="170">
        <f t="shared" si="907"/>
        <v>0</v>
      </c>
      <c r="Y590" s="170">
        <f t="shared" si="907"/>
        <v>0</v>
      </c>
      <c r="Z590" s="66">
        <f t="shared" si="891"/>
        <v>995600</v>
      </c>
      <c r="AA590" s="66">
        <f t="shared" si="892"/>
        <v>0</v>
      </c>
      <c r="AB590" s="66">
        <f t="shared" si="893"/>
        <v>0</v>
      </c>
    </row>
    <row r="591" spans="1:28" s="47" customFormat="1">
      <c r="A591" s="151"/>
      <c r="B591" s="99" t="s">
        <v>42</v>
      </c>
      <c r="C591" s="40" t="s">
        <v>420</v>
      </c>
      <c r="D591" s="40" t="s">
        <v>21</v>
      </c>
      <c r="E591" s="40" t="s">
        <v>100</v>
      </c>
      <c r="F591" s="40" t="s">
        <v>434</v>
      </c>
      <c r="G591" s="41" t="s">
        <v>40</v>
      </c>
      <c r="H591" s="170"/>
      <c r="I591" s="170"/>
      <c r="J591" s="170"/>
      <c r="K591" s="170"/>
      <c r="L591" s="170"/>
      <c r="M591" s="170"/>
      <c r="N591" s="170"/>
      <c r="O591" s="170"/>
      <c r="P591" s="170"/>
      <c r="Q591" s="170"/>
      <c r="R591" s="170"/>
      <c r="S591" s="170"/>
      <c r="T591" s="170"/>
      <c r="U591" s="170"/>
      <c r="V591" s="170"/>
      <c r="W591" s="170">
        <v>995600</v>
      </c>
      <c r="X591" s="170"/>
      <c r="Y591" s="170"/>
      <c r="Z591" s="66">
        <f t="shared" si="891"/>
        <v>995600</v>
      </c>
      <c r="AA591" s="66">
        <f t="shared" si="892"/>
        <v>0</v>
      </c>
      <c r="AB591" s="66">
        <f t="shared" si="893"/>
        <v>0</v>
      </c>
    </row>
    <row r="592" spans="1:28" s="47" customFormat="1" ht="25.5">
      <c r="A592" s="151"/>
      <c r="B592" s="99" t="s">
        <v>447</v>
      </c>
      <c r="C592" s="40" t="s">
        <v>420</v>
      </c>
      <c r="D592" s="40" t="s">
        <v>21</v>
      </c>
      <c r="E592" s="40" t="s">
        <v>100</v>
      </c>
      <c r="F592" s="40" t="s">
        <v>424</v>
      </c>
      <c r="G592" s="41"/>
      <c r="H592" s="170"/>
      <c r="I592" s="170"/>
      <c r="J592" s="170"/>
      <c r="K592" s="170"/>
      <c r="L592" s="170"/>
      <c r="M592" s="170"/>
      <c r="N592" s="170"/>
      <c r="O592" s="170"/>
      <c r="P592" s="170"/>
      <c r="Q592" s="170"/>
      <c r="R592" s="170"/>
      <c r="S592" s="170"/>
      <c r="T592" s="170"/>
      <c r="U592" s="170"/>
      <c r="V592" s="170"/>
      <c r="W592" s="170">
        <f>W593</f>
        <v>463600</v>
      </c>
      <c r="X592" s="170">
        <f t="shared" ref="X592:Y593" si="908">X593</f>
        <v>0</v>
      </c>
      <c r="Y592" s="170">
        <f t="shared" si="908"/>
        <v>0</v>
      </c>
      <c r="Z592" s="66">
        <f t="shared" si="891"/>
        <v>463600</v>
      </c>
      <c r="AA592" s="66">
        <f t="shared" si="892"/>
        <v>0</v>
      </c>
      <c r="AB592" s="66">
        <f t="shared" si="893"/>
        <v>0</v>
      </c>
    </row>
    <row r="593" spans="1:28" s="47" customFormat="1" ht="25.5">
      <c r="A593" s="151"/>
      <c r="B593" s="99" t="s">
        <v>208</v>
      </c>
      <c r="C593" s="40" t="s">
        <v>420</v>
      </c>
      <c r="D593" s="40" t="s">
        <v>21</v>
      </c>
      <c r="E593" s="40" t="s">
        <v>100</v>
      </c>
      <c r="F593" s="40" t="s">
        <v>424</v>
      </c>
      <c r="G593" s="41" t="s">
        <v>39</v>
      </c>
      <c r="H593" s="170"/>
      <c r="I593" s="170"/>
      <c r="J593" s="170"/>
      <c r="K593" s="170"/>
      <c r="L593" s="170"/>
      <c r="M593" s="170"/>
      <c r="N593" s="170"/>
      <c r="O593" s="170"/>
      <c r="P593" s="170"/>
      <c r="Q593" s="170"/>
      <c r="R593" s="170"/>
      <c r="S593" s="170"/>
      <c r="T593" s="170"/>
      <c r="U593" s="170"/>
      <c r="V593" s="170"/>
      <c r="W593" s="170">
        <f>W594</f>
        <v>463600</v>
      </c>
      <c r="X593" s="170">
        <f t="shared" si="908"/>
        <v>0</v>
      </c>
      <c r="Y593" s="170">
        <f t="shared" si="908"/>
        <v>0</v>
      </c>
      <c r="Z593" s="66">
        <f t="shared" si="891"/>
        <v>463600</v>
      </c>
      <c r="AA593" s="66">
        <f t="shared" si="892"/>
        <v>0</v>
      </c>
      <c r="AB593" s="66">
        <f t="shared" si="893"/>
        <v>0</v>
      </c>
    </row>
    <row r="594" spans="1:28" s="47" customFormat="1" ht="25.5">
      <c r="A594" s="151"/>
      <c r="B594" s="99" t="s">
        <v>34</v>
      </c>
      <c r="C594" s="40" t="s">
        <v>420</v>
      </c>
      <c r="D594" s="40" t="s">
        <v>21</v>
      </c>
      <c r="E594" s="40" t="s">
        <v>100</v>
      </c>
      <c r="F594" s="40" t="s">
        <v>424</v>
      </c>
      <c r="G594" s="41" t="s">
        <v>40</v>
      </c>
      <c r="H594" s="170"/>
      <c r="I594" s="170"/>
      <c r="J594" s="170"/>
      <c r="K594" s="170"/>
      <c r="L594" s="170"/>
      <c r="M594" s="170"/>
      <c r="N594" s="170"/>
      <c r="O594" s="170"/>
      <c r="P594" s="170"/>
      <c r="Q594" s="170"/>
      <c r="R594" s="170"/>
      <c r="S594" s="170"/>
      <c r="T594" s="170"/>
      <c r="U594" s="170"/>
      <c r="V594" s="170"/>
      <c r="W594" s="170">
        <v>463600</v>
      </c>
      <c r="X594" s="170"/>
      <c r="Y594" s="170"/>
      <c r="Z594" s="66">
        <f t="shared" si="891"/>
        <v>463600</v>
      </c>
      <c r="AA594" s="66">
        <f t="shared" si="892"/>
        <v>0</v>
      </c>
      <c r="AB594" s="66">
        <f t="shared" si="893"/>
        <v>0</v>
      </c>
    </row>
    <row r="595" spans="1:28" s="47" customFormat="1">
      <c r="A595" s="151"/>
      <c r="B595" s="99" t="s">
        <v>436</v>
      </c>
      <c r="C595" s="40" t="s">
        <v>420</v>
      </c>
      <c r="D595" s="40" t="s">
        <v>21</v>
      </c>
      <c r="E595" s="40" t="s">
        <v>100</v>
      </c>
      <c r="F595" s="40" t="s">
        <v>437</v>
      </c>
      <c r="G595" s="41"/>
      <c r="H595" s="170"/>
      <c r="I595" s="170"/>
      <c r="J595" s="170"/>
      <c r="K595" s="170"/>
      <c r="L595" s="170"/>
      <c r="M595" s="170"/>
      <c r="N595" s="170"/>
      <c r="O595" s="170"/>
      <c r="P595" s="170"/>
      <c r="Q595" s="170"/>
      <c r="R595" s="170"/>
      <c r="S595" s="170"/>
      <c r="T595" s="170"/>
      <c r="U595" s="170"/>
      <c r="V595" s="170"/>
      <c r="W595" s="170">
        <f>W596</f>
        <v>947000</v>
      </c>
      <c r="X595" s="170">
        <f t="shared" ref="X595:Y596" si="909">X596</f>
        <v>0</v>
      </c>
      <c r="Y595" s="170">
        <f t="shared" si="909"/>
        <v>0</v>
      </c>
      <c r="Z595" s="66">
        <f t="shared" si="891"/>
        <v>947000</v>
      </c>
      <c r="AA595" s="66">
        <f t="shared" si="892"/>
        <v>0</v>
      </c>
      <c r="AB595" s="66">
        <f t="shared" si="893"/>
        <v>0</v>
      </c>
    </row>
    <row r="596" spans="1:28" s="47" customFormat="1" ht="25.5">
      <c r="A596" s="151"/>
      <c r="B596" s="99" t="s">
        <v>208</v>
      </c>
      <c r="C596" s="40" t="s">
        <v>420</v>
      </c>
      <c r="D596" s="40" t="s">
        <v>21</v>
      </c>
      <c r="E596" s="40" t="s">
        <v>100</v>
      </c>
      <c r="F596" s="40" t="s">
        <v>437</v>
      </c>
      <c r="G596" s="41" t="s">
        <v>39</v>
      </c>
      <c r="H596" s="170"/>
      <c r="I596" s="170"/>
      <c r="J596" s="170"/>
      <c r="K596" s="170"/>
      <c r="L596" s="170"/>
      <c r="M596" s="170"/>
      <c r="N596" s="170"/>
      <c r="O596" s="170"/>
      <c r="P596" s="170"/>
      <c r="Q596" s="170"/>
      <c r="R596" s="170"/>
      <c r="S596" s="170"/>
      <c r="T596" s="170"/>
      <c r="U596" s="170"/>
      <c r="V596" s="170"/>
      <c r="W596" s="170">
        <f>W597</f>
        <v>947000</v>
      </c>
      <c r="X596" s="170">
        <f t="shared" si="909"/>
        <v>0</v>
      </c>
      <c r="Y596" s="170">
        <f t="shared" si="909"/>
        <v>0</v>
      </c>
      <c r="Z596" s="66">
        <f t="shared" si="891"/>
        <v>947000</v>
      </c>
      <c r="AA596" s="66">
        <f t="shared" si="892"/>
        <v>0</v>
      </c>
      <c r="AB596" s="66">
        <f t="shared" si="893"/>
        <v>0</v>
      </c>
    </row>
    <row r="597" spans="1:28" s="47" customFormat="1" ht="25.5">
      <c r="A597" s="151"/>
      <c r="B597" s="99" t="s">
        <v>34</v>
      </c>
      <c r="C597" s="40" t="s">
        <v>420</v>
      </c>
      <c r="D597" s="40" t="s">
        <v>21</v>
      </c>
      <c r="E597" s="40" t="s">
        <v>100</v>
      </c>
      <c r="F597" s="40" t="s">
        <v>437</v>
      </c>
      <c r="G597" s="41" t="s">
        <v>40</v>
      </c>
      <c r="H597" s="170"/>
      <c r="I597" s="170"/>
      <c r="J597" s="170"/>
      <c r="K597" s="170"/>
      <c r="L597" s="170"/>
      <c r="M597" s="170"/>
      <c r="N597" s="170"/>
      <c r="O597" s="170"/>
      <c r="P597" s="170"/>
      <c r="Q597" s="170"/>
      <c r="R597" s="170"/>
      <c r="S597" s="170"/>
      <c r="T597" s="170"/>
      <c r="U597" s="170"/>
      <c r="V597" s="170"/>
      <c r="W597" s="170">
        <v>947000</v>
      </c>
      <c r="X597" s="170"/>
      <c r="Y597" s="170"/>
      <c r="Z597" s="66">
        <f t="shared" si="891"/>
        <v>947000</v>
      </c>
      <c r="AA597" s="66">
        <f t="shared" si="892"/>
        <v>0</v>
      </c>
      <c r="AB597" s="66">
        <f t="shared" si="893"/>
        <v>0</v>
      </c>
    </row>
    <row r="598" spans="1:28" s="47" customFormat="1">
      <c r="A598" s="151"/>
      <c r="B598" s="99" t="s">
        <v>440</v>
      </c>
      <c r="C598" s="40" t="s">
        <v>420</v>
      </c>
      <c r="D598" s="40" t="s">
        <v>21</v>
      </c>
      <c r="E598" s="40" t="s">
        <v>100</v>
      </c>
      <c r="F598" s="40" t="s">
        <v>442</v>
      </c>
      <c r="G598" s="41"/>
      <c r="H598" s="170"/>
      <c r="I598" s="170"/>
      <c r="J598" s="170"/>
      <c r="K598" s="170"/>
      <c r="L598" s="170"/>
      <c r="M598" s="170"/>
      <c r="N598" s="170"/>
      <c r="O598" s="170"/>
      <c r="P598" s="170"/>
      <c r="Q598" s="170"/>
      <c r="R598" s="170"/>
      <c r="S598" s="170"/>
      <c r="T598" s="170"/>
      <c r="U598" s="170"/>
      <c r="V598" s="170"/>
      <c r="W598" s="170">
        <f>W599</f>
        <v>360468</v>
      </c>
      <c r="X598" s="170">
        <f t="shared" ref="X598:Y599" si="910">X599</f>
        <v>0</v>
      </c>
      <c r="Y598" s="170">
        <f t="shared" si="910"/>
        <v>0</v>
      </c>
      <c r="Z598" s="66">
        <f t="shared" si="891"/>
        <v>360468</v>
      </c>
      <c r="AA598" s="66">
        <f t="shared" si="892"/>
        <v>0</v>
      </c>
      <c r="AB598" s="66">
        <f t="shared" si="893"/>
        <v>0</v>
      </c>
    </row>
    <row r="599" spans="1:28" s="47" customFormat="1" ht="25.5">
      <c r="A599" s="151"/>
      <c r="B599" s="99" t="s">
        <v>208</v>
      </c>
      <c r="C599" s="40" t="s">
        <v>420</v>
      </c>
      <c r="D599" s="40" t="s">
        <v>21</v>
      </c>
      <c r="E599" s="40" t="s">
        <v>100</v>
      </c>
      <c r="F599" s="40" t="s">
        <v>442</v>
      </c>
      <c r="G599" s="41" t="s">
        <v>32</v>
      </c>
      <c r="H599" s="170"/>
      <c r="I599" s="170"/>
      <c r="J599" s="170"/>
      <c r="K599" s="170"/>
      <c r="L599" s="170"/>
      <c r="M599" s="170"/>
      <c r="N599" s="170"/>
      <c r="O599" s="170"/>
      <c r="P599" s="170"/>
      <c r="Q599" s="170"/>
      <c r="R599" s="170"/>
      <c r="S599" s="170"/>
      <c r="T599" s="170"/>
      <c r="U599" s="170"/>
      <c r="V599" s="170"/>
      <c r="W599" s="170">
        <f>W600</f>
        <v>360468</v>
      </c>
      <c r="X599" s="170">
        <f t="shared" si="910"/>
        <v>0</v>
      </c>
      <c r="Y599" s="170">
        <f t="shared" si="910"/>
        <v>0</v>
      </c>
      <c r="Z599" s="66">
        <f t="shared" si="891"/>
        <v>360468</v>
      </c>
      <c r="AA599" s="66">
        <f t="shared" si="892"/>
        <v>0</v>
      </c>
      <c r="AB599" s="66">
        <f t="shared" si="893"/>
        <v>0</v>
      </c>
    </row>
    <row r="600" spans="1:28" s="47" customFormat="1" ht="25.5">
      <c r="A600" s="151"/>
      <c r="B600" s="99" t="s">
        <v>34</v>
      </c>
      <c r="C600" s="40" t="s">
        <v>420</v>
      </c>
      <c r="D600" s="40" t="s">
        <v>21</v>
      </c>
      <c r="E600" s="40" t="s">
        <v>100</v>
      </c>
      <c r="F600" s="40" t="s">
        <v>442</v>
      </c>
      <c r="G600" s="41" t="s">
        <v>33</v>
      </c>
      <c r="H600" s="170"/>
      <c r="I600" s="170"/>
      <c r="J600" s="170"/>
      <c r="K600" s="170"/>
      <c r="L600" s="170"/>
      <c r="M600" s="170"/>
      <c r="N600" s="170"/>
      <c r="O600" s="170"/>
      <c r="P600" s="170"/>
      <c r="Q600" s="170"/>
      <c r="R600" s="170"/>
      <c r="S600" s="170"/>
      <c r="T600" s="170"/>
      <c r="U600" s="170"/>
      <c r="V600" s="170"/>
      <c r="W600" s="170">
        <v>360468</v>
      </c>
      <c r="X600" s="170"/>
      <c r="Y600" s="170"/>
      <c r="Z600" s="66">
        <f t="shared" si="891"/>
        <v>360468</v>
      </c>
      <c r="AA600" s="66">
        <f t="shared" si="892"/>
        <v>0</v>
      </c>
      <c r="AB600" s="66">
        <f t="shared" si="893"/>
        <v>0</v>
      </c>
    </row>
    <row r="601" spans="1:28" s="47" customFormat="1">
      <c r="A601" s="151"/>
      <c r="B601" s="99" t="s">
        <v>441</v>
      </c>
      <c r="C601" s="40" t="s">
        <v>420</v>
      </c>
      <c r="D601" s="40" t="s">
        <v>21</v>
      </c>
      <c r="E601" s="40" t="s">
        <v>100</v>
      </c>
      <c r="F601" s="40" t="s">
        <v>443</v>
      </c>
      <c r="G601" s="41"/>
      <c r="H601" s="170"/>
      <c r="I601" s="170"/>
      <c r="J601" s="170"/>
      <c r="K601" s="170"/>
      <c r="L601" s="170"/>
      <c r="M601" s="170"/>
      <c r="N601" s="170"/>
      <c r="O601" s="170"/>
      <c r="P601" s="170"/>
      <c r="Q601" s="170"/>
      <c r="R601" s="170"/>
      <c r="S601" s="170"/>
      <c r="T601" s="170"/>
      <c r="U601" s="170"/>
      <c r="V601" s="170"/>
      <c r="W601" s="170">
        <f>W602</f>
        <v>950000</v>
      </c>
      <c r="X601" s="170">
        <f t="shared" ref="X601:Y602" si="911">X602</f>
        <v>0</v>
      </c>
      <c r="Y601" s="170">
        <f t="shared" si="911"/>
        <v>0</v>
      </c>
      <c r="Z601" s="66">
        <f t="shared" si="891"/>
        <v>950000</v>
      </c>
      <c r="AA601" s="66">
        <f t="shared" si="892"/>
        <v>0</v>
      </c>
      <c r="AB601" s="66">
        <f t="shared" si="893"/>
        <v>0</v>
      </c>
    </row>
    <row r="602" spans="1:28" s="47" customFormat="1" ht="25.5">
      <c r="A602" s="151"/>
      <c r="B602" s="99" t="s">
        <v>208</v>
      </c>
      <c r="C602" s="40" t="s">
        <v>420</v>
      </c>
      <c r="D602" s="40" t="s">
        <v>21</v>
      </c>
      <c r="E602" s="40" t="s">
        <v>100</v>
      </c>
      <c r="F602" s="40" t="s">
        <v>443</v>
      </c>
      <c r="G602" s="41" t="s">
        <v>32</v>
      </c>
      <c r="H602" s="170"/>
      <c r="I602" s="170"/>
      <c r="J602" s="170"/>
      <c r="K602" s="170"/>
      <c r="L602" s="170"/>
      <c r="M602" s="170"/>
      <c r="N602" s="170"/>
      <c r="O602" s="170"/>
      <c r="P602" s="170"/>
      <c r="Q602" s="170"/>
      <c r="R602" s="170"/>
      <c r="S602" s="170"/>
      <c r="T602" s="170"/>
      <c r="U602" s="170"/>
      <c r="V602" s="170"/>
      <c r="W602" s="170">
        <f>W603</f>
        <v>950000</v>
      </c>
      <c r="X602" s="170">
        <f t="shared" si="911"/>
        <v>0</v>
      </c>
      <c r="Y602" s="170">
        <f t="shared" si="911"/>
        <v>0</v>
      </c>
      <c r="Z602" s="66">
        <f t="shared" si="891"/>
        <v>950000</v>
      </c>
      <c r="AA602" s="66">
        <f t="shared" si="892"/>
        <v>0</v>
      </c>
      <c r="AB602" s="66">
        <f t="shared" si="893"/>
        <v>0</v>
      </c>
    </row>
    <row r="603" spans="1:28" s="47" customFormat="1" ht="25.5">
      <c r="A603" s="151"/>
      <c r="B603" s="99" t="s">
        <v>34</v>
      </c>
      <c r="C603" s="40" t="s">
        <v>420</v>
      </c>
      <c r="D603" s="40" t="s">
        <v>21</v>
      </c>
      <c r="E603" s="40" t="s">
        <v>100</v>
      </c>
      <c r="F603" s="40" t="s">
        <v>443</v>
      </c>
      <c r="G603" s="41" t="s">
        <v>33</v>
      </c>
      <c r="H603" s="170"/>
      <c r="I603" s="170"/>
      <c r="J603" s="170"/>
      <c r="K603" s="170"/>
      <c r="L603" s="170"/>
      <c r="M603" s="170"/>
      <c r="N603" s="170"/>
      <c r="O603" s="170"/>
      <c r="P603" s="170"/>
      <c r="Q603" s="170"/>
      <c r="R603" s="170"/>
      <c r="S603" s="170"/>
      <c r="T603" s="170"/>
      <c r="U603" s="170"/>
      <c r="V603" s="170"/>
      <c r="W603" s="170">
        <v>950000</v>
      </c>
      <c r="X603" s="170"/>
      <c r="Y603" s="170"/>
      <c r="Z603" s="66">
        <f t="shared" si="891"/>
        <v>950000</v>
      </c>
      <c r="AA603" s="66">
        <f t="shared" si="892"/>
        <v>0</v>
      </c>
      <c r="AB603" s="66">
        <f t="shared" si="893"/>
        <v>0</v>
      </c>
    </row>
    <row r="604" spans="1:28" s="47" customFormat="1">
      <c r="A604" s="151"/>
      <c r="B604" s="99"/>
      <c r="C604" s="39"/>
      <c r="D604" s="39"/>
      <c r="E604" s="39"/>
      <c r="F604" s="39"/>
      <c r="G604" s="42"/>
      <c r="H604" s="170"/>
      <c r="I604" s="170"/>
      <c r="J604" s="170"/>
      <c r="K604" s="170"/>
      <c r="L604" s="170"/>
      <c r="M604" s="170"/>
      <c r="N604" s="170"/>
      <c r="O604" s="170"/>
      <c r="P604" s="170"/>
      <c r="Q604" s="170"/>
      <c r="R604" s="170"/>
      <c r="S604" s="170"/>
      <c r="T604" s="170"/>
      <c r="U604" s="170"/>
      <c r="V604" s="170"/>
      <c r="W604" s="170"/>
      <c r="X604" s="170"/>
      <c r="Y604" s="170"/>
      <c r="Z604" s="170"/>
      <c r="AA604" s="170"/>
      <c r="AB604" s="170"/>
    </row>
    <row r="605" spans="1:28" s="47" customFormat="1" ht="18">
      <c r="A605" s="105" t="s">
        <v>75</v>
      </c>
      <c r="B605" s="186" t="s">
        <v>76</v>
      </c>
      <c r="C605" s="39"/>
      <c r="D605" s="39"/>
      <c r="E605" s="39"/>
      <c r="F605" s="39"/>
      <c r="G605" s="42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  <c r="AA605" s="71"/>
      <c r="AB605" s="71"/>
    </row>
    <row r="606" spans="1:28" s="47" customFormat="1" ht="18">
      <c r="A606" s="125"/>
      <c r="B606" s="102" t="s">
        <v>245</v>
      </c>
      <c r="C606" s="96" t="s">
        <v>53</v>
      </c>
      <c r="D606" s="96" t="s">
        <v>21</v>
      </c>
      <c r="E606" s="96" t="s">
        <v>100</v>
      </c>
      <c r="F606" s="96" t="s">
        <v>101</v>
      </c>
      <c r="G606" s="97"/>
      <c r="H606" s="98">
        <f t="shared" ref="H606:M606" si="912">H607+H610+H613+H623+H630+H691+H640+H647+H659+H665+H672+H675+H683+H688+H696+H734+H729+H699+H709+H714+H737+H747+H637+H726+H656+H662+H742+H653+H704+H650</f>
        <v>274865547.56</v>
      </c>
      <c r="I606" s="98">
        <f t="shared" si="912"/>
        <v>270811599.44</v>
      </c>
      <c r="J606" s="98">
        <f t="shared" si="912"/>
        <v>272170159.94999999</v>
      </c>
      <c r="K606" s="98">
        <f t="shared" si="912"/>
        <v>39880368.379999995</v>
      </c>
      <c r="L606" s="98">
        <f t="shared" si="912"/>
        <v>-202847.7</v>
      </c>
      <c r="M606" s="98">
        <f t="shared" si="912"/>
        <v>-872611.88</v>
      </c>
      <c r="N606" s="98">
        <f t="shared" si="831"/>
        <v>314745915.94</v>
      </c>
      <c r="O606" s="98">
        <f t="shared" si="832"/>
        <v>270608751.74000001</v>
      </c>
      <c r="P606" s="98">
        <f t="shared" si="833"/>
        <v>271297548.06999999</v>
      </c>
      <c r="Q606" s="98">
        <f>Q607+Q610+Q613+Q623+Q630+Q691+Q640+Q647+Q659+Q665+Q672+Q675+Q683+Q688+Q696+Q734+Q729+Q699+Q709+Q714+Q737+Q747+Q637+Q726+Q656+Q662+Q742+Q653+Q704+Q650+Q620+Q723+Q720</f>
        <v>75150697.280000001</v>
      </c>
      <c r="R606" s="98">
        <f>R607+R610+R613+R623+R630+R691+R640+R647+R659+R665+R672+R675+R683+R688+R696+R734+R729+R699+R709+R714+R737+R747+R637+R726+R656+R662+R742+R653+R704+R650+R620+R723+R720</f>
        <v>0</v>
      </c>
      <c r="S606" s="98">
        <f>S607+S610+S613+S623+S630+S691+S640+S647+S659+S665+S672+S675+S683+S688+S696+S734+S729+S699+S709+S714+S737+S747+S637+S726+S656+S662+S742+S653+S704+S650+S620+S723+S720</f>
        <v>0</v>
      </c>
      <c r="T606" s="98">
        <f t="shared" ref="T606:T693" si="913">N606+Q606</f>
        <v>389896613.22000003</v>
      </c>
      <c r="U606" s="98">
        <f t="shared" ref="U606:U693" si="914">O606+R606</f>
        <v>270608751.74000001</v>
      </c>
      <c r="V606" s="98">
        <f t="shared" ref="V606:V693" si="915">P606+S606</f>
        <v>271297548.06999999</v>
      </c>
      <c r="W606" s="98">
        <f>W607+W610+W613+W623+W630+W691+W640+W647+W659+W665+W672+W675+W683+W688+W696+W734+W729+W699+W709+W714+W737+W747+W637+W726+W656+W662+W742+W653+W704+W650+W620+W723+W720+W717</f>
        <v>-1210224.6200000001</v>
      </c>
      <c r="X606" s="98">
        <f t="shared" ref="X606:Y606" si="916">X607+X610+X613+X623+X630+X691+X640+X647+X659+X665+X672+X675+X683+X688+X696+X734+X729+X699+X709+X714+X737+X747+X637+X726+X656+X662+X742+X653+X704+X650+X620+X723+X720+X717</f>
        <v>0</v>
      </c>
      <c r="Y606" s="98">
        <f t="shared" si="916"/>
        <v>0</v>
      </c>
      <c r="Z606" s="98">
        <f t="shared" ref="Z606:Z693" si="917">T606+W606</f>
        <v>388686388.60000002</v>
      </c>
      <c r="AA606" s="98">
        <f t="shared" ref="AA606:AA693" si="918">U606+X606</f>
        <v>270608751.74000001</v>
      </c>
      <c r="AB606" s="98">
        <f t="shared" ref="AB606:AB693" si="919">V606+Y606</f>
        <v>271297548.06999999</v>
      </c>
    </row>
    <row r="607" spans="1:28" s="47" customFormat="1">
      <c r="A607" s="123"/>
      <c r="B607" s="108" t="s">
        <v>322</v>
      </c>
      <c r="C607" s="40" t="s">
        <v>53</v>
      </c>
      <c r="D607" s="40" t="s">
        <v>21</v>
      </c>
      <c r="E607" s="40" t="s">
        <v>100</v>
      </c>
      <c r="F607" s="75" t="s">
        <v>169</v>
      </c>
      <c r="G607" s="101"/>
      <c r="H607" s="104">
        <f>H608</f>
        <v>3920905</v>
      </c>
      <c r="I607" s="104">
        <f t="shared" ref="I607:M608" si="920">I608</f>
        <v>3960114.35</v>
      </c>
      <c r="J607" s="104">
        <f t="shared" si="920"/>
        <v>3999715.49</v>
      </c>
      <c r="K607" s="104">
        <f t="shared" si="920"/>
        <v>0</v>
      </c>
      <c r="L607" s="104">
        <f t="shared" si="920"/>
        <v>0</v>
      </c>
      <c r="M607" s="104">
        <f t="shared" si="920"/>
        <v>0</v>
      </c>
      <c r="N607" s="104">
        <f t="shared" si="831"/>
        <v>3920905</v>
      </c>
      <c r="O607" s="104">
        <f t="shared" si="832"/>
        <v>3960114.35</v>
      </c>
      <c r="P607" s="104">
        <f t="shared" si="833"/>
        <v>3999715.49</v>
      </c>
      <c r="Q607" s="104">
        <f t="shared" ref="Q607:S608" si="921">Q608</f>
        <v>0</v>
      </c>
      <c r="R607" s="104">
        <f t="shared" si="921"/>
        <v>0</v>
      </c>
      <c r="S607" s="104">
        <f t="shared" si="921"/>
        <v>0</v>
      </c>
      <c r="T607" s="104">
        <f t="shared" si="913"/>
        <v>3920905</v>
      </c>
      <c r="U607" s="104">
        <f t="shared" si="914"/>
        <v>3960114.35</v>
      </c>
      <c r="V607" s="104">
        <f t="shared" si="915"/>
        <v>3999715.49</v>
      </c>
      <c r="W607" s="104">
        <f t="shared" ref="W607:Y608" si="922">W608</f>
        <v>0</v>
      </c>
      <c r="X607" s="104">
        <f t="shared" si="922"/>
        <v>0</v>
      </c>
      <c r="Y607" s="104">
        <f t="shared" si="922"/>
        <v>0</v>
      </c>
      <c r="Z607" s="104">
        <f t="shared" si="917"/>
        <v>3920905</v>
      </c>
      <c r="AA607" s="104">
        <f t="shared" si="918"/>
        <v>3960114.35</v>
      </c>
      <c r="AB607" s="104">
        <f t="shared" si="919"/>
        <v>3999715.49</v>
      </c>
    </row>
    <row r="608" spans="1:28" customFormat="1" ht="38.25">
      <c r="A608" s="123"/>
      <c r="B608" s="77" t="s">
        <v>51</v>
      </c>
      <c r="C608" s="40" t="s">
        <v>53</v>
      </c>
      <c r="D608" s="40" t="s">
        <v>21</v>
      </c>
      <c r="E608" s="40" t="s">
        <v>100</v>
      </c>
      <c r="F608" s="75" t="s">
        <v>169</v>
      </c>
      <c r="G608" s="101" t="s">
        <v>49</v>
      </c>
      <c r="H608" s="104">
        <f>H609</f>
        <v>3920905</v>
      </c>
      <c r="I608" s="104">
        <f t="shared" si="920"/>
        <v>3960114.35</v>
      </c>
      <c r="J608" s="104">
        <f t="shared" si="920"/>
        <v>3999715.49</v>
      </c>
      <c r="K608" s="104">
        <f t="shared" si="920"/>
        <v>0</v>
      </c>
      <c r="L608" s="104">
        <f t="shared" si="920"/>
        <v>0</v>
      </c>
      <c r="M608" s="104">
        <f t="shared" si="920"/>
        <v>0</v>
      </c>
      <c r="N608" s="104">
        <f t="shared" si="831"/>
        <v>3920905</v>
      </c>
      <c r="O608" s="104">
        <f t="shared" si="832"/>
        <v>3960114.35</v>
      </c>
      <c r="P608" s="104">
        <f t="shared" si="833"/>
        <v>3999715.49</v>
      </c>
      <c r="Q608" s="104">
        <f t="shared" si="921"/>
        <v>0</v>
      </c>
      <c r="R608" s="104">
        <f t="shared" si="921"/>
        <v>0</v>
      </c>
      <c r="S608" s="104">
        <f t="shared" si="921"/>
        <v>0</v>
      </c>
      <c r="T608" s="104">
        <f t="shared" si="913"/>
        <v>3920905</v>
      </c>
      <c r="U608" s="104">
        <f t="shared" si="914"/>
        <v>3960114.35</v>
      </c>
      <c r="V608" s="104">
        <f t="shared" si="915"/>
        <v>3999715.49</v>
      </c>
      <c r="W608" s="104">
        <f t="shared" si="922"/>
        <v>0</v>
      </c>
      <c r="X608" s="104">
        <f t="shared" si="922"/>
        <v>0</v>
      </c>
      <c r="Y608" s="104">
        <f t="shared" si="922"/>
        <v>0</v>
      </c>
      <c r="Z608" s="104">
        <f t="shared" si="917"/>
        <v>3920905</v>
      </c>
      <c r="AA608" s="104">
        <f t="shared" si="918"/>
        <v>3960114.35</v>
      </c>
      <c r="AB608" s="104">
        <f t="shared" si="919"/>
        <v>3999715.49</v>
      </c>
    </row>
    <row r="609" spans="1:28" customFormat="1">
      <c r="A609" s="123"/>
      <c r="B609" s="77" t="s">
        <v>52</v>
      </c>
      <c r="C609" s="40" t="s">
        <v>53</v>
      </c>
      <c r="D609" s="40" t="s">
        <v>21</v>
      </c>
      <c r="E609" s="40" t="s">
        <v>100</v>
      </c>
      <c r="F609" s="75" t="s">
        <v>169</v>
      </c>
      <c r="G609" s="101" t="s">
        <v>50</v>
      </c>
      <c r="H609" s="66">
        <v>3920905</v>
      </c>
      <c r="I609" s="66">
        <v>3960114.35</v>
      </c>
      <c r="J609" s="66">
        <v>3999715.49</v>
      </c>
      <c r="K609" s="66"/>
      <c r="L609" s="66"/>
      <c r="M609" s="66"/>
      <c r="N609" s="66">
        <f t="shared" si="831"/>
        <v>3920905</v>
      </c>
      <c r="O609" s="66">
        <f t="shared" si="832"/>
        <v>3960114.35</v>
      </c>
      <c r="P609" s="66">
        <f t="shared" si="833"/>
        <v>3999715.49</v>
      </c>
      <c r="Q609" s="66"/>
      <c r="R609" s="66"/>
      <c r="S609" s="66"/>
      <c r="T609" s="66">
        <f t="shared" si="913"/>
        <v>3920905</v>
      </c>
      <c r="U609" s="66">
        <f t="shared" si="914"/>
        <v>3960114.35</v>
      </c>
      <c r="V609" s="66">
        <f t="shared" si="915"/>
        <v>3999715.49</v>
      </c>
      <c r="W609" s="66"/>
      <c r="X609" s="66"/>
      <c r="Y609" s="66"/>
      <c r="Z609" s="66">
        <f t="shared" si="917"/>
        <v>3920905</v>
      </c>
      <c r="AA609" s="66">
        <f t="shared" si="918"/>
        <v>3960114.35</v>
      </c>
      <c r="AB609" s="66">
        <f t="shared" si="919"/>
        <v>3999715.49</v>
      </c>
    </row>
    <row r="610" spans="1:28" customFormat="1">
      <c r="A610" s="123"/>
      <c r="B610" s="187" t="s">
        <v>323</v>
      </c>
      <c r="C610" s="40" t="s">
        <v>53</v>
      </c>
      <c r="D610" s="40" t="s">
        <v>21</v>
      </c>
      <c r="E610" s="40" t="s">
        <v>100</v>
      </c>
      <c r="F610" s="40" t="s">
        <v>124</v>
      </c>
      <c r="G610" s="40"/>
      <c r="H610" s="66">
        <f>H611</f>
        <v>2691167</v>
      </c>
      <c r="I610" s="66">
        <f t="shared" ref="I610:M611" si="923">I611</f>
        <v>2718077.96</v>
      </c>
      <c r="J610" s="66">
        <f t="shared" si="923"/>
        <v>2745258.74</v>
      </c>
      <c r="K610" s="66">
        <f t="shared" si="923"/>
        <v>0</v>
      </c>
      <c r="L610" s="66">
        <f t="shared" si="923"/>
        <v>0</v>
      </c>
      <c r="M610" s="66">
        <f t="shared" si="923"/>
        <v>0</v>
      </c>
      <c r="N610" s="66">
        <f t="shared" si="831"/>
        <v>2691167</v>
      </c>
      <c r="O610" s="66">
        <f t="shared" si="832"/>
        <v>2718077.96</v>
      </c>
      <c r="P610" s="66">
        <f t="shared" si="833"/>
        <v>2745258.74</v>
      </c>
      <c r="Q610" s="66">
        <f t="shared" ref="Q610:S611" si="924">Q611</f>
        <v>0</v>
      </c>
      <c r="R610" s="66">
        <f t="shared" si="924"/>
        <v>0</v>
      </c>
      <c r="S610" s="66">
        <f t="shared" si="924"/>
        <v>0</v>
      </c>
      <c r="T610" s="66">
        <f t="shared" si="913"/>
        <v>2691167</v>
      </c>
      <c r="U610" s="66">
        <f t="shared" si="914"/>
        <v>2718077.96</v>
      </c>
      <c r="V610" s="66">
        <f t="shared" si="915"/>
        <v>2745258.74</v>
      </c>
      <c r="W610" s="66">
        <f t="shared" ref="W610:Y611" si="925">W611</f>
        <v>0</v>
      </c>
      <c r="X610" s="66">
        <f t="shared" si="925"/>
        <v>0</v>
      </c>
      <c r="Y610" s="66">
        <f t="shared" si="925"/>
        <v>0</v>
      </c>
      <c r="Z610" s="66">
        <f t="shared" si="917"/>
        <v>2691167</v>
      </c>
      <c r="AA610" s="66">
        <f t="shared" si="918"/>
        <v>2718077.96</v>
      </c>
      <c r="AB610" s="66">
        <f t="shared" si="919"/>
        <v>2745258.74</v>
      </c>
    </row>
    <row r="611" spans="1:28" customFormat="1" ht="45" customHeight="1">
      <c r="A611" s="123"/>
      <c r="B611" s="77" t="s">
        <v>51</v>
      </c>
      <c r="C611" s="40" t="s">
        <v>53</v>
      </c>
      <c r="D611" s="40" t="s">
        <v>21</v>
      </c>
      <c r="E611" s="40" t="s">
        <v>100</v>
      </c>
      <c r="F611" s="40" t="s">
        <v>124</v>
      </c>
      <c r="G611" s="41" t="s">
        <v>49</v>
      </c>
      <c r="H611" s="66">
        <f>H612</f>
        <v>2691167</v>
      </c>
      <c r="I611" s="66">
        <f t="shared" si="923"/>
        <v>2718077.96</v>
      </c>
      <c r="J611" s="66">
        <f t="shared" si="923"/>
        <v>2745258.74</v>
      </c>
      <c r="K611" s="66">
        <f t="shared" si="923"/>
        <v>0</v>
      </c>
      <c r="L611" s="66">
        <f t="shared" si="923"/>
        <v>0</v>
      </c>
      <c r="M611" s="66">
        <f t="shared" si="923"/>
        <v>0</v>
      </c>
      <c r="N611" s="66">
        <f t="shared" si="831"/>
        <v>2691167</v>
      </c>
      <c r="O611" s="66">
        <f t="shared" si="832"/>
        <v>2718077.96</v>
      </c>
      <c r="P611" s="66">
        <f t="shared" si="833"/>
        <v>2745258.74</v>
      </c>
      <c r="Q611" s="66">
        <f t="shared" si="924"/>
        <v>0</v>
      </c>
      <c r="R611" s="66">
        <f t="shared" si="924"/>
        <v>0</v>
      </c>
      <c r="S611" s="66">
        <f t="shared" si="924"/>
        <v>0</v>
      </c>
      <c r="T611" s="66">
        <f t="shared" si="913"/>
        <v>2691167</v>
      </c>
      <c r="U611" s="66">
        <f t="shared" si="914"/>
        <v>2718077.96</v>
      </c>
      <c r="V611" s="66">
        <f t="shared" si="915"/>
        <v>2745258.74</v>
      </c>
      <c r="W611" s="66">
        <f t="shared" si="925"/>
        <v>0</v>
      </c>
      <c r="X611" s="66">
        <f t="shared" si="925"/>
        <v>0</v>
      </c>
      <c r="Y611" s="66">
        <f t="shared" si="925"/>
        <v>0</v>
      </c>
      <c r="Z611" s="66">
        <f t="shared" si="917"/>
        <v>2691167</v>
      </c>
      <c r="AA611" s="66">
        <f t="shared" si="918"/>
        <v>2718077.96</v>
      </c>
      <c r="AB611" s="66">
        <f t="shared" si="919"/>
        <v>2745258.74</v>
      </c>
    </row>
    <row r="612" spans="1:28" customFormat="1">
      <c r="A612" s="123"/>
      <c r="B612" s="77" t="s">
        <v>52</v>
      </c>
      <c r="C612" s="40" t="s">
        <v>53</v>
      </c>
      <c r="D612" s="40" t="s">
        <v>21</v>
      </c>
      <c r="E612" s="40" t="s">
        <v>100</v>
      </c>
      <c r="F612" s="40" t="s">
        <v>124</v>
      </c>
      <c r="G612" s="41" t="s">
        <v>50</v>
      </c>
      <c r="H612" s="66">
        <v>2691167</v>
      </c>
      <c r="I612" s="66">
        <v>2718077.96</v>
      </c>
      <c r="J612" s="66">
        <v>2745258.74</v>
      </c>
      <c r="K612" s="66"/>
      <c r="L612" s="66"/>
      <c r="M612" s="66"/>
      <c r="N612" s="66">
        <f t="shared" si="831"/>
        <v>2691167</v>
      </c>
      <c r="O612" s="66">
        <f t="shared" si="832"/>
        <v>2718077.96</v>
      </c>
      <c r="P612" s="66">
        <f t="shared" si="833"/>
        <v>2745258.74</v>
      </c>
      <c r="Q612" s="66"/>
      <c r="R612" s="66"/>
      <c r="S612" s="66"/>
      <c r="T612" s="66">
        <f t="shared" si="913"/>
        <v>2691167</v>
      </c>
      <c r="U612" s="66">
        <f t="shared" si="914"/>
        <v>2718077.96</v>
      </c>
      <c r="V612" s="66">
        <f t="shared" si="915"/>
        <v>2745258.74</v>
      </c>
      <c r="W612" s="66"/>
      <c r="X612" s="66"/>
      <c r="Y612" s="66"/>
      <c r="Z612" s="66">
        <f t="shared" si="917"/>
        <v>2691167</v>
      </c>
      <c r="AA612" s="66">
        <f t="shared" si="918"/>
        <v>2718077.96</v>
      </c>
      <c r="AB612" s="66">
        <f t="shared" si="919"/>
        <v>2745258.74</v>
      </c>
    </row>
    <row r="613" spans="1:28" customFormat="1" ht="25.5">
      <c r="A613" s="123"/>
      <c r="B613" s="88" t="s">
        <v>55</v>
      </c>
      <c r="C613" s="40" t="s">
        <v>53</v>
      </c>
      <c r="D613" s="40" t="s">
        <v>21</v>
      </c>
      <c r="E613" s="40" t="s">
        <v>100</v>
      </c>
      <c r="F613" s="40" t="s">
        <v>125</v>
      </c>
      <c r="G613" s="41"/>
      <c r="H613" s="66">
        <f>H614+H616+H618</f>
        <v>138647811</v>
      </c>
      <c r="I613" s="66">
        <f t="shared" ref="I613:J613" si="926">I614+I616+I618</f>
        <v>140056178.46000001</v>
      </c>
      <c r="J613" s="66">
        <f t="shared" si="926"/>
        <v>140025096.27000001</v>
      </c>
      <c r="K613" s="66">
        <f t="shared" ref="K613:M613" si="927">K614+K616+K618</f>
        <v>0</v>
      </c>
      <c r="L613" s="66">
        <f t="shared" si="927"/>
        <v>0</v>
      </c>
      <c r="M613" s="66">
        <f t="shared" si="927"/>
        <v>0</v>
      </c>
      <c r="N613" s="66">
        <f t="shared" si="831"/>
        <v>138647811</v>
      </c>
      <c r="O613" s="66">
        <f t="shared" si="832"/>
        <v>140056178.46000001</v>
      </c>
      <c r="P613" s="66">
        <f t="shared" si="833"/>
        <v>140025096.27000001</v>
      </c>
      <c r="Q613" s="66">
        <f t="shared" ref="Q613:S613" si="928">Q614+Q616+Q618</f>
        <v>47500</v>
      </c>
      <c r="R613" s="66">
        <f t="shared" si="928"/>
        <v>0</v>
      </c>
      <c r="S613" s="66">
        <f t="shared" si="928"/>
        <v>0</v>
      </c>
      <c r="T613" s="66">
        <f t="shared" si="913"/>
        <v>138695311</v>
      </c>
      <c r="U613" s="66">
        <f t="shared" si="914"/>
        <v>140056178.46000001</v>
      </c>
      <c r="V613" s="66">
        <f t="shared" si="915"/>
        <v>140025096.27000001</v>
      </c>
      <c r="W613" s="66">
        <f t="shared" ref="W613:Y613" si="929">W614+W616+W618</f>
        <v>26000</v>
      </c>
      <c r="X613" s="66">
        <f t="shared" si="929"/>
        <v>0</v>
      </c>
      <c r="Y613" s="66">
        <f t="shared" si="929"/>
        <v>0</v>
      </c>
      <c r="Z613" s="66">
        <f t="shared" si="917"/>
        <v>138721311</v>
      </c>
      <c r="AA613" s="66">
        <f t="shared" si="918"/>
        <v>140056178.46000001</v>
      </c>
      <c r="AB613" s="66">
        <f t="shared" si="919"/>
        <v>140025096.27000001</v>
      </c>
    </row>
    <row r="614" spans="1:28" customFormat="1" ht="38.25">
      <c r="A614" s="123"/>
      <c r="B614" s="92" t="s">
        <v>51</v>
      </c>
      <c r="C614" s="40" t="s">
        <v>53</v>
      </c>
      <c r="D614" s="40" t="s">
        <v>21</v>
      </c>
      <c r="E614" s="40" t="s">
        <v>100</v>
      </c>
      <c r="F614" s="40" t="s">
        <v>125</v>
      </c>
      <c r="G614" s="41" t="s">
        <v>49</v>
      </c>
      <c r="H614" s="66">
        <f>H615</f>
        <v>129479947</v>
      </c>
      <c r="I614" s="66">
        <f t="shared" ref="I614:M614" si="930">I615</f>
        <v>130749307.98</v>
      </c>
      <c r="J614" s="66">
        <f t="shared" si="930"/>
        <v>131281361.05</v>
      </c>
      <c r="K614" s="66">
        <f t="shared" si="930"/>
        <v>0</v>
      </c>
      <c r="L614" s="66">
        <f t="shared" si="930"/>
        <v>0</v>
      </c>
      <c r="M614" s="66">
        <f t="shared" si="930"/>
        <v>0</v>
      </c>
      <c r="N614" s="66">
        <f t="shared" si="831"/>
        <v>129479947</v>
      </c>
      <c r="O614" s="66">
        <f t="shared" si="832"/>
        <v>130749307.98</v>
      </c>
      <c r="P614" s="66">
        <f t="shared" si="833"/>
        <v>131281361.05</v>
      </c>
      <c r="Q614" s="66">
        <f t="shared" ref="Q614:S614" si="931">Q615</f>
        <v>-100000</v>
      </c>
      <c r="R614" s="66">
        <f t="shared" si="931"/>
        <v>0</v>
      </c>
      <c r="S614" s="66">
        <f t="shared" si="931"/>
        <v>0</v>
      </c>
      <c r="T614" s="66">
        <f t="shared" si="913"/>
        <v>129379947</v>
      </c>
      <c r="U614" s="66">
        <f t="shared" si="914"/>
        <v>130749307.98</v>
      </c>
      <c r="V614" s="66">
        <f t="shared" si="915"/>
        <v>131281361.05</v>
      </c>
      <c r="W614" s="66">
        <f t="shared" ref="W614:Y614" si="932">W615</f>
        <v>-10000</v>
      </c>
      <c r="X614" s="66">
        <f t="shared" si="932"/>
        <v>0</v>
      </c>
      <c r="Y614" s="66">
        <f t="shared" si="932"/>
        <v>0</v>
      </c>
      <c r="Z614" s="66">
        <f t="shared" si="917"/>
        <v>129369947</v>
      </c>
      <c r="AA614" s="66">
        <f t="shared" si="918"/>
        <v>130749307.98</v>
      </c>
      <c r="AB614" s="66">
        <f t="shared" si="919"/>
        <v>131281361.05</v>
      </c>
    </row>
    <row r="615" spans="1:28" customFormat="1">
      <c r="A615" s="123"/>
      <c r="B615" s="92" t="s">
        <v>52</v>
      </c>
      <c r="C615" s="40" t="s">
        <v>53</v>
      </c>
      <c r="D615" s="40" t="s">
        <v>21</v>
      </c>
      <c r="E615" s="40" t="s">
        <v>100</v>
      </c>
      <c r="F615" s="40" t="s">
        <v>125</v>
      </c>
      <c r="G615" s="41" t="s">
        <v>50</v>
      </c>
      <c r="H615" s="66">
        <v>129479947</v>
      </c>
      <c r="I615" s="66">
        <v>130749307.98</v>
      </c>
      <c r="J615" s="66">
        <v>131281361.05</v>
      </c>
      <c r="K615" s="66"/>
      <c r="L615" s="66"/>
      <c r="M615" s="66"/>
      <c r="N615" s="66">
        <f t="shared" si="831"/>
        <v>129479947</v>
      </c>
      <c r="O615" s="66">
        <f t="shared" si="832"/>
        <v>130749307.98</v>
      </c>
      <c r="P615" s="66">
        <f t="shared" si="833"/>
        <v>131281361.05</v>
      </c>
      <c r="Q615" s="66">
        <v>-100000</v>
      </c>
      <c r="R615" s="66"/>
      <c r="S615" s="66"/>
      <c r="T615" s="66">
        <f t="shared" si="913"/>
        <v>129379947</v>
      </c>
      <c r="U615" s="66">
        <f t="shared" si="914"/>
        <v>130749307.98</v>
      </c>
      <c r="V615" s="66">
        <f t="shared" si="915"/>
        <v>131281361.05</v>
      </c>
      <c r="W615" s="66">
        <v>-10000</v>
      </c>
      <c r="X615" s="66"/>
      <c r="Y615" s="66"/>
      <c r="Z615" s="66">
        <f t="shared" si="917"/>
        <v>129369947</v>
      </c>
      <c r="AA615" s="66">
        <f t="shared" si="918"/>
        <v>130749307.98</v>
      </c>
      <c r="AB615" s="66">
        <f t="shared" si="919"/>
        <v>131281361.05</v>
      </c>
    </row>
    <row r="616" spans="1:28" customFormat="1" ht="25.5">
      <c r="A616" s="123"/>
      <c r="B616" s="88" t="s">
        <v>208</v>
      </c>
      <c r="C616" s="40" t="s">
        <v>53</v>
      </c>
      <c r="D616" s="40" t="s">
        <v>21</v>
      </c>
      <c r="E616" s="40" t="s">
        <v>100</v>
      </c>
      <c r="F616" s="40" t="s">
        <v>125</v>
      </c>
      <c r="G616" s="41" t="s">
        <v>32</v>
      </c>
      <c r="H616" s="66">
        <f>H617</f>
        <v>8892864</v>
      </c>
      <c r="I616" s="66">
        <f t="shared" ref="I616:M616" si="933">I617</f>
        <v>9031870.4800000004</v>
      </c>
      <c r="J616" s="66">
        <f t="shared" si="933"/>
        <v>8468735.2200000007</v>
      </c>
      <c r="K616" s="66">
        <f t="shared" si="933"/>
        <v>0</v>
      </c>
      <c r="L616" s="66">
        <f t="shared" si="933"/>
        <v>0</v>
      </c>
      <c r="M616" s="66">
        <f t="shared" si="933"/>
        <v>0</v>
      </c>
      <c r="N616" s="66">
        <f t="shared" si="831"/>
        <v>8892864</v>
      </c>
      <c r="O616" s="66">
        <f t="shared" si="832"/>
        <v>9031870.4800000004</v>
      </c>
      <c r="P616" s="66">
        <f t="shared" si="833"/>
        <v>8468735.2200000007</v>
      </c>
      <c r="Q616" s="66">
        <f t="shared" ref="Q616:S616" si="934">Q617</f>
        <v>147500</v>
      </c>
      <c r="R616" s="66">
        <f t="shared" si="934"/>
        <v>0</v>
      </c>
      <c r="S616" s="66">
        <f t="shared" si="934"/>
        <v>0</v>
      </c>
      <c r="T616" s="66">
        <f t="shared" si="913"/>
        <v>9040364</v>
      </c>
      <c r="U616" s="66">
        <f t="shared" si="914"/>
        <v>9031870.4800000004</v>
      </c>
      <c r="V616" s="66">
        <f t="shared" si="915"/>
        <v>8468735.2200000007</v>
      </c>
      <c r="W616" s="66">
        <f t="shared" ref="W616:Y616" si="935">W617</f>
        <v>34830</v>
      </c>
      <c r="X616" s="66">
        <f t="shared" si="935"/>
        <v>0</v>
      </c>
      <c r="Y616" s="66">
        <f t="shared" si="935"/>
        <v>0</v>
      </c>
      <c r="Z616" s="66">
        <f t="shared" si="917"/>
        <v>9075194</v>
      </c>
      <c r="AA616" s="66">
        <f t="shared" si="918"/>
        <v>9031870.4800000004</v>
      </c>
      <c r="AB616" s="66">
        <f t="shared" si="919"/>
        <v>8468735.2200000007</v>
      </c>
    </row>
    <row r="617" spans="1:28" customFormat="1" ht="25.5">
      <c r="A617" s="123"/>
      <c r="B617" s="92" t="s">
        <v>34</v>
      </c>
      <c r="C617" s="40" t="s">
        <v>53</v>
      </c>
      <c r="D617" s="40" t="s">
        <v>21</v>
      </c>
      <c r="E617" s="40" t="s">
        <v>100</v>
      </c>
      <c r="F617" s="40" t="s">
        <v>125</v>
      </c>
      <c r="G617" s="41" t="s">
        <v>33</v>
      </c>
      <c r="H617" s="66">
        <v>8892864</v>
      </c>
      <c r="I617" s="66">
        <v>9031870.4800000004</v>
      </c>
      <c r="J617" s="66">
        <v>8468735.2200000007</v>
      </c>
      <c r="K617" s="66"/>
      <c r="L617" s="66"/>
      <c r="M617" s="66"/>
      <c r="N617" s="66">
        <f t="shared" si="831"/>
        <v>8892864</v>
      </c>
      <c r="O617" s="66">
        <f t="shared" si="832"/>
        <v>9031870.4800000004</v>
      </c>
      <c r="P617" s="66">
        <f t="shared" si="833"/>
        <v>8468735.2200000007</v>
      </c>
      <c r="Q617" s="66">
        <v>147500</v>
      </c>
      <c r="R617" s="66"/>
      <c r="S617" s="66"/>
      <c r="T617" s="66">
        <f t="shared" si="913"/>
        <v>9040364</v>
      </c>
      <c r="U617" s="66">
        <f t="shared" si="914"/>
        <v>9031870.4800000004</v>
      </c>
      <c r="V617" s="66">
        <f t="shared" si="915"/>
        <v>8468735.2200000007</v>
      </c>
      <c r="W617" s="66">
        <v>34830</v>
      </c>
      <c r="X617" s="66"/>
      <c r="Y617" s="66"/>
      <c r="Z617" s="66">
        <f t="shared" si="917"/>
        <v>9075194</v>
      </c>
      <c r="AA617" s="66">
        <f t="shared" si="918"/>
        <v>9031870.4800000004</v>
      </c>
      <c r="AB617" s="66">
        <f t="shared" si="919"/>
        <v>8468735.2200000007</v>
      </c>
    </row>
    <row r="618" spans="1:28" customFormat="1">
      <c r="A618" s="123"/>
      <c r="B618" s="92" t="s">
        <v>47</v>
      </c>
      <c r="C618" s="40" t="s">
        <v>53</v>
      </c>
      <c r="D618" s="40" t="s">
        <v>21</v>
      </c>
      <c r="E618" s="40" t="s">
        <v>100</v>
      </c>
      <c r="F618" s="40" t="s">
        <v>125</v>
      </c>
      <c r="G618" s="41" t="s">
        <v>45</v>
      </c>
      <c r="H618" s="66">
        <f>H619</f>
        <v>275000</v>
      </c>
      <c r="I618" s="66">
        <f t="shared" ref="I618:M618" si="936">I619</f>
        <v>275000</v>
      </c>
      <c r="J618" s="66">
        <f t="shared" si="936"/>
        <v>275000</v>
      </c>
      <c r="K618" s="66">
        <f t="shared" si="936"/>
        <v>0</v>
      </c>
      <c r="L618" s="66">
        <f t="shared" si="936"/>
        <v>0</v>
      </c>
      <c r="M618" s="66">
        <f t="shared" si="936"/>
        <v>0</v>
      </c>
      <c r="N618" s="66">
        <f t="shared" si="831"/>
        <v>275000</v>
      </c>
      <c r="O618" s="66">
        <f t="shared" si="832"/>
        <v>275000</v>
      </c>
      <c r="P618" s="66">
        <f t="shared" si="833"/>
        <v>275000</v>
      </c>
      <c r="Q618" s="66">
        <f t="shared" ref="Q618:S618" si="937">Q619</f>
        <v>0</v>
      </c>
      <c r="R618" s="66">
        <f t="shared" si="937"/>
        <v>0</v>
      </c>
      <c r="S618" s="66">
        <f t="shared" si="937"/>
        <v>0</v>
      </c>
      <c r="T618" s="66">
        <f t="shared" si="913"/>
        <v>275000</v>
      </c>
      <c r="U618" s="66">
        <f t="shared" si="914"/>
        <v>275000</v>
      </c>
      <c r="V618" s="66">
        <f t="shared" si="915"/>
        <v>275000</v>
      </c>
      <c r="W618" s="66">
        <f t="shared" ref="W618:Y618" si="938">W619</f>
        <v>1170</v>
      </c>
      <c r="X618" s="66">
        <f t="shared" si="938"/>
        <v>0</v>
      </c>
      <c r="Y618" s="66">
        <f t="shared" si="938"/>
        <v>0</v>
      </c>
      <c r="Z618" s="66">
        <f t="shared" si="917"/>
        <v>276170</v>
      </c>
      <c r="AA618" s="66">
        <f t="shared" si="918"/>
        <v>275000</v>
      </c>
      <c r="AB618" s="66">
        <f t="shared" si="919"/>
        <v>275000</v>
      </c>
    </row>
    <row r="619" spans="1:28" customFormat="1">
      <c r="A619" s="123"/>
      <c r="B619" s="92" t="s">
        <v>56</v>
      </c>
      <c r="C619" s="40" t="s">
        <v>53</v>
      </c>
      <c r="D619" s="40" t="s">
        <v>21</v>
      </c>
      <c r="E619" s="40" t="s">
        <v>100</v>
      </c>
      <c r="F619" s="40" t="s">
        <v>125</v>
      </c>
      <c r="G619" s="41" t="s">
        <v>57</v>
      </c>
      <c r="H619" s="66">
        <v>275000</v>
      </c>
      <c r="I619" s="66">
        <v>275000</v>
      </c>
      <c r="J619" s="66">
        <v>275000</v>
      </c>
      <c r="K619" s="66"/>
      <c r="L619" s="66"/>
      <c r="M619" s="66"/>
      <c r="N619" s="66">
        <f t="shared" si="831"/>
        <v>275000</v>
      </c>
      <c r="O619" s="66">
        <f t="shared" si="832"/>
        <v>275000</v>
      </c>
      <c r="P619" s="66">
        <f t="shared" si="833"/>
        <v>275000</v>
      </c>
      <c r="Q619" s="66"/>
      <c r="R619" s="66"/>
      <c r="S619" s="66"/>
      <c r="T619" s="66">
        <f t="shared" si="913"/>
        <v>275000</v>
      </c>
      <c r="U619" s="66">
        <f t="shared" si="914"/>
        <v>275000</v>
      </c>
      <c r="V619" s="66">
        <f t="shared" si="915"/>
        <v>275000</v>
      </c>
      <c r="W619" s="66">
        <v>1170</v>
      </c>
      <c r="X619" s="66"/>
      <c r="Y619" s="66"/>
      <c r="Z619" s="66">
        <f t="shared" si="917"/>
        <v>276170</v>
      </c>
      <c r="AA619" s="66">
        <f t="shared" si="918"/>
        <v>275000</v>
      </c>
      <c r="AB619" s="66">
        <f t="shared" si="919"/>
        <v>275000</v>
      </c>
    </row>
    <row r="620" spans="1:28" customFormat="1">
      <c r="A620" s="123"/>
      <c r="B620" s="77" t="s">
        <v>398</v>
      </c>
      <c r="C620" s="40" t="s">
        <v>53</v>
      </c>
      <c r="D620" s="40" t="s">
        <v>21</v>
      </c>
      <c r="E620" s="40" t="s">
        <v>100</v>
      </c>
      <c r="F620" s="40" t="s">
        <v>397</v>
      </c>
      <c r="G620" s="41"/>
      <c r="H620" s="66"/>
      <c r="I620" s="66"/>
      <c r="J620" s="66"/>
      <c r="K620" s="66"/>
      <c r="L620" s="66"/>
      <c r="M620" s="66"/>
      <c r="N620" s="66"/>
      <c r="O620" s="66"/>
      <c r="P620" s="66"/>
      <c r="Q620" s="66">
        <f>Q621</f>
        <v>21864.34</v>
      </c>
      <c r="R620" s="66">
        <f t="shared" ref="R620:S621" si="939">R621</f>
        <v>0</v>
      </c>
      <c r="S620" s="66">
        <f t="shared" si="939"/>
        <v>0</v>
      </c>
      <c r="T620" s="66">
        <f t="shared" ref="T620:T622" si="940">N620+Q620</f>
        <v>21864.34</v>
      </c>
      <c r="U620" s="66">
        <f t="shared" ref="U620:U622" si="941">O620+R620</f>
        <v>0</v>
      </c>
      <c r="V620" s="66">
        <f t="shared" ref="V620:V622" si="942">P620+S620</f>
        <v>0</v>
      </c>
      <c r="W620" s="66">
        <f>W621</f>
        <v>0</v>
      </c>
      <c r="X620" s="66">
        <f t="shared" ref="X620:Y621" si="943">X621</f>
        <v>0</v>
      </c>
      <c r="Y620" s="66">
        <f t="shared" si="943"/>
        <v>0</v>
      </c>
      <c r="Z620" s="66">
        <f t="shared" si="917"/>
        <v>21864.34</v>
      </c>
      <c r="AA620" s="66">
        <f t="shared" si="918"/>
        <v>0</v>
      </c>
      <c r="AB620" s="66">
        <f t="shared" si="919"/>
        <v>0</v>
      </c>
    </row>
    <row r="621" spans="1:28" customFormat="1" ht="25.5">
      <c r="A621" s="123"/>
      <c r="B621" s="88" t="s">
        <v>208</v>
      </c>
      <c r="C621" s="40" t="s">
        <v>53</v>
      </c>
      <c r="D621" s="40" t="s">
        <v>21</v>
      </c>
      <c r="E621" s="40" t="s">
        <v>100</v>
      </c>
      <c r="F621" s="40" t="s">
        <v>397</v>
      </c>
      <c r="G621" s="41" t="s">
        <v>32</v>
      </c>
      <c r="H621" s="66"/>
      <c r="I621" s="66"/>
      <c r="J621" s="66"/>
      <c r="K621" s="66"/>
      <c r="L621" s="66"/>
      <c r="M621" s="66"/>
      <c r="N621" s="66"/>
      <c r="O621" s="66"/>
      <c r="P621" s="66"/>
      <c r="Q621" s="66">
        <f>Q622</f>
        <v>21864.34</v>
      </c>
      <c r="R621" s="66">
        <f t="shared" si="939"/>
        <v>0</v>
      </c>
      <c r="S621" s="66">
        <f t="shared" si="939"/>
        <v>0</v>
      </c>
      <c r="T621" s="66">
        <f t="shared" si="940"/>
        <v>21864.34</v>
      </c>
      <c r="U621" s="66">
        <f t="shared" si="941"/>
        <v>0</v>
      </c>
      <c r="V621" s="66">
        <f t="shared" si="942"/>
        <v>0</v>
      </c>
      <c r="W621" s="66">
        <f>W622</f>
        <v>0</v>
      </c>
      <c r="X621" s="66">
        <f t="shared" si="943"/>
        <v>0</v>
      </c>
      <c r="Y621" s="66">
        <f t="shared" si="943"/>
        <v>0</v>
      </c>
      <c r="Z621" s="66">
        <f t="shared" si="917"/>
        <v>21864.34</v>
      </c>
      <c r="AA621" s="66">
        <f t="shared" si="918"/>
        <v>0</v>
      </c>
      <c r="AB621" s="66">
        <f t="shared" si="919"/>
        <v>0</v>
      </c>
    </row>
    <row r="622" spans="1:28" customFormat="1" ht="25.5">
      <c r="A622" s="123"/>
      <c r="B622" s="92" t="s">
        <v>34</v>
      </c>
      <c r="C622" s="40" t="s">
        <v>53</v>
      </c>
      <c r="D622" s="40" t="s">
        <v>21</v>
      </c>
      <c r="E622" s="40" t="s">
        <v>100</v>
      </c>
      <c r="F622" s="40" t="s">
        <v>397</v>
      </c>
      <c r="G622" s="41" t="s">
        <v>33</v>
      </c>
      <c r="H622" s="66"/>
      <c r="I622" s="66"/>
      <c r="J622" s="66"/>
      <c r="K622" s="66"/>
      <c r="L622" s="66"/>
      <c r="M622" s="66"/>
      <c r="N622" s="66"/>
      <c r="O622" s="66"/>
      <c r="P622" s="66"/>
      <c r="Q622" s="66">
        <v>21864.34</v>
      </c>
      <c r="R622" s="66"/>
      <c r="S622" s="66"/>
      <c r="T622" s="66">
        <f t="shared" si="940"/>
        <v>21864.34</v>
      </c>
      <c r="U622" s="66">
        <f t="shared" si="941"/>
        <v>0</v>
      </c>
      <c r="V622" s="66">
        <f t="shared" si="942"/>
        <v>0</v>
      </c>
      <c r="W622" s="66"/>
      <c r="X622" s="66"/>
      <c r="Y622" s="66"/>
      <c r="Z622" s="66">
        <f t="shared" si="917"/>
        <v>21864.34</v>
      </c>
      <c r="AA622" s="66">
        <f t="shared" si="918"/>
        <v>0</v>
      </c>
      <c r="AB622" s="66">
        <f t="shared" si="919"/>
        <v>0</v>
      </c>
    </row>
    <row r="623" spans="1:28" customFormat="1" ht="25.5">
      <c r="A623" s="123"/>
      <c r="B623" s="187" t="s">
        <v>324</v>
      </c>
      <c r="C623" s="40" t="s">
        <v>53</v>
      </c>
      <c r="D623" s="40" t="s">
        <v>21</v>
      </c>
      <c r="E623" s="40" t="s">
        <v>100</v>
      </c>
      <c r="F623" s="40" t="s">
        <v>126</v>
      </c>
      <c r="G623" s="41"/>
      <c r="H623" s="66">
        <f>H626+H624</f>
        <v>244700</v>
      </c>
      <c r="I623" s="66">
        <f t="shared" ref="I623:J623" si="944">I626+I624</f>
        <v>244700</v>
      </c>
      <c r="J623" s="66">
        <f t="shared" si="944"/>
        <v>244700</v>
      </c>
      <c r="K623" s="66">
        <f t="shared" ref="K623:M623" si="945">K626+K624</f>
        <v>0</v>
      </c>
      <c r="L623" s="66">
        <f t="shared" si="945"/>
        <v>0</v>
      </c>
      <c r="M623" s="66">
        <f t="shared" si="945"/>
        <v>0</v>
      </c>
      <c r="N623" s="66">
        <f t="shared" si="831"/>
        <v>244700</v>
      </c>
      <c r="O623" s="66">
        <f t="shared" si="832"/>
        <v>244700</v>
      </c>
      <c r="P623" s="66">
        <f t="shared" si="833"/>
        <v>244700</v>
      </c>
      <c r="Q623" s="66">
        <f>Q626+Q624+Q628</f>
        <v>0</v>
      </c>
      <c r="R623" s="66">
        <f t="shared" ref="R623:S623" si="946">R626+R624+R628</f>
        <v>0</v>
      </c>
      <c r="S623" s="66">
        <f t="shared" si="946"/>
        <v>0</v>
      </c>
      <c r="T623" s="66">
        <f t="shared" si="913"/>
        <v>244700</v>
      </c>
      <c r="U623" s="66">
        <f t="shared" si="914"/>
        <v>244700</v>
      </c>
      <c r="V623" s="66">
        <f t="shared" si="915"/>
        <v>244700</v>
      </c>
      <c r="W623" s="66">
        <f>W626+W624+W628</f>
        <v>0</v>
      </c>
      <c r="X623" s="66">
        <f t="shared" ref="X623:Y623" si="947">X626+X624+X628</f>
        <v>0</v>
      </c>
      <c r="Y623" s="66">
        <f t="shared" si="947"/>
        <v>0</v>
      </c>
      <c r="Z623" s="66">
        <f t="shared" si="917"/>
        <v>244700</v>
      </c>
      <c r="AA623" s="66">
        <f t="shared" si="918"/>
        <v>244700</v>
      </c>
      <c r="AB623" s="66">
        <f t="shared" si="919"/>
        <v>244700</v>
      </c>
    </row>
    <row r="624" spans="1:28" customFormat="1" ht="38.25">
      <c r="A624" s="123"/>
      <c r="B624" s="77" t="s">
        <v>51</v>
      </c>
      <c r="C624" s="40" t="s">
        <v>53</v>
      </c>
      <c r="D624" s="40" t="s">
        <v>21</v>
      </c>
      <c r="E624" s="40" t="s">
        <v>100</v>
      </c>
      <c r="F624" s="40" t="s">
        <v>126</v>
      </c>
      <c r="G624" s="41" t="s">
        <v>49</v>
      </c>
      <c r="H624" s="66">
        <f>H625</f>
        <v>124700</v>
      </c>
      <c r="I624" s="66">
        <f t="shared" ref="I624:M624" si="948">I625</f>
        <v>124700</v>
      </c>
      <c r="J624" s="66">
        <f t="shared" si="948"/>
        <v>124700</v>
      </c>
      <c r="K624" s="66">
        <f t="shared" si="948"/>
        <v>0</v>
      </c>
      <c r="L624" s="66">
        <f t="shared" si="948"/>
        <v>0</v>
      </c>
      <c r="M624" s="66">
        <f t="shared" si="948"/>
        <v>0</v>
      </c>
      <c r="N624" s="66">
        <f t="shared" si="831"/>
        <v>124700</v>
      </c>
      <c r="O624" s="66">
        <f t="shared" si="832"/>
        <v>124700</v>
      </c>
      <c r="P624" s="66">
        <f t="shared" si="833"/>
        <v>124700</v>
      </c>
      <c r="Q624" s="66">
        <f t="shared" ref="Q624:S624" si="949">Q625</f>
        <v>0</v>
      </c>
      <c r="R624" s="66">
        <f t="shared" si="949"/>
        <v>0</v>
      </c>
      <c r="S624" s="66">
        <f t="shared" si="949"/>
        <v>0</v>
      </c>
      <c r="T624" s="66">
        <f t="shared" si="913"/>
        <v>124700</v>
      </c>
      <c r="U624" s="66">
        <f t="shared" si="914"/>
        <v>124700</v>
      </c>
      <c r="V624" s="66">
        <f t="shared" si="915"/>
        <v>124700</v>
      </c>
      <c r="W624" s="66">
        <f t="shared" ref="W624:Y624" si="950">W625</f>
        <v>0</v>
      </c>
      <c r="X624" s="66">
        <f t="shared" si="950"/>
        <v>0</v>
      </c>
      <c r="Y624" s="66">
        <f t="shared" si="950"/>
        <v>0</v>
      </c>
      <c r="Z624" s="66">
        <f t="shared" si="917"/>
        <v>124700</v>
      </c>
      <c r="AA624" s="66">
        <f t="shared" si="918"/>
        <v>124700</v>
      </c>
      <c r="AB624" s="66">
        <f t="shared" si="919"/>
        <v>124700</v>
      </c>
    </row>
    <row r="625" spans="1:28" customFormat="1">
      <c r="A625" s="123"/>
      <c r="B625" s="77" t="s">
        <v>52</v>
      </c>
      <c r="C625" s="40" t="s">
        <v>53</v>
      </c>
      <c r="D625" s="40" t="s">
        <v>21</v>
      </c>
      <c r="E625" s="40" t="s">
        <v>100</v>
      </c>
      <c r="F625" s="40" t="s">
        <v>126</v>
      </c>
      <c r="G625" s="41" t="s">
        <v>50</v>
      </c>
      <c r="H625" s="66">
        <v>124700</v>
      </c>
      <c r="I625" s="66">
        <v>124700</v>
      </c>
      <c r="J625" s="66">
        <v>124700</v>
      </c>
      <c r="K625" s="66"/>
      <c r="L625" s="66"/>
      <c r="M625" s="66"/>
      <c r="N625" s="66">
        <f t="shared" si="831"/>
        <v>124700</v>
      </c>
      <c r="O625" s="66">
        <f t="shared" si="832"/>
        <v>124700</v>
      </c>
      <c r="P625" s="66">
        <f t="shared" si="833"/>
        <v>124700</v>
      </c>
      <c r="Q625" s="66"/>
      <c r="R625" s="66"/>
      <c r="S625" s="66"/>
      <c r="T625" s="66">
        <f t="shared" si="913"/>
        <v>124700</v>
      </c>
      <c r="U625" s="66">
        <f t="shared" si="914"/>
        <v>124700</v>
      </c>
      <c r="V625" s="66">
        <f t="shared" si="915"/>
        <v>124700</v>
      </c>
      <c r="W625" s="66"/>
      <c r="X625" s="66"/>
      <c r="Y625" s="66"/>
      <c r="Z625" s="66">
        <f t="shared" si="917"/>
        <v>124700</v>
      </c>
      <c r="AA625" s="66">
        <f t="shared" si="918"/>
        <v>124700</v>
      </c>
      <c r="AB625" s="66">
        <f t="shared" si="919"/>
        <v>124700</v>
      </c>
    </row>
    <row r="626" spans="1:28" customFormat="1" ht="25.5">
      <c r="A626" s="123"/>
      <c r="B626" s="136" t="s">
        <v>208</v>
      </c>
      <c r="C626" s="40" t="s">
        <v>53</v>
      </c>
      <c r="D626" s="40" t="s">
        <v>21</v>
      </c>
      <c r="E626" s="40" t="s">
        <v>100</v>
      </c>
      <c r="F626" s="40" t="s">
        <v>126</v>
      </c>
      <c r="G626" s="41" t="s">
        <v>32</v>
      </c>
      <c r="H626" s="66">
        <f>H627</f>
        <v>120000</v>
      </c>
      <c r="I626" s="66">
        <f t="shared" ref="I626:M626" si="951">I627</f>
        <v>120000</v>
      </c>
      <c r="J626" s="66">
        <f t="shared" si="951"/>
        <v>120000</v>
      </c>
      <c r="K626" s="66">
        <f t="shared" si="951"/>
        <v>0</v>
      </c>
      <c r="L626" s="66">
        <f t="shared" si="951"/>
        <v>0</v>
      </c>
      <c r="M626" s="66">
        <f t="shared" si="951"/>
        <v>0</v>
      </c>
      <c r="N626" s="66">
        <f t="shared" si="831"/>
        <v>120000</v>
      </c>
      <c r="O626" s="66">
        <f t="shared" si="832"/>
        <v>120000</v>
      </c>
      <c r="P626" s="66">
        <f t="shared" si="833"/>
        <v>120000</v>
      </c>
      <c r="Q626" s="66">
        <f t="shared" ref="Q626:S626" si="952">Q627</f>
        <v>-4000</v>
      </c>
      <c r="R626" s="66">
        <f t="shared" si="952"/>
        <v>0</v>
      </c>
      <c r="S626" s="66">
        <f t="shared" si="952"/>
        <v>0</v>
      </c>
      <c r="T626" s="66">
        <f t="shared" si="913"/>
        <v>116000</v>
      </c>
      <c r="U626" s="66">
        <f t="shared" si="914"/>
        <v>120000</v>
      </c>
      <c r="V626" s="66">
        <f t="shared" si="915"/>
        <v>120000</v>
      </c>
      <c r="W626" s="66">
        <f t="shared" ref="W626:Y626" si="953">W627</f>
        <v>0</v>
      </c>
      <c r="X626" s="66">
        <f t="shared" si="953"/>
        <v>0</v>
      </c>
      <c r="Y626" s="66">
        <f t="shared" si="953"/>
        <v>0</v>
      </c>
      <c r="Z626" s="66">
        <f t="shared" si="917"/>
        <v>116000</v>
      </c>
      <c r="AA626" s="66">
        <f t="shared" si="918"/>
        <v>120000</v>
      </c>
      <c r="AB626" s="66">
        <f t="shared" si="919"/>
        <v>120000</v>
      </c>
    </row>
    <row r="627" spans="1:28" customFormat="1" ht="25.5">
      <c r="A627" s="123"/>
      <c r="B627" s="77" t="s">
        <v>34</v>
      </c>
      <c r="C627" s="40" t="s">
        <v>53</v>
      </c>
      <c r="D627" s="40" t="s">
        <v>21</v>
      </c>
      <c r="E627" s="40" t="s">
        <v>100</v>
      </c>
      <c r="F627" s="40" t="s">
        <v>126</v>
      </c>
      <c r="G627" s="41" t="s">
        <v>33</v>
      </c>
      <c r="H627" s="66">
        <v>120000</v>
      </c>
      <c r="I627" s="66">
        <v>120000</v>
      </c>
      <c r="J627" s="66">
        <v>120000</v>
      </c>
      <c r="K627" s="66"/>
      <c r="L627" s="66"/>
      <c r="M627" s="66"/>
      <c r="N627" s="66">
        <f t="shared" si="831"/>
        <v>120000</v>
      </c>
      <c r="O627" s="66">
        <f t="shared" si="832"/>
        <v>120000</v>
      </c>
      <c r="P627" s="66">
        <f t="shared" si="833"/>
        <v>120000</v>
      </c>
      <c r="Q627" s="66">
        <v>-4000</v>
      </c>
      <c r="R627" s="66"/>
      <c r="S627" s="66"/>
      <c r="T627" s="66">
        <f t="shared" si="913"/>
        <v>116000</v>
      </c>
      <c r="U627" s="66">
        <f t="shared" si="914"/>
        <v>120000</v>
      </c>
      <c r="V627" s="66">
        <f t="shared" si="915"/>
        <v>120000</v>
      </c>
      <c r="W627" s="66"/>
      <c r="X627" s="66"/>
      <c r="Y627" s="66"/>
      <c r="Z627" s="66">
        <f t="shared" si="917"/>
        <v>116000</v>
      </c>
      <c r="AA627" s="66">
        <f t="shared" si="918"/>
        <v>120000</v>
      </c>
      <c r="AB627" s="66">
        <f t="shared" si="919"/>
        <v>120000</v>
      </c>
    </row>
    <row r="628" spans="1:28" customFormat="1">
      <c r="A628" s="123"/>
      <c r="B628" s="92" t="s">
        <v>47</v>
      </c>
      <c r="C628" s="40" t="s">
        <v>53</v>
      </c>
      <c r="D628" s="40" t="s">
        <v>21</v>
      </c>
      <c r="E628" s="40" t="s">
        <v>100</v>
      </c>
      <c r="F628" s="40" t="s">
        <v>126</v>
      </c>
      <c r="G628" s="41" t="s">
        <v>45</v>
      </c>
      <c r="H628" s="66"/>
      <c r="I628" s="66"/>
      <c r="J628" s="66"/>
      <c r="K628" s="66"/>
      <c r="L628" s="66"/>
      <c r="M628" s="66"/>
      <c r="N628" s="66"/>
      <c r="O628" s="66"/>
      <c r="P628" s="66"/>
      <c r="Q628" s="66">
        <f>Q629</f>
        <v>4000</v>
      </c>
      <c r="R628" s="66">
        <f t="shared" ref="R628:S628" si="954">R629</f>
        <v>0</v>
      </c>
      <c r="S628" s="66">
        <f t="shared" si="954"/>
        <v>0</v>
      </c>
      <c r="T628" s="66">
        <f t="shared" ref="T628:T629" si="955">N628+Q628</f>
        <v>4000</v>
      </c>
      <c r="U628" s="66">
        <f t="shared" ref="U628:U629" si="956">O628+R628</f>
        <v>0</v>
      </c>
      <c r="V628" s="66">
        <f t="shared" ref="V628:V629" si="957">P628+S628</f>
        <v>0</v>
      </c>
      <c r="W628" s="66">
        <f>W629</f>
        <v>0</v>
      </c>
      <c r="X628" s="66">
        <f t="shared" ref="X628:Y628" si="958">X629</f>
        <v>0</v>
      </c>
      <c r="Y628" s="66">
        <f t="shared" si="958"/>
        <v>0</v>
      </c>
      <c r="Z628" s="66">
        <f t="shared" si="917"/>
        <v>4000</v>
      </c>
      <c r="AA628" s="66">
        <f t="shared" si="918"/>
        <v>0</v>
      </c>
      <c r="AB628" s="66">
        <f t="shared" si="919"/>
        <v>0</v>
      </c>
    </row>
    <row r="629" spans="1:28" customFormat="1">
      <c r="A629" s="123"/>
      <c r="B629" s="92" t="s">
        <v>56</v>
      </c>
      <c r="C629" s="40" t="s">
        <v>53</v>
      </c>
      <c r="D629" s="40" t="s">
        <v>21</v>
      </c>
      <c r="E629" s="40" t="s">
        <v>100</v>
      </c>
      <c r="F629" s="40" t="s">
        <v>126</v>
      </c>
      <c r="G629" s="41" t="s">
        <v>57</v>
      </c>
      <c r="H629" s="66"/>
      <c r="I629" s="66"/>
      <c r="J629" s="66"/>
      <c r="K629" s="66"/>
      <c r="L629" s="66"/>
      <c r="M629" s="66"/>
      <c r="N629" s="66"/>
      <c r="O629" s="66"/>
      <c r="P629" s="66"/>
      <c r="Q629" s="66">
        <v>4000</v>
      </c>
      <c r="R629" s="66"/>
      <c r="S629" s="66"/>
      <c r="T629" s="66">
        <f t="shared" si="955"/>
        <v>4000</v>
      </c>
      <c r="U629" s="66">
        <f t="shared" si="956"/>
        <v>0</v>
      </c>
      <c r="V629" s="66">
        <f t="shared" si="957"/>
        <v>0</v>
      </c>
      <c r="W629" s="66"/>
      <c r="X629" s="66"/>
      <c r="Y629" s="66"/>
      <c r="Z629" s="66">
        <f t="shared" si="917"/>
        <v>4000</v>
      </c>
      <c r="AA629" s="66">
        <f t="shared" si="918"/>
        <v>0</v>
      </c>
      <c r="AB629" s="66">
        <f t="shared" si="919"/>
        <v>0</v>
      </c>
    </row>
    <row r="630" spans="1:28" customFormat="1">
      <c r="A630" s="123"/>
      <c r="B630" s="108" t="s">
        <v>221</v>
      </c>
      <c r="C630" s="40" t="s">
        <v>53</v>
      </c>
      <c r="D630" s="40" t="s">
        <v>21</v>
      </c>
      <c r="E630" s="40" t="s">
        <v>100</v>
      </c>
      <c r="F630" s="40" t="s">
        <v>222</v>
      </c>
      <c r="G630" s="41"/>
      <c r="H630" s="66">
        <f>H631+H633</f>
        <v>1865585</v>
      </c>
      <c r="I630" s="66">
        <f t="shared" ref="I630:J630" si="959">I631+I633</f>
        <v>1883050.67</v>
      </c>
      <c r="J630" s="66">
        <f t="shared" si="959"/>
        <v>1900691.18</v>
      </c>
      <c r="K630" s="66">
        <f t="shared" ref="K630:M630" si="960">K631+K633</f>
        <v>0</v>
      </c>
      <c r="L630" s="66">
        <f t="shared" si="960"/>
        <v>0</v>
      </c>
      <c r="M630" s="66">
        <f t="shared" si="960"/>
        <v>0</v>
      </c>
      <c r="N630" s="66">
        <f t="shared" si="831"/>
        <v>1865585</v>
      </c>
      <c r="O630" s="66">
        <f t="shared" si="832"/>
        <v>1883050.67</v>
      </c>
      <c r="P630" s="66">
        <f t="shared" si="833"/>
        <v>1900691.18</v>
      </c>
      <c r="Q630" s="66">
        <f>Q631+Q633+Q635</f>
        <v>0</v>
      </c>
      <c r="R630" s="66">
        <f t="shared" ref="R630:S630" si="961">R631+R633+R635</f>
        <v>0</v>
      </c>
      <c r="S630" s="66">
        <f t="shared" si="961"/>
        <v>0</v>
      </c>
      <c r="T630" s="66">
        <f t="shared" si="913"/>
        <v>1865585</v>
      </c>
      <c r="U630" s="66">
        <f t="shared" si="914"/>
        <v>1883050.67</v>
      </c>
      <c r="V630" s="66">
        <f t="shared" si="915"/>
        <v>1900691.18</v>
      </c>
      <c r="W630" s="66">
        <f>W631+W633+W635</f>
        <v>0</v>
      </c>
      <c r="X630" s="66">
        <f t="shared" ref="X630:Y630" si="962">X631+X633+X635</f>
        <v>0</v>
      </c>
      <c r="Y630" s="66">
        <f t="shared" si="962"/>
        <v>0</v>
      </c>
      <c r="Z630" s="66">
        <f t="shared" si="917"/>
        <v>1865585</v>
      </c>
      <c r="AA630" s="66">
        <f t="shared" si="918"/>
        <v>1883050.67</v>
      </c>
      <c r="AB630" s="66">
        <f t="shared" si="919"/>
        <v>1900691.18</v>
      </c>
    </row>
    <row r="631" spans="1:28" customFormat="1" ht="38.25">
      <c r="A631" s="123"/>
      <c r="B631" s="92" t="s">
        <v>51</v>
      </c>
      <c r="C631" s="40" t="s">
        <v>53</v>
      </c>
      <c r="D631" s="40" t="s">
        <v>21</v>
      </c>
      <c r="E631" s="40" t="s">
        <v>100</v>
      </c>
      <c r="F631" s="40" t="s">
        <v>222</v>
      </c>
      <c r="G631" s="41" t="s">
        <v>49</v>
      </c>
      <c r="H631" s="66">
        <f>H632</f>
        <v>1801585</v>
      </c>
      <c r="I631" s="66">
        <f t="shared" ref="I631:M631" si="963">I632</f>
        <v>1819050.67</v>
      </c>
      <c r="J631" s="66">
        <f t="shared" si="963"/>
        <v>1836691.18</v>
      </c>
      <c r="K631" s="66">
        <f t="shared" si="963"/>
        <v>0</v>
      </c>
      <c r="L631" s="66">
        <f t="shared" si="963"/>
        <v>0</v>
      </c>
      <c r="M631" s="66">
        <f t="shared" si="963"/>
        <v>0</v>
      </c>
      <c r="N631" s="66">
        <f t="shared" si="831"/>
        <v>1801585</v>
      </c>
      <c r="O631" s="66">
        <f t="shared" si="832"/>
        <v>1819050.67</v>
      </c>
      <c r="P631" s="66">
        <f t="shared" si="833"/>
        <v>1836691.18</v>
      </c>
      <c r="Q631" s="66">
        <f t="shared" ref="Q631:S631" si="964">Q632</f>
        <v>0</v>
      </c>
      <c r="R631" s="66">
        <f t="shared" si="964"/>
        <v>0</v>
      </c>
      <c r="S631" s="66">
        <f t="shared" si="964"/>
        <v>0</v>
      </c>
      <c r="T631" s="66">
        <f t="shared" si="913"/>
        <v>1801585</v>
      </c>
      <c r="U631" s="66">
        <f t="shared" si="914"/>
        <v>1819050.67</v>
      </c>
      <c r="V631" s="66">
        <f t="shared" si="915"/>
        <v>1836691.18</v>
      </c>
      <c r="W631" s="66">
        <f t="shared" ref="W631:Y631" si="965">W632</f>
        <v>0</v>
      </c>
      <c r="X631" s="66">
        <f t="shared" si="965"/>
        <v>0</v>
      </c>
      <c r="Y631" s="66">
        <f t="shared" si="965"/>
        <v>0</v>
      </c>
      <c r="Z631" s="66">
        <f t="shared" si="917"/>
        <v>1801585</v>
      </c>
      <c r="AA631" s="66">
        <f t="shared" si="918"/>
        <v>1819050.67</v>
      </c>
      <c r="AB631" s="66">
        <f t="shared" si="919"/>
        <v>1836691.18</v>
      </c>
    </row>
    <row r="632" spans="1:28" customFormat="1">
      <c r="A632" s="123"/>
      <c r="B632" s="92" t="s">
        <v>52</v>
      </c>
      <c r="C632" s="40" t="s">
        <v>53</v>
      </c>
      <c r="D632" s="40" t="s">
        <v>21</v>
      </c>
      <c r="E632" s="40" t="s">
        <v>100</v>
      </c>
      <c r="F632" s="40" t="s">
        <v>222</v>
      </c>
      <c r="G632" s="41" t="s">
        <v>50</v>
      </c>
      <c r="H632" s="66">
        <v>1801585</v>
      </c>
      <c r="I632" s="66">
        <v>1819050.67</v>
      </c>
      <c r="J632" s="66">
        <v>1836691.18</v>
      </c>
      <c r="K632" s="66"/>
      <c r="L632" s="66"/>
      <c r="M632" s="66"/>
      <c r="N632" s="66">
        <f t="shared" si="831"/>
        <v>1801585</v>
      </c>
      <c r="O632" s="66">
        <f t="shared" si="832"/>
        <v>1819050.67</v>
      </c>
      <c r="P632" s="66">
        <f t="shared" si="833"/>
        <v>1836691.18</v>
      </c>
      <c r="Q632" s="66"/>
      <c r="R632" s="66"/>
      <c r="S632" s="66"/>
      <c r="T632" s="66">
        <f t="shared" si="913"/>
        <v>1801585</v>
      </c>
      <c r="U632" s="66">
        <f t="shared" si="914"/>
        <v>1819050.67</v>
      </c>
      <c r="V632" s="66">
        <f t="shared" si="915"/>
        <v>1836691.18</v>
      </c>
      <c r="W632" s="66"/>
      <c r="X632" s="66"/>
      <c r="Y632" s="66"/>
      <c r="Z632" s="66">
        <f t="shared" si="917"/>
        <v>1801585</v>
      </c>
      <c r="AA632" s="66">
        <f t="shared" si="918"/>
        <v>1819050.67</v>
      </c>
      <c r="AB632" s="66">
        <f t="shared" si="919"/>
        <v>1836691.18</v>
      </c>
    </row>
    <row r="633" spans="1:28" customFormat="1" ht="25.5">
      <c r="A633" s="123"/>
      <c r="B633" s="88" t="s">
        <v>208</v>
      </c>
      <c r="C633" s="40" t="s">
        <v>53</v>
      </c>
      <c r="D633" s="40" t="s">
        <v>21</v>
      </c>
      <c r="E633" s="40" t="s">
        <v>100</v>
      </c>
      <c r="F633" s="40" t="s">
        <v>222</v>
      </c>
      <c r="G633" s="41" t="s">
        <v>32</v>
      </c>
      <c r="H633" s="66">
        <f>H634</f>
        <v>64000</v>
      </c>
      <c r="I633" s="66">
        <f t="shared" ref="I633:M633" si="966">I634</f>
        <v>64000</v>
      </c>
      <c r="J633" s="66">
        <f t="shared" si="966"/>
        <v>64000</v>
      </c>
      <c r="K633" s="66">
        <f t="shared" si="966"/>
        <v>0</v>
      </c>
      <c r="L633" s="66">
        <f t="shared" si="966"/>
        <v>0</v>
      </c>
      <c r="M633" s="66">
        <f t="shared" si="966"/>
        <v>0</v>
      </c>
      <c r="N633" s="66">
        <f t="shared" si="831"/>
        <v>64000</v>
      </c>
      <c r="O633" s="66">
        <f t="shared" si="832"/>
        <v>64000</v>
      </c>
      <c r="P633" s="66">
        <f t="shared" si="833"/>
        <v>64000</v>
      </c>
      <c r="Q633" s="66">
        <f t="shared" ref="Q633:S633" si="967">Q634</f>
        <v>-4000</v>
      </c>
      <c r="R633" s="66">
        <f t="shared" si="967"/>
        <v>0</v>
      </c>
      <c r="S633" s="66">
        <f t="shared" si="967"/>
        <v>0</v>
      </c>
      <c r="T633" s="66">
        <f t="shared" si="913"/>
        <v>60000</v>
      </c>
      <c r="U633" s="66">
        <f t="shared" si="914"/>
        <v>64000</v>
      </c>
      <c r="V633" s="66">
        <f t="shared" si="915"/>
        <v>64000</v>
      </c>
      <c r="W633" s="66">
        <f t="shared" ref="W633:Y633" si="968">W634</f>
        <v>0</v>
      </c>
      <c r="X633" s="66">
        <f t="shared" si="968"/>
        <v>0</v>
      </c>
      <c r="Y633" s="66">
        <f t="shared" si="968"/>
        <v>0</v>
      </c>
      <c r="Z633" s="66">
        <f t="shared" si="917"/>
        <v>60000</v>
      </c>
      <c r="AA633" s="66">
        <f t="shared" si="918"/>
        <v>64000</v>
      </c>
      <c r="AB633" s="66">
        <f t="shared" si="919"/>
        <v>64000</v>
      </c>
    </row>
    <row r="634" spans="1:28" customFormat="1" ht="25.5">
      <c r="A634" s="123"/>
      <c r="B634" s="92" t="s">
        <v>34</v>
      </c>
      <c r="C634" s="40" t="s">
        <v>53</v>
      </c>
      <c r="D634" s="40" t="s">
        <v>21</v>
      </c>
      <c r="E634" s="40" t="s">
        <v>100</v>
      </c>
      <c r="F634" s="40" t="s">
        <v>222</v>
      </c>
      <c r="G634" s="41" t="s">
        <v>33</v>
      </c>
      <c r="H634" s="66">
        <v>64000</v>
      </c>
      <c r="I634" s="66">
        <v>64000</v>
      </c>
      <c r="J634" s="66">
        <v>64000</v>
      </c>
      <c r="K634" s="66"/>
      <c r="L634" s="66"/>
      <c r="M634" s="66"/>
      <c r="N634" s="66">
        <f t="shared" si="831"/>
        <v>64000</v>
      </c>
      <c r="O634" s="66">
        <f t="shared" si="832"/>
        <v>64000</v>
      </c>
      <c r="P634" s="66">
        <f t="shared" si="833"/>
        <v>64000</v>
      </c>
      <c r="Q634" s="66">
        <v>-4000</v>
      </c>
      <c r="R634" s="66"/>
      <c r="S634" s="66"/>
      <c r="T634" s="66">
        <f t="shared" si="913"/>
        <v>60000</v>
      </c>
      <c r="U634" s="66">
        <f t="shared" si="914"/>
        <v>64000</v>
      </c>
      <c r="V634" s="66">
        <f t="shared" si="915"/>
        <v>64000</v>
      </c>
      <c r="W634" s="66"/>
      <c r="X634" s="66"/>
      <c r="Y634" s="66"/>
      <c r="Z634" s="66">
        <f t="shared" si="917"/>
        <v>60000</v>
      </c>
      <c r="AA634" s="66">
        <f t="shared" si="918"/>
        <v>64000</v>
      </c>
      <c r="AB634" s="66">
        <f t="shared" si="919"/>
        <v>64000</v>
      </c>
    </row>
    <row r="635" spans="1:28" customFormat="1">
      <c r="A635" s="123"/>
      <c r="B635" s="92" t="s">
        <v>47</v>
      </c>
      <c r="C635" s="40" t="s">
        <v>53</v>
      </c>
      <c r="D635" s="40" t="s">
        <v>21</v>
      </c>
      <c r="E635" s="40" t="s">
        <v>100</v>
      </c>
      <c r="F635" s="40" t="s">
        <v>222</v>
      </c>
      <c r="G635" s="41" t="s">
        <v>45</v>
      </c>
      <c r="H635" s="66"/>
      <c r="I635" s="66"/>
      <c r="J635" s="66"/>
      <c r="K635" s="66"/>
      <c r="L635" s="66"/>
      <c r="M635" s="66"/>
      <c r="N635" s="66"/>
      <c r="O635" s="66"/>
      <c r="P635" s="66"/>
      <c r="Q635" s="66">
        <f>Q636</f>
        <v>4000</v>
      </c>
      <c r="R635" s="66">
        <f t="shared" ref="R635" si="969">R636</f>
        <v>0</v>
      </c>
      <c r="S635" s="66">
        <f t="shared" ref="S635" si="970">S636</f>
        <v>0</v>
      </c>
      <c r="T635" s="66">
        <f t="shared" si="913"/>
        <v>4000</v>
      </c>
      <c r="U635" s="66">
        <f t="shared" si="914"/>
        <v>0</v>
      </c>
      <c r="V635" s="66">
        <f t="shared" si="915"/>
        <v>0</v>
      </c>
      <c r="W635" s="66">
        <f>W636</f>
        <v>0</v>
      </c>
      <c r="X635" s="66">
        <f t="shared" ref="X635:Y635" si="971">X636</f>
        <v>0</v>
      </c>
      <c r="Y635" s="66">
        <f t="shared" si="971"/>
        <v>0</v>
      </c>
      <c r="Z635" s="66">
        <f t="shared" si="917"/>
        <v>4000</v>
      </c>
      <c r="AA635" s="66">
        <f t="shared" si="918"/>
        <v>0</v>
      </c>
      <c r="AB635" s="66">
        <f t="shared" si="919"/>
        <v>0</v>
      </c>
    </row>
    <row r="636" spans="1:28" customFormat="1">
      <c r="A636" s="123"/>
      <c r="B636" s="92" t="s">
        <v>56</v>
      </c>
      <c r="C636" s="40" t="s">
        <v>53</v>
      </c>
      <c r="D636" s="40" t="s">
        <v>21</v>
      </c>
      <c r="E636" s="40" t="s">
        <v>100</v>
      </c>
      <c r="F636" s="40" t="s">
        <v>222</v>
      </c>
      <c r="G636" s="41" t="s">
        <v>57</v>
      </c>
      <c r="H636" s="66"/>
      <c r="I636" s="66"/>
      <c r="J636" s="66"/>
      <c r="K636" s="66"/>
      <c r="L636" s="66"/>
      <c r="M636" s="66"/>
      <c r="N636" s="66"/>
      <c r="O636" s="66"/>
      <c r="P636" s="66"/>
      <c r="Q636" s="66">
        <v>4000</v>
      </c>
      <c r="R636" s="66"/>
      <c r="S636" s="66"/>
      <c r="T636" s="66">
        <f t="shared" si="913"/>
        <v>4000</v>
      </c>
      <c r="U636" s="66">
        <f t="shared" si="914"/>
        <v>0</v>
      </c>
      <c r="V636" s="66">
        <f t="shared" si="915"/>
        <v>0</v>
      </c>
      <c r="W636" s="66"/>
      <c r="X636" s="66"/>
      <c r="Y636" s="66"/>
      <c r="Z636" s="66">
        <f t="shared" si="917"/>
        <v>4000</v>
      </c>
      <c r="AA636" s="66">
        <f t="shared" si="918"/>
        <v>0</v>
      </c>
      <c r="AB636" s="66">
        <f t="shared" si="919"/>
        <v>0</v>
      </c>
    </row>
    <row r="637" spans="1:28" customFormat="1" ht="38.25">
      <c r="A637" s="123"/>
      <c r="B637" s="128" t="s">
        <v>182</v>
      </c>
      <c r="C637" s="40" t="s">
        <v>53</v>
      </c>
      <c r="D637" s="40" t="s">
        <v>21</v>
      </c>
      <c r="E637" s="40" t="s">
        <v>100</v>
      </c>
      <c r="F637" s="40" t="s">
        <v>181</v>
      </c>
      <c r="G637" s="120"/>
      <c r="H637" s="66">
        <f>H638</f>
        <v>4539521.37</v>
      </c>
      <c r="I637" s="66">
        <f t="shared" ref="I637:M638" si="972">I638</f>
        <v>1044669.55</v>
      </c>
      <c r="J637" s="66">
        <f t="shared" si="972"/>
        <v>982384.98</v>
      </c>
      <c r="K637" s="66">
        <f t="shared" si="972"/>
        <v>0</v>
      </c>
      <c r="L637" s="66">
        <f t="shared" si="972"/>
        <v>0</v>
      </c>
      <c r="M637" s="66">
        <f t="shared" si="972"/>
        <v>0</v>
      </c>
      <c r="N637" s="66">
        <f t="shared" si="831"/>
        <v>4539521.37</v>
      </c>
      <c r="O637" s="66">
        <f t="shared" si="832"/>
        <v>1044669.55</v>
      </c>
      <c r="P637" s="66">
        <f t="shared" si="833"/>
        <v>982384.98</v>
      </c>
      <c r="Q637" s="66">
        <f t="shared" ref="Q637:S638" si="973">Q638</f>
        <v>-4120320.3600000003</v>
      </c>
      <c r="R637" s="66">
        <f t="shared" si="973"/>
        <v>0</v>
      </c>
      <c r="S637" s="66">
        <f t="shared" si="973"/>
        <v>0</v>
      </c>
      <c r="T637" s="66">
        <f t="shared" si="913"/>
        <v>419201.00999999978</v>
      </c>
      <c r="U637" s="66">
        <f t="shared" si="914"/>
        <v>1044669.55</v>
      </c>
      <c r="V637" s="66">
        <f t="shared" si="915"/>
        <v>982384.98</v>
      </c>
      <c r="W637" s="66">
        <f t="shared" ref="W637:Y638" si="974">W638</f>
        <v>-338685.43</v>
      </c>
      <c r="X637" s="66">
        <f t="shared" si="974"/>
        <v>0</v>
      </c>
      <c r="Y637" s="66">
        <f t="shared" si="974"/>
        <v>0</v>
      </c>
      <c r="Z637" s="66">
        <f t="shared" si="917"/>
        <v>80515.579999999783</v>
      </c>
      <c r="AA637" s="66">
        <f t="shared" si="918"/>
        <v>1044669.55</v>
      </c>
      <c r="AB637" s="66">
        <f t="shared" si="919"/>
        <v>982384.98</v>
      </c>
    </row>
    <row r="638" spans="1:28" customFormat="1">
      <c r="A638" s="123"/>
      <c r="B638" s="88" t="s">
        <v>47</v>
      </c>
      <c r="C638" s="40" t="s">
        <v>53</v>
      </c>
      <c r="D638" s="40" t="s">
        <v>21</v>
      </c>
      <c r="E638" s="40" t="s">
        <v>100</v>
      </c>
      <c r="F638" s="40" t="s">
        <v>181</v>
      </c>
      <c r="G638" s="120" t="s">
        <v>45</v>
      </c>
      <c r="H638" s="66">
        <f>H639</f>
        <v>4539521.37</v>
      </c>
      <c r="I638" s="66">
        <f t="shared" si="972"/>
        <v>1044669.55</v>
      </c>
      <c r="J638" s="66">
        <f t="shared" si="972"/>
        <v>982384.98</v>
      </c>
      <c r="K638" s="66">
        <f t="shared" si="972"/>
        <v>0</v>
      </c>
      <c r="L638" s="66">
        <f t="shared" si="972"/>
        <v>0</v>
      </c>
      <c r="M638" s="66">
        <f t="shared" si="972"/>
        <v>0</v>
      </c>
      <c r="N638" s="66">
        <f t="shared" si="831"/>
        <v>4539521.37</v>
      </c>
      <c r="O638" s="66">
        <f t="shared" si="832"/>
        <v>1044669.55</v>
      </c>
      <c r="P638" s="66">
        <f t="shared" si="833"/>
        <v>982384.98</v>
      </c>
      <c r="Q638" s="66">
        <f t="shared" si="973"/>
        <v>-4120320.3600000003</v>
      </c>
      <c r="R638" s="66">
        <f t="shared" si="973"/>
        <v>0</v>
      </c>
      <c r="S638" s="66">
        <f t="shared" si="973"/>
        <v>0</v>
      </c>
      <c r="T638" s="66">
        <f t="shared" si="913"/>
        <v>419201.00999999978</v>
      </c>
      <c r="U638" s="66">
        <f t="shared" si="914"/>
        <v>1044669.55</v>
      </c>
      <c r="V638" s="66">
        <f t="shared" si="915"/>
        <v>982384.98</v>
      </c>
      <c r="W638" s="66">
        <f t="shared" si="974"/>
        <v>-338685.43</v>
      </c>
      <c r="X638" s="66">
        <f t="shared" si="974"/>
        <v>0</v>
      </c>
      <c r="Y638" s="66">
        <f t="shared" si="974"/>
        <v>0</v>
      </c>
      <c r="Z638" s="66">
        <f t="shared" si="917"/>
        <v>80515.579999999783</v>
      </c>
      <c r="AA638" s="66">
        <f t="shared" si="918"/>
        <v>1044669.55</v>
      </c>
      <c r="AB638" s="66">
        <f t="shared" si="919"/>
        <v>982384.98</v>
      </c>
    </row>
    <row r="639" spans="1:28" customFormat="1">
      <c r="A639" s="123"/>
      <c r="B639" s="88" t="s">
        <v>61</v>
      </c>
      <c r="C639" s="40" t="s">
        <v>53</v>
      </c>
      <c r="D639" s="40" t="s">
        <v>21</v>
      </c>
      <c r="E639" s="40" t="s">
        <v>100</v>
      </c>
      <c r="F639" s="40" t="s">
        <v>181</v>
      </c>
      <c r="G639" s="120" t="s">
        <v>62</v>
      </c>
      <c r="H639" s="66">
        <v>4539521.37</v>
      </c>
      <c r="I639" s="66">
        <v>1044669.55</v>
      </c>
      <c r="J639" s="66">
        <v>982384.98</v>
      </c>
      <c r="K639" s="66"/>
      <c r="L639" s="66"/>
      <c r="M639" s="66"/>
      <c r="N639" s="66">
        <f t="shared" si="831"/>
        <v>4539521.37</v>
      </c>
      <c r="O639" s="66">
        <f t="shared" si="832"/>
        <v>1044669.55</v>
      </c>
      <c r="P639" s="66">
        <f t="shared" si="833"/>
        <v>982384.98</v>
      </c>
      <c r="Q639" s="66">
        <f>-56195.76-10662.8-1226280-391517.34-25879.22-2789292.53+379507.29</f>
        <v>-4120320.3600000003</v>
      </c>
      <c r="R639" s="66"/>
      <c r="S639" s="66"/>
      <c r="T639" s="66">
        <f t="shared" si="913"/>
        <v>419201.00999999978</v>
      </c>
      <c r="U639" s="66">
        <f t="shared" si="914"/>
        <v>1044669.55</v>
      </c>
      <c r="V639" s="66">
        <f t="shared" si="915"/>
        <v>982384.98</v>
      </c>
      <c r="W639" s="66">
        <f>-74006.46-264678.97</f>
        <v>-338685.43</v>
      </c>
      <c r="X639" s="66"/>
      <c r="Y639" s="66"/>
      <c r="Z639" s="66">
        <f t="shared" si="917"/>
        <v>80515.579999999783</v>
      </c>
      <c r="AA639" s="66">
        <f t="shared" si="918"/>
        <v>1044669.55</v>
      </c>
      <c r="AB639" s="66">
        <f t="shared" si="919"/>
        <v>982384.98</v>
      </c>
    </row>
    <row r="640" spans="1:28" customFormat="1">
      <c r="A640" s="123"/>
      <c r="B640" s="91" t="s">
        <v>63</v>
      </c>
      <c r="C640" s="40" t="s">
        <v>53</v>
      </c>
      <c r="D640" s="40" t="s">
        <v>21</v>
      </c>
      <c r="E640" s="40" t="s">
        <v>100</v>
      </c>
      <c r="F640" s="45" t="s">
        <v>127</v>
      </c>
      <c r="G640" s="46"/>
      <c r="H640" s="66">
        <f>H641+H643+H645</f>
        <v>54938418</v>
      </c>
      <c r="I640" s="66">
        <f t="shared" ref="I640:J640" si="975">I641+I643+I645</f>
        <v>55682423.210000001</v>
      </c>
      <c r="J640" s="66">
        <f t="shared" si="975"/>
        <v>55838719.049999997</v>
      </c>
      <c r="K640" s="66">
        <f t="shared" ref="K640:M640" si="976">K641+K643+K645</f>
        <v>0</v>
      </c>
      <c r="L640" s="66">
        <f t="shared" si="976"/>
        <v>0</v>
      </c>
      <c r="M640" s="66">
        <f t="shared" si="976"/>
        <v>0</v>
      </c>
      <c r="N640" s="66">
        <f t="shared" si="831"/>
        <v>54938418</v>
      </c>
      <c r="O640" s="66">
        <f t="shared" si="832"/>
        <v>55682423.210000001</v>
      </c>
      <c r="P640" s="66">
        <f t="shared" si="833"/>
        <v>55838719.049999997</v>
      </c>
      <c r="Q640" s="66">
        <f t="shared" ref="Q640:S640" si="977">Q641+Q643+Q645</f>
        <v>0</v>
      </c>
      <c r="R640" s="66">
        <f t="shared" si="977"/>
        <v>0</v>
      </c>
      <c r="S640" s="66">
        <f t="shared" si="977"/>
        <v>0</v>
      </c>
      <c r="T640" s="66">
        <f t="shared" si="913"/>
        <v>54938418</v>
      </c>
      <c r="U640" s="66">
        <f t="shared" si="914"/>
        <v>55682423.210000001</v>
      </c>
      <c r="V640" s="66">
        <f t="shared" si="915"/>
        <v>55838719.049999997</v>
      </c>
      <c r="W640" s="66">
        <f t="shared" ref="W640:Y640" si="978">W641+W643+W645</f>
        <v>0</v>
      </c>
      <c r="X640" s="66">
        <f t="shared" si="978"/>
        <v>0</v>
      </c>
      <c r="Y640" s="66">
        <f t="shared" si="978"/>
        <v>0</v>
      </c>
      <c r="Z640" s="66">
        <f t="shared" si="917"/>
        <v>54938418</v>
      </c>
      <c r="AA640" s="66">
        <f t="shared" si="918"/>
        <v>55682423.210000001</v>
      </c>
      <c r="AB640" s="66">
        <f t="shared" si="919"/>
        <v>55838719.049999997</v>
      </c>
    </row>
    <row r="641" spans="1:28" customFormat="1" ht="38.25">
      <c r="A641" s="123"/>
      <c r="B641" s="92" t="s">
        <v>51</v>
      </c>
      <c r="C641" s="40" t="s">
        <v>53</v>
      </c>
      <c r="D641" s="40" t="s">
        <v>21</v>
      </c>
      <c r="E641" s="40" t="s">
        <v>100</v>
      </c>
      <c r="F641" s="45" t="s">
        <v>127</v>
      </c>
      <c r="G641" s="46" t="s">
        <v>49</v>
      </c>
      <c r="H641" s="66">
        <f>H642</f>
        <v>44628700</v>
      </c>
      <c r="I641" s="66">
        <f t="shared" ref="I641:M641" si="979">I642</f>
        <v>45076036.490000002</v>
      </c>
      <c r="J641" s="66">
        <f t="shared" si="979"/>
        <v>45423796.859999999</v>
      </c>
      <c r="K641" s="66">
        <f t="shared" si="979"/>
        <v>0</v>
      </c>
      <c r="L641" s="66">
        <f t="shared" si="979"/>
        <v>0</v>
      </c>
      <c r="M641" s="66">
        <f t="shared" si="979"/>
        <v>0</v>
      </c>
      <c r="N641" s="66">
        <f t="shared" si="831"/>
        <v>44628700</v>
      </c>
      <c r="O641" s="66">
        <f t="shared" si="832"/>
        <v>45076036.490000002</v>
      </c>
      <c r="P641" s="66">
        <f t="shared" si="833"/>
        <v>45423796.859999999</v>
      </c>
      <c r="Q641" s="66">
        <f t="shared" ref="Q641:S641" si="980">Q642</f>
        <v>0</v>
      </c>
      <c r="R641" s="66">
        <f t="shared" si="980"/>
        <v>0</v>
      </c>
      <c r="S641" s="66">
        <f t="shared" si="980"/>
        <v>0</v>
      </c>
      <c r="T641" s="66">
        <f t="shared" si="913"/>
        <v>44628700</v>
      </c>
      <c r="U641" s="66">
        <f t="shared" si="914"/>
        <v>45076036.490000002</v>
      </c>
      <c r="V641" s="66">
        <f t="shared" si="915"/>
        <v>45423796.859999999</v>
      </c>
      <c r="W641" s="66">
        <f t="shared" ref="W641:Y641" si="981">W642</f>
        <v>0</v>
      </c>
      <c r="X641" s="66">
        <f t="shared" si="981"/>
        <v>0</v>
      </c>
      <c r="Y641" s="66">
        <f t="shared" si="981"/>
        <v>0</v>
      </c>
      <c r="Z641" s="66">
        <f t="shared" si="917"/>
        <v>44628700</v>
      </c>
      <c r="AA641" s="66">
        <f t="shared" si="918"/>
        <v>45076036.490000002</v>
      </c>
      <c r="AB641" s="66">
        <f t="shared" si="919"/>
        <v>45423796.859999999</v>
      </c>
    </row>
    <row r="642" spans="1:28" customFormat="1">
      <c r="A642" s="123"/>
      <c r="B642" s="92" t="s">
        <v>64</v>
      </c>
      <c r="C642" s="40" t="s">
        <v>53</v>
      </c>
      <c r="D642" s="40" t="s">
        <v>21</v>
      </c>
      <c r="E642" s="40" t="s">
        <v>100</v>
      </c>
      <c r="F642" s="45" t="s">
        <v>127</v>
      </c>
      <c r="G642" s="46" t="s">
        <v>65</v>
      </c>
      <c r="H642" s="66">
        <v>44628700</v>
      </c>
      <c r="I642" s="66">
        <v>45076036.490000002</v>
      </c>
      <c r="J642" s="66">
        <v>45423796.859999999</v>
      </c>
      <c r="K642" s="66"/>
      <c r="L642" s="66"/>
      <c r="M642" s="66"/>
      <c r="N642" s="66">
        <f t="shared" si="831"/>
        <v>44628700</v>
      </c>
      <c r="O642" s="66">
        <f t="shared" si="832"/>
        <v>45076036.490000002</v>
      </c>
      <c r="P642" s="66">
        <f t="shared" si="833"/>
        <v>45423796.859999999</v>
      </c>
      <c r="Q642" s="66"/>
      <c r="R642" s="66"/>
      <c r="S642" s="66"/>
      <c r="T642" s="66">
        <f t="shared" si="913"/>
        <v>44628700</v>
      </c>
      <c r="U642" s="66">
        <f t="shared" si="914"/>
        <v>45076036.490000002</v>
      </c>
      <c r="V642" s="66">
        <f t="shared" si="915"/>
        <v>45423796.859999999</v>
      </c>
      <c r="W642" s="66"/>
      <c r="X642" s="66"/>
      <c r="Y642" s="66"/>
      <c r="Z642" s="66">
        <f t="shared" si="917"/>
        <v>44628700</v>
      </c>
      <c r="AA642" s="66">
        <f t="shared" si="918"/>
        <v>45076036.490000002</v>
      </c>
      <c r="AB642" s="66">
        <f t="shared" si="919"/>
        <v>45423796.859999999</v>
      </c>
    </row>
    <row r="643" spans="1:28" customFormat="1" ht="25.5">
      <c r="A643" s="123"/>
      <c r="B643" s="88" t="s">
        <v>208</v>
      </c>
      <c r="C643" s="40" t="s">
        <v>53</v>
      </c>
      <c r="D643" s="40" t="s">
        <v>21</v>
      </c>
      <c r="E643" s="40" t="s">
        <v>100</v>
      </c>
      <c r="F643" s="45" t="s">
        <v>127</v>
      </c>
      <c r="G643" s="46" t="s">
        <v>32</v>
      </c>
      <c r="H643" s="66">
        <f>H644</f>
        <v>10274718</v>
      </c>
      <c r="I643" s="66">
        <f t="shared" ref="I643:M643" si="982">I644</f>
        <v>10571386.720000001</v>
      </c>
      <c r="J643" s="66">
        <f t="shared" si="982"/>
        <v>10379922.189999999</v>
      </c>
      <c r="K643" s="66">
        <f t="shared" si="982"/>
        <v>0</v>
      </c>
      <c r="L643" s="66">
        <f t="shared" si="982"/>
        <v>0</v>
      </c>
      <c r="M643" s="66">
        <f t="shared" si="982"/>
        <v>0</v>
      </c>
      <c r="N643" s="66">
        <f t="shared" si="831"/>
        <v>10274718</v>
      </c>
      <c r="O643" s="66">
        <f t="shared" si="832"/>
        <v>10571386.720000001</v>
      </c>
      <c r="P643" s="66">
        <f t="shared" si="833"/>
        <v>10379922.189999999</v>
      </c>
      <c r="Q643" s="66">
        <f t="shared" ref="Q643:S643" si="983">Q644</f>
        <v>0</v>
      </c>
      <c r="R643" s="66">
        <f t="shared" si="983"/>
        <v>0</v>
      </c>
      <c r="S643" s="66">
        <f t="shared" si="983"/>
        <v>0</v>
      </c>
      <c r="T643" s="66">
        <f t="shared" si="913"/>
        <v>10274718</v>
      </c>
      <c r="U643" s="66">
        <f t="shared" si="914"/>
        <v>10571386.720000001</v>
      </c>
      <c r="V643" s="66">
        <f t="shared" si="915"/>
        <v>10379922.189999999</v>
      </c>
      <c r="W643" s="66">
        <f t="shared" ref="W643:Y643" si="984">W644</f>
        <v>-10000</v>
      </c>
      <c r="X643" s="66">
        <f t="shared" si="984"/>
        <v>0</v>
      </c>
      <c r="Y643" s="66">
        <f t="shared" si="984"/>
        <v>0</v>
      </c>
      <c r="Z643" s="66">
        <f t="shared" si="917"/>
        <v>10264718</v>
      </c>
      <c r="AA643" s="66">
        <f t="shared" si="918"/>
        <v>10571386.720000001</v>
      </c>
      <c r="AB643" s="66">
        <f t="shared" si="919"/>
        <v>10379922.189999999</v>
      </c>
    </row>
    <row r="644" spans="1:28" customFormat="1" ht="25.5">
      <c r="A644" s="123"/>
      <c r="B644" s="92" t="s">
        <v>34</v>
      </c>
      <c r="C644" s="40" t="s">
        <v>53</v>
      </c>
      <c r="D644" s="40" t="s">
        <v>21</v>
      </c>
      <c r="E644" s="40" t="s">
        <v>100</v>
      </c>
      <c r="F644" s="45" t="s">
        <v>127</v>
      </c>
      <c r="G644" s="46" t="s">
        <v>33</v>
      </c>
      <c r="H644" s="66">
        <v>10274718</v>
      </c>
      <c r="I644" s="66">
        <v>10571386.720000001</v>
      </c>
      <c r="J644" s="66">
        <v>10379922.189999999</v>
      </c>
      <c r="K644" s="66"/>
      <c r="L644" s="66"/>
      <c r="M644" s="66"/>
      <c r="N644" s="66">
        <f t="shared" si="831"/>
        <v>10274718</v>
      </c>
      <c r="O644" s="66">
        <f t="shared" si="832"/>
        <v>10571386.720000001</v>
      </c>
      <c r="P644" s="66">
        <f t="shared" si="833"/>
        <v>10379922.189999999</v>
      </c>
      <c r="Q644" s="66"/>
      <c r="R644" s="66"/>
      <c r="S644" s="66"/>
      <c r="T644" s="66">
        <f t="shared" si="913"/>
        <v>10274718</v>
      </c>
      <c r="U644" s="66">
        <f t="shared" si="914"/>
        <v>10571386.720000001</v>
      </c>
      <c r="V644" s="66">
        <f t="shared" si="915"/>
        <v>10379922.189999999</v>
      </c>
      <c r="W644" s="66">
        <v>-10000</v>
      </c>
      <c r="X644" s="66"/>
      <c r="Y644" s="66"/>
      <c r="Z644" s="66">
        <f t="shared" si="917"/>
        <v>10264718</v>
      </c>
      <c r="AA644" s="66">
        <f t="shared" si="918"/>
        <v>10571386.720000001</v>
      </c>
      <c r="AB644" s="66">
        <f t="shared" si="919"/>
        <v>10379922.189999999</v>
      </c>
    </row>
    <row r="645" spans="1:28" customFormat="1">
      <c r="A645" s="123"/>
      <c r="B645" s="77" t="s">
        <v>47</v>
      </c>
      <c r="C645" s="40" t="s">
        <v>53</v>
      </c>
      <c r="D645" s="40" t="s">
        <v>21</v>
      </c>
      <c r="E645" s="40" t="s">
        <v>100</v>
      </c>
      <c r="F645" s="45" t="s">
        <v>127</v>
      </c>
      <c r="G645" s="76" t="s">
        <v>45</v>
      </c>
      <c r="H645" s="66">
        <f>H646</f>
        <v>35000</v>
      </c>
      <c r="I645" s="66">
        <f t="shared" ref="I645:M645" si="985">I646</f>
        <v>35000</v>
      </c>
      <c r="J645" s="66">
        <f t="shared" si="985"/>
        <v>35000</v>
      </c>
      <c r="K645" s="66">
        <f t="shared" si="985"/>
        <v>0</v>
      </c>
      <c r="L645" s="66">
        <f t="shared" si="985"/>
        <v>0</v>
      </c>
      <c r="M645" s="66">
        <f t="shared" si="985"/>
        <v>0</v>
      </c>
      <c r="N645" s="66">
        <f t="shared" si="831"/>
        <v>35000</v>
      </c>
      <c r="O645" s="66">
        <f t="shared" si="832"/>
        <v>35000</v>
      </c>
      <c r="P645" s="66">
        <f t="shared" si="833"/>
        <v>35000</v>
      </c>
      <c r="Q645" s="66">
        <f t="shared" ref="Q645:S645" si="986">Q646</f>
        <v>0</v>
      </c>
      <c r="R645" s="66">
        <f t="shared" si="986"/>
        <v>0</v>
      </c>
      <c r="S645" s="66">
        <f t="shared" si="986"/>
        <v>0</v>
      </c>
      <c r="T645" s="66">
        <f t="shared" si="913"/>
        <v>35000</v>
      </c>
      <c r="U645" s="66">
        <f t="shared" si="914"/>
        <v>35000</v>
      </c>
      <c r="V645" s="66">
        <f t="shared" si="915"/>
        <v>35000</v>
      </c>
      <c r="W645" s="66">
        <f t="shared" ref="W645:Y645" si="987">W646</f>
        <v>10000</v>
      </c>
      <c r="X645" s="66">
        <f t="shared" si="987"/>
        <v>0</v>
      </c>
      <c r="Y645" s="66">
        <f t="shared" si="987"/>
        <v>0</v>
      </c>
      <c r="Z645" s="66">
        <f t="shared" si="917"/>
        <v>45000</v>
      </c>
      <c r="AA645" s="66">
        <f t="shared" si="918"/>
        <v>35000</v>
      </c>
      <c r="AB645" s="66">
        <f t="shared" si="919"/>
        <v>35000</v>
      </c>
    </row>
    <row r="646" spans="1:28" customFormat="1">
      <c r="A646" s="123"/>
      <c r="B646" s="77" t="s">
        <v>56</v>
      </c>
      <c r="C646" s="40" t="s">
        <v>53</v>
      </c>
      <c r="D646" s="40" t="s">
        <v>21</v>
      </c>
      <c r="E646" s="40" t="s">
        <v>100</v>
      </c>
      <c r="F646" s="45" t="s">
        <v>127</v>
      </c>
      <c r="G646" s="76" t="s">
        <v>57</v>
      </c>
      <c r="H646" s="66">
        <v>35000</v>
      </c>
      <c r="I646" s="66">
        <v>35000</v>
      </c>
      <c r="J646" s="66">
        <v>35000</v>
      </c>
      <c r="K646" s="66"/>
      <c r="L646" s="66"/>
      <c r="M646" s="66"/>
      <c r="N646" s="66">
        <f t="shared" si="831"/>
        <v>35000</v>
      </c>
      <c r="O646" s="66">
        <f t="shared" si="832"/>
        <v>35000</v>
      </c>
      <c r="P646" s="66">
        <f t="shared" si="833"/>
        <v>35000</v>
      </c>
      <c r="Q646" s="66"/>
      <c r="R646" s="66"/>
      <c r="S646" s="66"/>
      <c r="T646" s="66">
        <f t="shared" si="913"/>
        <v>35000</v>
      </c>
      <c r="U646" s="66">
        <f t="shared" si="914"/>
        <v>35000</v>
      </c>
      <c r="V646" s="66">
        <f t="shared" si="915"/>
        <v>35000</v>
      </c>
      <c r="W646" s="66">
        <v>10000</v>
      </c>
      <c r="X646" s="66"/>
      <c r="Y646" s="66"/>
      <c r="Z646" s="66">
        <f t="shared" si="917"/>
        <v>45000</v>
      </c>
      <c r="AA646" s="66">
        <f t="shared" si="918"/>
        <v>35000</v>
      </c>
      <c r="AB646" s="66">
        <f t="shared" si="919"/>
        <v>35000</v>
      </c>
    </row>
    <row r="647" spans="1:28" customFormat="1">
      <c r="A647" s="123"/>
      <c r="B647" s="92" t="s">
        <v>58</v>
      </c>
      <c r="C647" s="40" t="s">
        <v>53</v>
      </c>
      <c r="D647" s="40" t="s">
        <v>21</v>
      </c>
      <c r="E647" s="40" t="s">
        <v>100</v>
      </c>
      <c r="F647" s="40" t="s">
        <v>128</v>
      </c>
      <c r="G647" s="41"/>
      <c r="H647" s="66">
        <f>H648</f>
        <v>300000</v>
      </c>
      <c r="I647" s="66">
        <f t="shared" ref="I647:M648" si="988">I648</f>
        <v>300000</v>
      </c>
      <c r="J647" s="66">
        <f t="shared" si="988"/>
        <v>300000</v>
      </c>
      <c r="K647" s="66">
        <f t="shared" si="988"/>
        <v>0</v>
      </c>
      <c r="L647" s="66">
        <f t="shared" si="988"/>
        <v>0</v>
      </c>
      <c r="M647" s="66">
        <f t="shared" si="988"/>
        <v>0</v>
      </c>
      <c r="N647" s="66">
        <f t="shared" si="831"/>
        <v>300000</v>
      </c>
      <c r="O647" s="66">
        <f t="shared" si="832"/>
        <v>300000</v>
      </c>
      <c r="P647" s="66">
        <f t="shared" si="833"/>
        <v>300000</v>
      </c>
      <c r="Q647" s="66">
        <f t="shared" ref="Q647:S648" si="989">Q648</f>
        <v>0</v>
      </c>
      <c r="R647" s="66">
        <f t="shared" si="989"/>
        <v>0</v>
      </c>
      <c r="S647" s="66">
        <f t="shared" si="989"/>
        <v>0</v>
      </c>
      <c r="T647" s="66">
        <f t="shared" si="913"/>
        <v>300000</v>
      </c>
      <c r="U647" s="66">
        <f t="shared" si="914"/>
        <v>300000</v>
      </c>
      <c r="V647" s="66">
        <f t="shared" si="915"/>
        <v>300000</v>
      </c>
      <c r="W647" s="66">
        <f t="shared" ref="W647:Y648" si="990">W648</f>
        <v>0</v>
      </c>
      <c r="X647" s="66">
        <f t="shared" si="990"/>
        <v>0</v>
      </c>
      <c r="Y647" s="66">
        <f t="shared" si="990"/>
        <v>0</v>
      </c>
      <c r="Z647" s="66">
        <f t="shared" si="917"/>
        <v>300000</v>
      </c>
      <c r="AA647" s="66">
        <f t="shared" si="918"/>
        <v>300000</v>
      </c>
      <c r="AB647" s="66">
        <f t="shared" si="919"/>
        <v>300000</v>
      </c>
    </row>
    <row r="648" spans="1:28" customFormat="1" ht="25.5">
      <c r="A648" s="123"/>
      <c r="B648" s="88" t="s">
        <v>208</v>
      </c>
      <c r="C648" s="40" t="s">
        <v>53</v>
      </c>
      <c r="D648" s="40" t="s">
        <v>21</v>
      </c>
      <c r="E648" s="40" t="s">
        <v>100</v>
      </c>
      <c r="F648" s="40" t="s">
        <v>128</v>
      </c>
      <c r="G648" s="41" t="s">
        <v>32</v>
      </c>
      <c r="H648" s="66">
        <f>H649</f>
        <v>300000</v>
      </c>
      <c r="I648" s="66">
        <f t="shared" si="988"/>
        <v>300000</v>
      </c>
      <c r="J648" s="66">
        <f t="shared" si="988"/>
        <v>300000</v>
      </c>
      <c r="K648" s="66">
        <f t="shared" si="988"/>
        <v>0</v>
      </c>
      <c r="L648" s="66">
        <f t="shared" si="988"/>
        <v>0</v>
      </c>
      <c r="M648" s="66">
        <f t="shared" si="988"/>
        <v>0</v>
      </c>
      <c r="N648" s="66">
        <f t="shared" si="831"/>
        <v>300000</v>
      </c>
      <c r="O648" s="66">
        <f t="shared" si="832"/>
        <v>300000</v>
      </c>
      <c r="P648" s="66">
        <f t="shared" si="833"/>
        <v>300000</v>
      </c>
      <c r="Q648" s="66">
        <f t="shared" si="989"/>
        <v>0</v>
      </c>
      <c r="R648" s="66">
        <f t="shared" si="989"/>
        <v>0</v>
      </c>
      <c r="S648" s="66">
        <f t="shared" si="989"/>
        <v>0</v>
      </c>
      <c r="T648" s="66">
        <f t="shared" si="913"/>
        <v>300000</v>
      </c>
      <c r="U648" s="66">
        <f t="shared" si="914"/>
        <v>300000</v>
      </c>
      <c r="V648" s="66">
        <f t="shared" si="915"/>
        <v>300000</v>
      </c>
      <c r="W648" s="66">
        <f t="shared" si="990"/>
        <v>0</v>
      </c>
      <c r="X648" s="66">
        <f t="shared" si="990"/>
        <v>0</v>
      </c>
      <c r="Y648" s="66">
        <f t="shared" si="990"/>
        <v>0</v>
      </c>
      <c r="Z648" s="66">
        <f t="shared" si="917"/>
        <v>300000</v>
      </c>
      <c r="AA648" s="66">
        <f t="shared" si="918"/>
        <v>300000</v>
      </c>
      <c r="AB648" s="66">
        <f t="shared" si="919"/>
        <v>300000</v>
      </c>
    </row>
    <row r="649" spans="1:28" customFormat="1" ht="25.5">
      <c r="A649" s="123"/>
      <c r="B649" s="92" t="s">
        <v>34</v>
      </c>
      <c r="C649" s="40" t="s">
        <v>53</v>
      </c>
      <c r="D649" s="40" t="s">
        <v>21</v>
      </c>
      <c r="E649" s="40" t="s">
        <v>100</v>
      </c>
      <c r="F649" s="40" t="s">
        <v>128</v>
      </c>
      <c r="G649" s="41" t="s">
        <v>33</v>
      </c>
      <c r="H649" s="66">
        <v>300000</v>
      </c>
      <c r="I649" s="66">
        <v>300000</v>
      </c>
      <c r="J649" s="66">
        <v>300000</v>
      </c>
      <c r="K649" s="66"/>
      <c r="L649" s="66"/>
      <c r="M649" s="66"/>
      <c r="N649" s="66">
        <f t="shared" si="831"/>
        <v>300000</v>
      </c>
      <c r="O649" s="66">
        <f t="shared" si="832"/>
        <v>300000</v>
      </c>
      <c r="P649" s="66">
        <f t="shared" si="833"/>
        <v>300000</v>
      </c>
      <c r="Q649" s="66"/>
      <c r="R649" s="66"/>
      <c r="S649" s="66"/>
      <c r="T649" s="66">
        <f t="shared" si="913"/>
        <v>300000</v>
      </c>
      <c r="U649" s="66">
        <f t="shared" si="914"/>
        <v>300000</v>
      </c>
      <c r="V649" s="66">
        <f t="shared" si="915"/>
        <v>300000</v>
      </c>
      <c r="W649" s="66"/>
      <c r="X649" s="66"/>
      <c r="Y649" s="66"/>
      <c r="Z649" s="66">
        <f t="shared" si="917"/>
        <v>300000</v>
      </c>
      <c r="AA649" s="66">
        <f t="shared" si="918"/>
        <v>300000</v>
      </c>
      <c r="AB649" s="66">
        <f t="shared" si="919"/>
        <v>300000</v>
      </c>
    </row>
    <row r="650" spans="1:28" customFormat="1">
      <c r="A650" s="123"/>
      <c r="B650" s="128" t="s">
        <v>374</v>
      </c>
      <c r="C650" s="40" t="s">
        <v>53</v>
      </c>
      <c r="D650" s="40" t="s">
        <v>21</v>
      </c>
      <c r="E650" s="40" t="s">
        <v>100</v>
      </c>
      <c r="F650" s="42" t="s">
        <v>373</v>
      </c>
      <c r="G650" s="120"/>
      <c r="H650" s="66">
        <f>H651</f>
        <v>0</v>
      </c>
      <c r="I650" s="66">
        <f t="shared" ref="I650:M651" si="991">I651</f>
        <v>0</v>
      </c>
      <c r="J650" s="66">
        <f t="shared" si="991"/>
        <v>0</v>
      </c>
      <c r="K650" s="66">
        <f t="shared" si="991"/>
        <v>19800000</v>
      </c>
      <c r="L650" s="66">
        <f t="shared" si="991"/>
        <v>0</v>
      </c>
      <c r="M650" s="66">
        <f t="shared" si="991"/>
        <v>0</v>
      </c>
      <c r="N650" s="66">
        <f t="shared" ref="N650:N652" si="992">H650+K650</f>
        <v>19800000</v>
      </c>
      <c r="O650" s="66">
        <f t="shared" ref="O650:O652" si="993">I650+L650</f>
        <v>0</v>
      </c>
      <c r="P650" s="66">
        <f t="shared" ref="P650:P652" si="994">J650+M650</f>
        <v>0</v>
      </c>
      <c r="Q650" s="66">
        <f t="shared" ref="Q650:S651" si="995">Q651</f>
        <v>0</v>
      </c>
      <c r="R650" s="66">
        <f t="shared" si="995"/>
        <v>0</v>
      </c>
      <c r="S650" s="66">
        <f t="shared" si="995"/>
        <v>0</v>
      </c>
      <c r="T650" s="66">
        <f t="shared" si="913"/>
        <v>19800000</v>
      </c>
      <c r="U650" s="66">
        <f t="shared" si="914"/>
        <v>0</v>
      </c>
      <c r="V650" s="66">
        <f t="shared" si="915"/>
        <v>0</v>
      </c>
      <c r="W650" s="66">
        <f t="shared" ref="W650:Y651" si="996">W651</f>
        <v>0</v>
      </c>
      <c r="X650" s="66">
        <f t="shared" si="996"/>
        <v>0</v>
      </c>
      <c r="Y650" s="66">
        <f t="shared" si="996"/>
        <v>0</v>
      </c>
      <c r="Z650" s="66">
        <f t="shared" si="917"/>
        <v>19800000</v>
      </c>
      <c r="AA650" s="66">
        <f t="shared" si="918"/>
        <v>0</v>
      </c>
      <c r="AB650" s="66">
        <f t="shared" si="919"/>
        <v>0</v>
      </c>
    </row>
    <row r="651" spans="1:28" customFormat="1">
      <c r="A651" s="123"/>
      <c r="B651" s="88" t="s">
        <v>47</v>
      </c>
      <c r="C651" s="40" t="s">
        <v>53</v>
      </c>
      <c r="D651" s="40" t="s">
        <v>21</v>
      </c>
      <c r="E651" s="40" t="s">
        <v>100</v>
      </c>
      <c r="F651" s="42" t="s">
        <v>373</v>
      </c>
      <c r="G651" s="120" t="s">
        <v>45</v>
      </c>
      <c r="H651" s="66">
        <f>H652</f>
        <v>0</v>
      </c>
      <c r="I651" s="66">
        <f t="shared" si="991"/>
        <v>0</v>
      </c>
      <c r="J651" s="66">
        <f t="shared" si="991"/>
        <v>0</v>
      </c>
      <c r="K651" s="66">
        <f t="shared" si="991"/>
        <v>19800000</v>
      </c>
      <c r="L651" s="66">
        <f t="shared" si="991"/>
        <v>0</v>
      </c>
      <c r="M651" s="66">
        <f t="shared" si="991"/>
        <v>0</v>
      </c>
      <c r="N651" s="66">
        <f t="shared" si="992"/>
        <v>19800000</v>
      </c>
      <c r="O651" s="66">
        <f t="shared" si="993"/>
        <v>0</v>
      </c>
      <c r="P651" s="66">
        <f t="shared" si="994"/>
        <v>0</v>
      </c>
      <c r="Q651" s="66">
        <f t="shared" si="995"/>
        <v>0</v>
      </c>
      <c r="R651" s="66">
        <f t="shared" si="995"/>
        <v>0</v>
      </c>
      <c r="S651" s="66">
        <f t="shared" si="995"/>
        <v>0</v>
      </c>
      <c r="T651" s="66">
        <f t="shared" si="913"/>
        <v>19800000</v>
      </c>
      <c r="U651" s="66">
        <f t="shared" si="914"/>
        <v>0</v>
      </c>
      <c r="V651" s="66">
        <f t="shared" si="915"/>
        <v>0</v>
      </c>
      <c r="W651" s="66">
        <f t="shared" si="996"/>
        <v>0</v>
      </c>
      <c r="X651" s="66">
        <f t="shared" si="996"/>
        <v>0</v>
      </c>
      <c r="Y651" s="66">
        <f t="shared" si="996"/>
        <v>0</v>
      </c>
      <c r="Z651" s="66">
        <f t="shared" si="917"/>
        <v>19800000</v>
      </c>
      <c r="AA651" s="66">
        <f t="shared" si="918"/>
        <v>0</v>
      </c>
      <c r="AB651" s="66">
        <f t="shared" si="919"/>
        <v>0</v>
      </c>
    </row>
    <row r="652" spans="1:28" customFormat="1">
      <c r="A652" s="123"/>
      <c r="B652" s="88" t="s">
        <v>61</v>
      </c>
      <c r="C652" s="40" t="s">
        <v>53</v>
      </c>
      <c r="D652" s="40" t="s">
        <v>21</v>
      </c>
      <c r="E652" s="40" t="s">
        <v>100</v>
      </c>
      <c r="F652" s="42" t="s">
        <v>373</v>
      </c>
      <c r="G652" s="120" t="s">
        <v>62</v>
      </c>
      <c r="H652" s="66"/>
      <c r="I652" s="66"/>
      <c r="J652" s="66"/>
      <c r="K652" s="66">
        <v>19800000</v>
      </c>
      <c r="L652" s="66"/>
      <c r="M652" s="66"/>
      <c r="N652" s="66">
        <f t="shared" si="992"/>
        <v>19800000</v>
      </c>
      <c r="O652" s="66">
        <f t="shared" si="993"/>
        <v>0</v>
      </c>
      <c r="P652" s="66">
        <f t="shared" si="994"/>
        <v>0</v>
      </c>
      <c r="Q652" s="66"/>
      <c r="R652" s="66"/>
      <c r="S652" s="66"/>
      <c r="T652" s="66">
        <f t="shared" si="913"/>
        <v>19800000</v>
      </c>
      <c r="U652" s="66">
        <f t="shared" si="914"/>
        <v>0</v>
      </c>
      <c r="V652" s="66">
        <f t="shared" si="915"/>
        <v>0</v>
      </c>
      <c r="W652" s="66"/>
      <c r="X652" s="66"/>
      <c r="Y652" s="66"/>
      <c r="Z652" s="66">
        <f t="shared" si="917"/>
        <v>19800000</v>
      </c>
      <c r="AA652" s="66">
        <f t="shared" si="918"/>
        <v>0</v>
      </c>
      <c r="AB652" s="66">
        <f t="shared" si="919"/>
        <v>0</v>
      </c>
    </row>
    <row r="653" spans="1:28" customFormat="1" ht="25.5">
      <c r="A653" s="123"/>
      <c r="B653" s="128" t="s">
        <v>372</v>
      </c>
      <c r="C653" s="40" t="s">
        <v>53</v>
      </c>
      <c r="D653" s="40" t="s">
        <v>21</v>
      </c>
      <c r="E653" s="40" t="s">
        <v>100</v>
      </c>
      <c r="F653" s="42" t="s">
        <v>371</v>
      </c>
      <c r="G653" s="120"/>
      <c r="H653" s="66">
        <f>H654</f>
        <v>0</v>
      </c>
      <c r="I653" s="66">
        <f t="shared" ref="I653:M654" si="997">I654</f>
        <v>0</v>
      </c>
      <c r="J653" s="66">
        <f t="shared" si="997"/>
        <v>0</v>
      </c>
      <c r="K653" s="66">
        <f t="shared" si="997"/>
        <v>9908815.5299999993</v>
      </c>
      <c r="L653" s="66">
        <f t="shared" si="997"/>
        <v>0</v>
      </c>
      <c r="M653" s="66">
        <f t="shared" si="997"/>
        <v>0</v>
      </c>
      <c r="N653" s="66">
        <f t="shared" ref="N653:N655" si="998">H653+K653</f>
        <v>9908815.5299999993</v>
      </c>
      <c r="O653" s="66">
        <f t="shared" ref="O653:O655" si="999">I653+L653</f>
        <v>0</v>
      </c>
      <c r="P653" s="66">
        <f t="shared" ref="P653:P655" si="1000">J653+M653</f>
        <v>0</v>
      </c>
      <c r="Q653" s="66">
        <f t="shared" ref="Q653:S654" si="1001">Q654</f>
        <v>-0.89</v>
      </c>
      <c r="R653" s="66">
        <f t="shared" si="1001"/>
        <v>0</v>
      </c>
      <c r="S653" s="66">
        <f t="shared" si="1001"/>
        <v>0</v>
      </c>
      <c r="T653" s="66">
        <f t="shared" si="913"/>
        <v>9908814.6399999987</v>
      </c>
      <c r="U653" s="66">
        <f t="shared" si="914"/>
        <v>0</v>
      </c>
      <c r="V653" s="66">
        <f t="shared" si="915"/>
        <v>0</v>
      </c>
      <c r="W653" s="66">
        <f t="shared" ref="W653:Y654" si="1002">W654</f>
        <v>-400000</v>
      </c>
      <c r="X653" s="66">
        <f t="shared" si="1002"/>
        <v>0</v>
      </c>
      <c r="Y653" s="66">
        <f t="shared" si="1002"/>
        <v>0</v>
      </c>
      <c r="Z653" s="66">
        <f t="shared" si="917"/>
        <v>9508814.6399999987</v>
      </c>
      <c r="AA653" s="66">
        <f t="shared" si="918"/>
        <v>0</v>
      </c>
      <c r="AB653" s="66">
        <f t="shared" si="919"/>
        <v>0</v>
      </c>
    </row>
    <row r="654" spans="1:28" customFormat="1">
      <c r="A654" s="123"/>
      <c r="B654" s="88" t="s">
        <v>47</v>
      </c>
      <c r="C654" s="40" t="s">
        <v>53</v>
      </c>
      <c r="D654" s="40" t="s">
        <v>21</v>
      </c>
      <c r="E654" s="40" t="s">
        <v>100</v>
      </c>
      <c r="F654" s="42" t="s">
        <v>371</v>
      </c>
      <c r="G654" s="120" t="s">
        <v>45</v>
      </c>
      <c r="H654" s="66">
        <f>H655</f>
        <v>0</v>
      </c>
      <c r="I654" s="66">
        <f t="shared" si="997"/>
        <v>0</v>
      </c>
      <c r="J654" s="66">
        <f t="shared" si="997"/>
        <v>0</v>
      </c>
      <c r="K654" s="66">
        <f t="shared" si="997"/>
        <v>9908815.5299999993</v>
      </c>
      <c r="L654" s="66">
        <f t="shared" si="997"/>
        <v>0</v>
      </c>
      <c r="M654" s="66">
        <f t="shared" si="997"/>
        <v>0</v>
      </c>
      <c r="N654" s="66">
        <f t="shared" si="998"/>
        <v>9908815.5299999993</v>
      </c>
      <c r="O654" s="66">
        <f t="shared" si="999"/>
        <v>0</v>
      </c>
      <c r="P654" s="66">
        <f t="shared" si="1000"/>
        <v>0</v>
      </c>
      <c r="Q654" s="66">
        <f t="shared" si="1001"/>
        <v>-0.89</v>
      </c>
      <c r="R654" s="66">
        <f t="shared" si="1001"/>
        <v>0</v>
      </c>
      <c r="S654" s="66">
        <f t="shared" si="1001"/>
        <v>0</v>
      </c>
      <c r="T654" s="66">
        <f t="shared" si="913"/>
        <v>9908814.6399999987</v>
      </c>
      <c r="U654" s="66">
        <f t="shared" si="914"/>
        <v>0</v>
      </c>
      <c r="V654" s="66">
        <f t="shared" si="915"/>
        <v>0</v>
      </c>
      <c r="W654" s="66">
        <f t="shared" si="1002"/>
        <v>-400000</v>
      </c>
      <c r="X654" s="66">
        <f t="shared" si="1002"/>
        <v>0</v>
      </c>
      <c r="Y654" s="66">
        <f t="shared" si="1002"/>
        <v>0</v>
      </c>
      <c r="Z654" s="66">
        <f t="shared" si="917"/>
        <v>9508814.6399999987</v>
      </c>
      <c r="AA654" s="66">
        <f t="shared" si="918"/>
        <v>0</v>
      </c>
      <c r="AB654" s="66">
        <f t="shared" si="919"/>
        <v>0</v>
      </c>
    </row>
    <row r="655" spans="1:28" customFormat="1">
      <c r="A655" s="123"/>
      <c r="B655" s="88" t="s">
        <v>61</v>
      </c>
      <c r="C655" s="40" t="s">
        <v>53</v>
      </c>
      <c r="D655" s="40" t="s">
        <v>21</v>
      </c>
      <c r="E655" s="40" t="s">
        <v>100</v>
      </c>
      <c r="F655" s="42" t="s">
        <v>371</v>
      </c>
      <c r="G655" s="120" t="s">
        <v>62</v>
      </c>
      <c r="H655" s="66"/>
      <c r="I655" s="66"/>
      <c r="J655" s="66"/>
      <c r="K655" s="66">
        <f>10023815.53-115000</f>
        <v>9908815.5299999993</v>
      </c>
      <c r="L655" s="66"/>
      <c r="M655" s="66"/>
      <c r="N655" s="66">
        <f t="shared" si="998"/>
        <v>9908815.5299999993</v>
      </c>
      <c r="O655" s="66">
        <f t="shared" si="999"/>
        <v>0</v>
      </c>
      <c r="P655" s="66">
        <f t="shared" si="1000"/>
        <v>0</v>
      </c>
      <c r="Q655" s="66">
        <v>-0.89</v>
      </c>
      <c r="R655" s="66"/>
      <c r="S655" s="66"/>
      <c r="T655" s="66">
        <f t="shared" si="913"/>
        <v>9908814.6399999987</v>
      </c>
      <c r="U655" s="66">
        <f t="shared" si="914"/>
        <v>0</v>
      </c>
      <c r="V655" s="66">
        <f t="shared" si="915"/>
        <v>0</v>
      </c>
      <c r="W655" s="66">
        <v>-400000</v>
      </c>
      <c r="X655" s="66"/>
      <c r="Y655" s="66"/>
      <c r="Z655" s="66">
        <f t="shared" si="917"/>
        <v>9508814.6399999987</v>
      </c>
      <c r="AA655" s="66">
        <f t="shared" si="918"/>
        <v>0</v>
      </c>
      <c r="AB655" s="66">
        <f t="shared" si="919"/>
        <v>0</v>
      </c>
    </row>
    <row r="656" spans="1:28" customFormat="1">
      <c r="A656" s="123"/>
      <c r="B656" s="88" t="s">
        <v>325</v>
      </c>
      <c r="C656" s="39" t="s">
        <v>53</v>
      </c>
      <c r="D656" s="39" t="s">
        <v>21</v>
      </c>
      <c r="E656" s="39" t="s">
        <v>100</v>
      </c>
      <c r="F656" s="106" t="s">
        <v>326</v>
      </c>
      <c r="G656" s="42"/>
      <c r="H656" s="66">
        <f>H657</f>
        <v>6800318</v>
      </c>
      <c r="I656" s="66">
        <f t="shared" ref="I656:M657" si="1003">I657</f>
        <v>6964514.9500000002</v>
      </c>
      <c r="J656" s="66">
        <f t="shared" si="1003"/>
        <v>7134156.6600000001</v>
      </c>
      <c r="K656" s="66">
        <f t="shared" si="1003"/>
        <v>0</v>
      </c>
      <c r="L656" s="66">
        <f t="shared" si="1003"/>
        <v>0</v>
      </c>
      <c r="M656" s="66">
        <f t="shared" si="1003"/>
        <v>0</v>
      </c>
      <c r="N656" s="66">
        <f t="shared" ref="N656:P658" si="1004">H656+K656</f>
        <v>6800318</v>
      </c>
      <c r="O656" s="66">
        <f t="shared" si="1004"/>
        <v>6964514.9500000002</v>
      </c>
      <c r="P656" s="66">
        <f t="shared" si="1004"/>
        <v>7134156.6600000001</v>
      </c>
      <c r="Q656" s="66">
        <f t="shared" ref="Q656:S657" si="1005">Q657</f>
        <v>0</v>
      </c>
      <c r="R656" s="66">
        <f t="shared" si="1005"/>
        <v>0</v>
      </c>
      <c r="S656" s="66">
        <f t="shared" si="1005"/>
        <v>0</v>
      </c>
      <c r="T656" s="66">
        <f t="shared" ref="T656:V658" si="1006">N656+Q656</f>
        <v>6800318</v>
      </c>
      <c r="U656" s="66">
        <f t="shared" si="1006"/>
        <v>6964514.9500000002</v>
      </c>
      <c r="V656" s="66">
        <f t="shared" si="1006"/>
        <v>7134156.6600000001</v>
      </c>
      <c r="W656" s="66">
        <f t="shared" ref="W656:Y657" si="1007">W657</f>
        <v>-344681</v>
      </c>
      <c r="X656" s="66">
        <f t="shared" si="1007"/>
        <v>0</v>
      </c>
      <c r="Y656" s="66">
        <f t="shared" si="1007"/>
        <v>0</v>
      </c>
      <c r="Z656" s="66">
        <f t="shared" ref="Z656:AB658" si="1008">T656+W656</f>
        <v>6455637</v>
      </c>
      <c r="AA656" s="66">
        <f t="shared" si="1008"/>
        <v>6964514.9500000002</v>
      </c>
      <c r="AB656" s="66">
        <f t="shared" si="1008"/>
        <v>7134156.6600000001</v>
      </c>
    </row>
    <row r="657" spans="1:28" customFormat="1" ht="25.5">
      <c r="A657" s="123"/>
      <c r="B657" s="80" t="s">
        <v>41</v>
      </c>
      <c r="C657" s="39" t="s">
        <v>53</v>
      </c>
      <c r="D657" s="39" t="s">
        <v>21</v>
      </c>
      <c r="E657" s="39" t="s">
        <v>100</v>
      </c>
      <c r="F657" s="106" t="s">
        <v>326</v>
      </c>
      <c r="G657" s="41" t="s">
        <v>39</v>
      </c>
      <c r="H657" s="66">
        <f>H658</f>
        <v>6800318</v>
      </c>
      <c r="I657" s="66">
        <f t="shared" si="1003"/>
        <v>6964514.9500000002</v>
      </c>
      <c r="J657" s="66">
        <f t="shared" si="1003"/>
        <v>7134156.6600000001</v>
      </c>
      <c r="K657" s="66">
        <f t="shared" si="1003"/>
        <v>0</v>
      </c>
      <c r="L657" s="66">
        <f t="shared" si="1003"/>
        <v>0</v>
      </c>
      <c r="M657" s="66">
        <f t="shared" si="1003"/>
        <v>0</v>
      </c>
      <c r="N657" s="66">
        <f t="shared" si="1004"/>
        <v>6800318</v>
      </c>
      <c r="O657" s="66">
        <f t="shared" si="1004"/>
        <v>6964514.9500000002</v>
      </c>
      <c r="P657" s="66">
        <f t="shared" si="1004"/>
        <v>7134156.6600000001</v>
      </c>
      <c r="Q657" s="66">
        <f t="shared" si="1005"/>
        <v>0</v>
      </c>
      <c r="R657" s="66">
        <f t="shared" si="1005"/>
        <v>0</v>
      </c>
      <c r="S657" s="66">
        <f t="shared" si="1005"/>
        <v>0</v>
      </c>
      <c r="T657" s="66">
        <f t="shared" si="1006"/>
        <v>6800318</v>
      </c>
      <c r="U657" s="66">
        <f t="shared" si="1006"/>
        <v>6964514.9500000002</v>
      </c>
      <c r="V657" s="66">
        <f t="shared" si="1006"/>
        <v>7134156.6600000001</v>
      </c>
      <c r="W657" s="66">
        <f t="shared" si="1007"/>
        <v>-344681</v>
      </c>
      <c r="X657" s="66">
        <f t="shared" si="1007"/>
        <v>0</v>
      </c>
      <c r="Y657" s="66">
        <f t="shared" si="1007"/>
        <v>0</v>
      </c>
      <c r="Z657" s="66">
        <f t="shared" si="1008"/>
        <v>6455637</v>
      </c>
      <c r="AA657" s="66">
        <f t="shared" si="1008"/>
        <v>6964514.9500000002</v>
      </c>
      <c r="AB657" s="66">
        <f t="shared" si="1008"/>
        <v>7134156.6600000001</v>
      </c>
    </row>
    <row r="658" spans="1:28" customFormat="1">
      <c r="A658" s="123"/>
      <c r="B658" s="88" t="s">
        <v>194</v>
      </c>
      <c r="C658" s="39" t="s">
        <v>53</v>
      </c>
      <c r="D658" s="39" t="s">
        <v>21</v>
      </c>
      <c r="E658" s="39" t="s">
        <v>100</v>
      </c>
      <c r="F658" s="106" t="s">
        <v>326</v>
      </c>
      <c r="G658" s="41" t="s">
        <v>191</v>
      </c>
      <c r="H658" s="66">
        <v>6800318</v>
      </c>
      <c r="I658" s="66">
        <v>6964514.9500000002</v>
      </c>
      <c r="J658" s="66">
        <v>7134156.6600000001</v>
      </c>
      <c r="K658" s="66"/>
      <c r="L658" s="66"/>
      <c r="M658" s="66"/>
      <c r="N658" s="66">
        <f t="shared" si="1004"/>
        <v>6800318</v>
      </c>
      <c r="O658" s="66">
        <f t="shared" si="1004"/>
        <v>6964514.9500000002</v>
      </c>
      <c r="P658" s="66">
        <f t="shared" si="1004"/>
        <v>7134156.6600000001</v>
      </c>
      <c r="Q658" s="66"/>
      <c r="R658" s="66"/>
      <c r="S658" s="66"/>
      <c r="T658" s="66">
        <f t="shared" si="1006"/>
        <v>6800318</v>
      </c>
      <c r="U658" s="66">
        <f t="shared" si="1006"/>
        <v>6964514.9500000002</v>
      </c>
      <c r="V658" s="66">
        <f t="shared" si="1006"/>
        <v>7134156.6600000001</v>
      </c>
      <c r="W658" s="66">
        <v>-344681</v>
      </c>
      <c r="X658" s="66"/>
      <c r="Y658" s="66"/>
      <c r="Z658" s="66">
        <f t="shared" si="1008"/>
        <v>6455637</v>
      </c>
      <c r="AA658" s="66">
        <f t="shared" si="1008"/>
        <v>6964514.9500000002</v>
      </c>
      <c r="AB658" s="66">
        <f t="shared" si="1008"/>
        <v>7134156.6600000001</v>
      </c>
    </row>
    <row r="659" spans="1:28" customFormat="1">
      <c r="A659" s="123"/>
      <c r="B659" s="80" t="s">
        <v>327</v>
      </c>
      <c r="C659" s="40" t="s">
        <v>53</v>
      </c>
      <c r="D659" s="40" t="s">
        <v>21</v>
      </c>
      <c r="E659" s="40" t="s">
        <v>100</v>
      </c>
      <c r="F659" s="40" t="s">
        <v>328</v>
      </c>
      <c r="G659" s="41"/>
      <c r="H659" s="66">
        <f>H660</f>
        <v>1467765</v>
      </c>
      <c r="I659" s="66">
        <f t="shared" ref="I659:M660" si="1009">I660</f>
        <v>1522595.6</v>
      </c>
      <c r="J659" s="66">
        <f t="shared" si="1009"/>
        <v>1579619.42</v>
      </c>
      <c r="K659" s="66">
        <f t="shared" si="1009"/>
        <v>0</v>
      </c>
      <c r="L659" s="66">
        <f t="shared" si="1009"/>
        <v>0</v>
      </c>
      <c r="M659" s="66">
        <f t="shared" si="1009"/>
        <v>0</v>
      </c>
      <c r="N659" s="66">
        <f t="shared" si="831"/>
        <v>1467765</v>
      </c>
      <c r="O659" s="66">
        <f t="shared" si="832"/>
        <v>1522595.6</v>
      </c>
      <c r="P659" s="66">
        <f t="shared" si="833"/>
        <v>1579619.42</v>
      </c>
      <c r="Q659" s="66">
        <f t="shared" ref="Q659:S660" si="1010">Q660</f>
        <v>0</v>
      </c>
      <c r="R659" s="66">
        <f t="shared" si="1010"/>
        <v>0</v>
      </c>
      <c r="S659" s="66">
        <f t="shared" si="1010"/>
        <v>0</v>
      </c>
      <c r="T659" s="66">
        <f t="shared" si="913"/>
        <v>1467765</v>
      </c>
      <c r="U659" s="66">
        <f t="shared" si="914"/>
        <v>1522595.6</v>
      </c>
      <c r="V659" s="66">
        <f t="shared" si="915"/>
        <v>1579619.42</v>
      </c>
      <c r="W659" s="66">
        <f t="shared" ref="W659:Y660" si="1011">W660</f>
        <v>274928.54000000004</v>
      </c>
      <c r="X659" s="66">
        <f t="shared" si="1011"/>
        <v>0</v>
      </c>
      <c r="Y659" s="66">
        <f t="shared" si="1011"/>
        <v>0</v>
      </c>
      <c r="Z659" s="66">
        <f t="shared" si="917"/>
        <v>1742693.54</v>
      </c>
      <c r="AA659" s="66">
        <f t="shared" si="918"/>
        <v>1522595.6</v>
      </c>
      <c r="AB659" s="66">
        <f t="shared" si="919"/>
        <v>1579619.42</v>
      </c>
    </row>
    <row r="660" spans="1:28" customFormat="1" ht="25.5">
      <c r="A660" s="123"/>
      <c r="B660" s="136" t="s">
        <v>208</v>
      </c>
      <c r="C660" s="40" t="s">
        <v>53</v>
      </c>
      <c r="D660" s="40" t="s">
        <v>21</v>
      </c>
      <c r="E660" s="40" t="s">
        <v>100</v>
      </c>
      <c r="F660" s="40" t="s">
        <v>328</v>
      </c>
      <c r="G660" s="41" t="s">
        <v>32</v>
      </c>
      <c r="H660" s="66">
        <f>H661</f>
        <v>1467765</v>
      </c>
      <c r="I660" s="66">
        <f t="shared" si="1009"/>
        <v>1522595.6</v>
      </c>
      <c r="J660" s="66">
        <f t="shared" si="1009"/>
        <v>1579619.42</v>
      </c>
      <c r="K660" s="66">
        <f t="shared" si="1009"/>
        <v>0</v>
      </c>
      <c r="L660" s="66">
        <f t="shared" si="1009"/>
        <v>0</v>
      </c>
      <c r="M660" s="66">
        <f t="shared" si="1009"/>
        <v>0</v>
      </c>
      <c r="N660" s="66">
        <f t="shared" si="831"/>
        <v>1467765</v>
      </c>
      <c r="O660" s="66">
        <f t="shared" si="832"/>
        <v>1522595.6</v>
      </c>
      <c r="P660" s="66">
        <f t="shared" si="833"/>
        <v>1579619.42</v>
      </c>
      <c r="Q660" s="66">
        <f t="shared" si="1010"/>
        <v>0</v>
      </c>
      <c r="R660" s="66">
        <f t="shared" si="1010"/>
        <v>0</v>
      </c>
      <c r="S660" s="66">
        <f t="shared" si="1010"/>
        <v>0</v>
      </c>
      <c r="T660" s="66">
        <f t="shared" si="913"/>
        <v>1467765</v>
      </c>
      <c r="U660" s="66">
        <f t="shared" si="914"/>
        <v>1522595.6</v>
      </c>
      <c r="V660" s="66">
        <f t="shared" si="915"/>
        <v>1579619.42</v>
      </c>
      <c r="W660" s="66">
        <f t="shared" si="1011"/>
        <v>274928.54000000004</v>
      </c>
      <c r="X660" s="66">
        <f t="shared" si="1011"/>
        <v>0</v>
      </c>
      <c r="Y660" s="66">
        <f t="shared" si="1011"/>
        <v>0</v>
      </c>
      <c r="Z660" s="66">
        <f t="shared" si="917"/>
        <v>1742693.54</v>
      </c>
      <c r="AA660" s="66">
        <f t="shared" si="918"/>
        <v>1522595.6</v>
      </c>
      <c r="AB660" s="66">
        <f t="shared" si="919"/>
        <v>1579619.42</v>
      </c>
    </row>
    <row r="661" spans="1:28" customFormat="1" ht="25.5">
      <c r="A661" s="123"/>
      <c r="B661" s="77" t="s">
        <v>34</v>
      </c>
      <c r="C661" s="40" t="s">
        <v>53</v>
      </c>
      <c r="D661" s="40" t="s">
        <v>21</v>
      </c>
      <c r="E661" s="40" t="s">
        <v>100</v>
      </c>
      <c r="F661" s="40" t="s">
        <v>328</v>
      </c>
      <c r="G661" s="41" t="s">
        <v>33</v>
      </c>
      <c r="H661" s="66">
        <f>682500+785265</f>
        <v>1467765</v>
      </c>
      <c r="I661" s="66">
        <f>709800+812795.6</f>
        <v>1522595.6</v>
      </c>
      <c r="J661" s="66">
        <f>738192+841427.42</f>
        <v>1579619.42</v>
      </c>
      <c r="K661" s="66"/>
      <c r="L661" s="66"/>
      <c r="M661" s="66"/>
      <c r="N661" s="66">
        <f t="shared" si="831"/>
        <v>1467765</v>
      </c>
      <c r="O661" s="66">
        <f t="shared" si="832"/>
        <v>1522595.6</v>
      </c>
      <c r="P661" s="66">
        <f t="shared" si="833"/>
        <v>1579619.42</v>
      </c>
      <c r="Q661" s="66"/>
      <c r="R661" s="66"/>
      <c r="S661" s="66"/>
      <c r="T661" s="66">
        <f t="shared" si="913"/>
        <v>1467765</v>
      </c>
      <c r="U661" s="66">
        <f t="shared" si="914"/>
        <v>1522595.6</v>
      </c>
      <c r="V661" s="66">
        <f t="shared" si="915"/>
        <v>1579619.42</v>
      </c>
      <c r="W661" s="66">
        <f>58581+216347.54</f>
        <v>274928.54000000004</v>
      </c>
      <c r="X661" s="66"/>
      <c r="Y661" s="66"/>
      <c r="Z661" s="66">
        <f t="shared" si="917"/>
        <v>1742693.54</v>
      </c>
      <c r="AA661" s="66">
        <f t="shared" si="918"/>
        <v>1522595.6</v>
      </c>
      <c r="AB661" s="66">
        <f t="shared" si="919"/>
        <v>1579619.42</v>
      </c>
    </row>
    <row r="662" spans="1:28" customFormat="1">
      <c r="A662" s="123"/>
      <c r="B662" s="110" t="s">
        <v>329</v>
      </c>
      <c r="C662" s="40" t="s">
        <v>53</v>
      </c>
      <c r="D662" s="40" t="s">
        <v>21</v>
      </c>
      <c r="E662" s="40" t="s">
        <v>100</v>
      </c>
      <c r="F662" s="40" t="s">
        <v>330</v>
      </c>
      <c r="G662" s="41"/>
      <c r="H662" s="66">
        <f>H663</f>
        <v>150000</v>
      </c>
      <c r="I662" s="66">
        <f t="shared" ref="I662:M663" si="1012">I663</f>
        <v>150000</v>
      </c>
      <c r="J662" s="66">
        <f t="shared" si="1012"/>
        <v>150000</v>
      </c>
      <c r="K662" s="66">
        <f t="shared" si="1012"/>
        <v>300000</v>
      </c>
      <c r="L662" s="66">
        <f t="shared" si="1012"/>
        <v>0</v>
      </c>
      <c r="M662" s="66">
        <f t="shared" si="1012"/>
        <v>0</v>
      </c>
      <c r="N662" s="66">
        <f t="shared" si="831"/>
        <v>450000</v>
      </c>
      <c r="O662" s="66">
        <f t="shared" si="832"/>
        <v>150000</v>
      </c>
      <c r="P662" s="66">
        <f t="shared" si="833"/>
        <v>150000</v>
      </c>
      <c r="Q662" s="66">
        <f t="shared" ref="Q662:S663" si="1013">Q663</f>
        <v>0</v>
      </c>
      <c r="R662" s="66">
        <f t="shared" si="1013"/>
        <v>0</v>
      </c>
      <c r="S662" s="66">
        <f t="shared" si="1013"/>
        <v>0</v>
      </c>
      <c r="T662" s="66">
        <f t="shared" si="913"/>
        <v>450000</v>
      </c>
      <c r="U662" s="66">
        <f t="shared" si="914"/>
        <v>150000</v>
      </c>
      <c r="V662" s="66">
        <f t="shared" si="915"/>
        <v>150000</v>
      </c>
      <c r="W662" s="66">
        <f t="shared" ref="W662:Y663" si="1014">W663</f>
        <v>0</v>
      </c>
      <c r="X662" s="66">
        <f t="shared" si="1014"/>
        <v>0</v>
      </c>
      <c r="Y662" s="66">
        <f t="shared" si="1014"/>
        <v>0</v>
      </c>
      <c r="Z662" s="66">
        <f t="shared" si="917"/>
        <v>450000</v>
      </c>
      <c r="AA662" s="66">
        <f t="shared" si="918"/>
        <v>150000</v>
      </c>
      <c r="AB662" s="66">
        <f t="shared" si="919"/>
        <v>150000</v>
      </c>
    </row>
    <row r="663" spans="1:28" customFormat="1" ht="25.5">
      <c r="A663" s="123"/>
      <c r="B663" s="136" t="s">
        <v>208</v>
      </c>
      <c r="C663" s="40" t="s">
        <v>53</v>
      </c>
      <c r="D663" s="40" t="s">
        <v>21</v>
      </c>
      <c r="E663" s="40" t="s">
        <v>100</v>
      </c>
      <c r="F663" s="40" t="s">
        <v>330</v>
      </c>
      <c r="G663" s="41" t="s">
        <v>32</v>
      </c>
      <c r="H663" s="66">
        <f>H664</f>
        <v>150000</v>
      </c>
      <c r="I663" s="66">
        <f t="shared" si="1012"/>
        <v>150000</v>
      </c>
      <c r="J663" s="66">
        <f t="shared" si="1012"/>
        <v>150000</v>
      </c>
      <c r="K663" s="66">
        <f t="shared" si="1012"/>
        <v>300000</v>
      </c>
      <c r="L663" s="66">
        <f t="shared" si="1012"/>
        <v>0</v>
      </c>
      <c r="M663" s="66">
        <f t="shared" si="1012"/>
        <v>0</v>
      </c>
      <c r="N663" s="66">
        <f t="shared" si="831"/>
        <v>450000</v>
      </c>
      <c r="O663" s="66">
        <f t="shared" si="832"/>
        <v>150000</v>
      </c>
      <c r="P663" s="66">
        <f t="shared" si="833"/>
        <v>150000</v>
      </c>
      <c r="Q663" s="66">
        <f t="shared" si="1013"/>
        <v>0</v>
      </c>
      <c r="R663" s="66">
        <f t="shared" si="1013"/>
        <v>0</v>
      </c>
      <c r="S663" s="66">
        <f t="shared" si="1013"/>
        <v>0</v>
      </c>
      <c r="T663" s="66">
        <f t="shared" si="913"/>
        <v>450000</v>
      </c>
      <c r="U663" s="66">
        <f t="shared" si="914"/>
        <v>150000</v>
      </c>
      <c r="V663" s="66">
        <f t="shared" si="915"/>
        <v>150000</v>
      </c>
      <c r="W663" s="66">
        <f t="shared" si="1014"/>
        <v>0</v>
      </c>
      <c r="X663" s="66">
        <f t="shared" si="1014"/>
        <v>0</v>
      </c>
      <c r="Y663" s="66">
        <f t="shared" si="1014"/>
        <v>0</v>
      </c>
      <c r="Z663" s="66">
        <f t="shared" si="917"/>
        <v>450000</v>
      </c>
      <c r="AA663" s="66">
        <f t="shared" si="918"/>
        <v>150000</v>
      </c>
      <c r="AB663" s="66">
        <f t="shared" si="919"/>
        <v>150000</v>
      </c>
    </row>
    <row r="664" spans="1:28" customFormat="1" ht="25.5">
      <c r="A664" s="123"/>
      <c r="B664" s="77" t="s">
        <v>34</v>
      </c>
      <c r="C664" s="40" t="s">
        <v>53</v>
      </c>
      <c r="D664" s="40" t="s">
        <v>21</v>
      </c>
      <c r="E664" s="40" t="s">
        <v>100</v>
      </c>
      <c r="F664" s="40" t="s">
        <v>330</v>
      </c>
      <c r="G664" s="41" t="s">
        <v>33</v>
      </c>
      <c r="H664" s="66">
        <v>150000</v>
      </c>
      <c r="I664" s="66">
        <v>150000</v>
      </c>
      <c r="J664" s="66">
        <v>150000</v>
      </c>
      <c r="K664" s="66">
        <v>300000</v>
      </c>
      <c r="L664" s="66"/>
      <c r="M664" s="66"/>
      <c r="N664" s="66">
        <f t="shared" si="831"/>
        <v>450000</v>
      </c>
      <c r="O664" s="66">
        <f t="shared" si="832"/>
        <v>150000</v>
      </c>
      <c r="P664" s="66">
        <f t="shared" si="833"/>
        <v>150000</v>
      </c>
      <c r="Q664" s="66"/>
      <c r="R664" s="66"/>
      <c r="S664" s="66"/>
      <c r="T664" s="66">
        <f t="shared" si="913"/>
        <v>450000</v>
      </c>
      <c r="U664" s="66">
        <f t="shared" si="914"/>
        <v>150000</v>
      </c>
      <c r="V664" s="66">
        <f t="shared" si="915"/>
        <v>150000</v>
      </c>
      <c r="W664" s="66"/>
      <c r="X664" s="66"/>
      <c r="Y664" s="66"/>
      <c r="Z664" s="66">
        <f t="shared" si="917"/>
        <v>450000</v>
      </c>
      <c r="AA664" s="66">
        <f t="shared" si="918"/>
        <v>150000</v>
      </c>
      <c r="AB664" s="66">
        <f t="shared" si="919"/>
        <v>150000</v>
      </c>
    </row>
    <row r="665" spans="1:28" customFormat="1">
      <c r="A665" s="123"/>
      <c r="B665" s="77" t="s">
        <v>331</v>
      </c>
      <c r="C665" s="40" t="s">
        <v>53</v>
      </c>
      <c r="D665" s="40" t="s">
        <v>21</v>
      </c>
      <c r="E665" s="40" t="s">
        <v>100</v>
      </c>
      <c r="F665" s="40" t="s">
        <v>332</v>
      </c>
      <c r="G665" s="41"/>
      <c r="H665" s="66">
        <f>H668+H666+H670</f>
        <v>17269919</v>
      </c>
      <c r="I665" s="66">
        <f t="shared" ref="I665:J665" si="1015">I668+I666+I670</f>
        <v>17466094.100000001</v>
      </c>
      <c r="J665" s="66">
        <f t="shared" si="1015"/>
        <v>17171651.710000001</v>
      </c>
      <c r="K665" s="66">
        <f t="shared" ref="K665:M665" si="1016">K668+K666+K670</f>
        <v>200000</v>
      </c>
      <c r="L665" s="66">
        <f t="shared" si="1016"/>
        <v>0</v>
      </c>
      <c r="M665" s="66">
        <f t="shared" si="1016"/>
        <v>0</v>
      </c>
      <c r="N665" s="66">
        <f t="shared" si="831"/>
        <v>17469919</v>
      </c>
      <c r="O665" s="66">
        <f t="shared" si="832"/>
        <v>17466094.100000001</v>
      </c>
      <c r="P665" s="66">
        <f t="shared" si="833"/>
        <v>17171651.710000001</v>
      </c>
      <c r="Q665" s="66">
        <f t="shared" ref="Q665:S665" si="1017">Q668+Q666+Q670</f>
        <v>549213.30000000005</v>
      </c>
      <c r="R665" s="66">
        <f t="shared" si="1017"/>
        <v>0</v>
      </c>
      <c r="S665" s="66">
        <f t="shared" si="1017"/>
        <v>0</v>
      </c>
      <c r="T665" s="66">
        <f t="shared" si="913"/>
        <v>18019132.300000001</v>
      </c>
      <c r="U665" s="66">
        <f t="shared" si="914"/>
        <v>17466094.100000001</v>
      </c>
      <c r="V665" s="66">
        <f t="shared" si="915"/>
        <v>17171651.710000001</v>
      </c>
      <c r="W665" s="66">
        <f t="shared" ref="W665:Y665" si="1018">W668+W666+W670</f>
        <v>-241812.54</v>
      </c>
      <c r="X665" s="66">
        <f t="shared" si="1018"/>
        <v>0</v>
      </c>
      <c r="Y665" s="66">
        <f t="shared" si="1018"/>
        <v>0</v>
      </c>
      <c r="Z665" s="66">
        <f t="shared" si="917"/>
        <v>17777319.760000002</v>
      </c>
      <c r="AA665" s="66">
        <f t="shared" si="918"/>
        <v>17466094.100000001</v>
      </c>
      <c r="AB665" s="66">
        <f t="shared" si="919"/>
        <v>17171651.710000001</v>
      </c>
    </row>
    <row r="666" spans="1:28" customFormat="1" ht="38.25">
      <c r="A666" s="123"/>
      <c r="B666" s="77" t="s">
        <v>51</v>
      </c>
      <c r="C666" s="40" t="s">
        <v>53</v>
      </c>
      <c r="D666" s="40" t="s">
        <v>21</v>
      </c>
      <c r="E666" s="40" t="s">
        <v>100</v>
      </c>
      <c r="F666" s="40" t="s">
        <v>332</v>
      </c>
      <c r="G666" s="41" t="s">
        <v>49</v>
      </c>
      <c r="H666" s="66">
        <f>H667</f>
        <v>8601700</v>
      </c>
      <c r="I666" s="66">
        <f t="shared" ref="I666:M666" si="1019">I667</f>
        <v>8683109.2200000007</v>
      </c>
      <c r="J666" s="66">
        <f t="shared" si="1019"/>
        <v>8769390.3200000003</v>
      </c>
      <c r="K666" s="66">
        <f t="shared" si="1019"/>
        <v>0</v>
      </c>
      <c r="L666" s="66">
        <f t="shared" si="1019"/>
        <v>0</v>
      </c>
      <c r="M666" s="66">
        <f t="shared" si="1019"/>
        <v>0</v>
      </c>
      <c r="N666" s="66">
        <f t="shared" si="831"/>
        <v>8601700</v>
      </c>
      <c r="O666" s="66">
        <f t="shared" si="832"/>
        <v>8683109.2200000007</v>
      </c>
      <c r="P666" s="66">
        <f t="shared" si="833"/>
        <v>8769390.3200000003</v>
      </c>
      <c r="Q666" s="66">
        <f t="shared" ref="Q666:S666" si="1020">Q667</f>
        <v>0</v>
      </c>
      <c r="R666" s="66">
        <f t="shared" si="1020"/>
        <v>0</v>
      </c>
      <c r="S666" s="66">
        <f t="shared" si="1020"/>
        <v>0</v>
      </c>
      <c r="T666" s="66">
        <f t="shared" si="913"/>
        <v>8601700</v>
      </c>
      <c r="U666" s="66">
        <f t="shared" si="914"/>
        <v>8683109.2200000007</v>
      </c>
      <c r="V666" s="66">
        <f t="shared" si="915"/>
        <v>8769390.3200000003</v>
      </c>
      <c r="W666" s="66">
        <f t="shared" ref="W666:Y666" si="1021">W667</f>
        <v>0</v>
      </c>
      <c r="X666" s="66">
        <f t="shared" si="1021"/>
        <v>0</v>
      </c>
      <c r="Y666" s="66">
        <f t="shared" si="1021"/>
        <v>0</v>
      </c>
      <c r="Z666" s="66">
        <f t="shared" si="917"/>
        <v>8601700</v>
      </c>
      <c r="AA666" s="66">
        <f t="shared" si="918"/>
        <v>8683109.2200000007</v>
      </c>
      <c r="AB666" s="66">
        <f t="shared" si="919"/>
        <v>8769390.3200000003</v>
      </c>
    </row>
    <row r="667" spans="1:28" customFormat="1">
      <c r="A667" s="123"/>
      <c r="B667" s="77" t="s">
        <v>64</v>
      </c>
      <c r="C667" s="40" t="s">
        <v>53</v>
      </c>
      <c r="D667" s="40" t="s">
        <v>21</v>
      </c>
      <c r="E667" s="40" t="s">
        <v>100</v>
      </c>
      <c r="F667" s="40" t="s">
        <v>332</v>
      </c>
      <c r="G667" s="41" t="s">
        <v>65</v>
      </c>
      <c r="H667" s="66">
        <v>8601700</v>
      </c>
      <c r="I667" s="66">
        <v>8683109.2200000007</v>
      </c>
      <c r="J667" s="66">
        <v>8769390.3200000003</v>
      </c>
      <c r="K667" s="66"/>
      <c r="L667" s="66"/>
      <c r="M667" s="66"/>
      <c r="N667" s="66">
        <f t="shared" si="831"/>
        <v>8601700</v>
      </c>
      <c r="O667" s="66">
        <f t="shared" si="832"/>
        <v>8683109.2200000007</v>
      </c>
      <c r="P667" s="66">
        <f t="shared" si="833"/>
        <v>8769390.3200000003</v>
      </c>
      <c r="Q667" s="66"/>
      <c r="R667" s="66"/>
      <c r="S667" s="66"/>
      <c r="T667" s="66">
        <f t="shared" si="913"/>
        <v>8601700</v>
      </c>
      <c r="U667" s="66">
        <f t="shared" si="914"/>
        <v>8683109.2200000007</v>
      </c>
      <c r="V667" s="66">
        <f t="shared" si="915"/>
        <v>8769390.3200000003</v>
      </c>
      <c r="W667" s="66"/>
      <c r="X667" s="66"/>
      <c r="Y667" s="66"/>
      <c r="Z667" s="66">
        <f t="shared" si="917"/>
        <v>8601700</v>
      </c>
      <c r="AA667" s="66">
        <f t="shared" si="918"/>
        <v>8683109.2200000007</v>
      </c>
      <c r="AB667" s="66">
        <f t="shared" si="919"/>
        <v>8769390.3200000003</v>
      </c>
    </row>
    <row r="668" spans="1:28" customFormat="1" ht="25.5">
      <c r="A668" s="123"/>
      <c r="B668" s="136" t="s">
        <v>208</v>
      </c>
      <c r="C668" s="40" t="s">
        <v>53</v>
      </c>
      <c r="D668" s="40" t="s">
        <v>21</v>
      </c>
      <c r="E668" s="40" t="s">
        <v>100</v>
      </c>
      <c r="F668" s="40" t="s">
        <v>332</v>
      </c>
      <c r="G668" s="41" t="s">
        <v>32</v>
      </c>
      <c r="H668" s="66">
        <f>H669</f>
        <v>8645219</v>
      </c>
      <c r="I668" s="66">
        <f t="shared" ref="I668:M668" si="1022">I669</f>
        <v>8759984.879999999</v>
      </c>
      <c r="J668" s="66">
        <f t="shared" si="1022"/>
        <v>8379261.3900000006</v>
      </c>
      <c r="K668" s="66">
        <f t="shared" si="1022"/>
        <v>200000</v>
      </c>
      <c r="L668" s="66">
        <f t="shared" si="1022"/>
        <v>0</v>
      </c>
      <c r="M668" s="66">
        <f t="shared" si="1022"/>
        <v>0</v>
      </c>
      <c r="N668" s="66">
        <f t="shared" si="831"/>
        <v>8845219</v>
      </c>
      <c r="O668" s="66">
        <f t="shared" si="832"/>
        <v>8759984.879999999</v>
      </c>
      <c r="P668" s="66">
        <f t="shared" si="833"/>
        <v>8379261.3900000006</v>
      </c>
      <c r="Q668" s="66">
        <f t="shared" ref="Q668:S668" si="1023">Q669</f>
        <v>549213.30000000005</v>
      </c>
      <c r="R668" s="66">
        <f t="shared" si="1023"/>
        <v>0</v>
      </c>
      <c r="S668" s="66">
        <f t="shared" si="1023"/>
        <v>0</v>
      </c>
      <c r="T668" s="66">
        <f t="shared" si="913"/>
        <v>9394432.3000000007</v>
      </c>
      <c r="U668" s="66">
        <f t="shared" si="914"/>
        <v>8759984.879999999</v>
      </c>
      <c r="V668" s="66">
        <f t="shared" si="915"/>
        <v>8379261.3900000006</v>
      </c>
      <c r="W668" s="66">
        <f t="shared" ref="W668:Y668" si="1024">W669</f>
        <v>-241812.54</v>
      </c>
      <c r="X668" s="66">
        <f t="shared" si="1024"/>
        <v>0</v>
      </c>
      <c r="Y668" s="66">
        <f t="shared" si="1024"/>
        <v>0</v>
      </c>
      <c r="Z668" s="66">
        <f t="shared" si="917"/>
        <v>9152619.7600000016</v>
      </c>
      <c r="AA668" s="66">
        <f t="shared" si="918"/>
        <v>8759984.879999999</v>
      </c>
      <c r="AB668" s="66">
        <f t="shared" si="919"/>
        <v>8379261.3900000006</v>
      </c>
    </row>
    <row r="669" spans="1:28" customFormat="1" ht="25.5">
      <c r="A669" s="123"/>
      <c r="B669" s="77" t="s">
        <v>34</v>
      </c>
      <c r="C669" s="40" t="s">
        <v>53</v>
      </c>
      <c r="D669" s="40" t="s">
        <v>21</v>
      </c>
      <c r="E669" s="40" t="s">
        <v>100</v>
      </c>
      <c r="F669" s="40" t="s">
        <v>332</v>
      </c>
      <c r="G669" s="41" t="s">
        <v>33</v>
      </c>
      <c r="H669" s="66">
        <f>1349695+1926625+5368899</f>
        <v>8645219</v>
      </c>
      <c r="I669" s="66">
        <f>1394482.8+1896847.12+5468654.96</f>
        <v>8759984.879999999</v>
      </c>
      <c r="J669" s="66">
        <f>1441062.11+1915798.12+5022401.16</f>
        <v>8379261.3900000006</v>
      </c>
      <c r="K669" s="66">
        <f>500000-300000</f>
        <v>200000</v>
      </c>
      <c r="L669" s="66"/>
      <c r="M669" s="66"/>
      <c r="N669" s="66">
        <f t="shared" si="831"/>
        <v>8845219</v>
      </c>
      <c r="O669" s="66">
        <f t="shared" si="832"/>
        <v>8759984.879999999</v>
      </c>
      <c r="P669" s="66">
        <f t="shared" si="833"/>
        <v>8379261.3900000006</v>
      </c>
      <c r="Q669" s="66">
        <f>489101.76+10000+50000+111.54</f>
        <v>549213.30000000005</v>
      </c>
      <c r="R669" s="66"/>
      <c r="S669" s="66"/>
      <c r="T669" s="66">
        <f t="shared" si="913"/>
        <v>9394432.3000000007</v>
      </c>
      <c r="U669" s="66">
        <f t="shared" si="914"/>
        <v>8759984.879999999</v>
      </c>
      <c r="V669" s="66">
        <f t="shared" si="915"/>
        <v>8379261.3900000006</v>
      </c>
      <c r="W669" s="66">
        <f>-25465-216347.54</f>
        <v>-241812.54</v>
      </c>
      <c r="X669" s="66"/>
      <c r="Y669" s="66"/>
      <c r="Z669" s="66">
        <f t="shared" si="917"/>
        <v>9152619.7600000016</v>
      </c>
      <c r="AA669" s="66">
        <f t="shared" si="918"/>
        <v>8759984.879999999</v>
      </c>
      <c r="AB669" s="66">
        <f t="shared" si="919"/>
        <v>8379261.3900000006</v>
      </c>
    </row>
    <row r="670" spans="1:28" customFormat="1">
      <c r="A670" s="123"/>
      <c r="B670" s="77" t="s">
        <v>47</v>
      </c>
      <c r="C670" s="40" t="s">
        <v>53</v>
      </c>
      <c r="D670" s="40" t="s">
        <v>21</v>
      </c>
      <c r="E670" s="40" t="s">
        <v>100</v>
      </c>
      <c r="F670" s="40" t="s">
        <v>332</v>
      </c>
      <c r="G670" s="41" t="s">
        <v>45</v>
      </c>
      <c r="H670" s="66">
        <f>H671</f>
        <v>23000</v>
      </c>
      <c r="I670" s="66">
        <f t="shared" ref="I670:M670" si="1025">I671</f>
        <v>23000</v>
      </c>
      <c r="J670" s="66">
        <f t="shared" si="1025"/>
        <v>23000</v>
      </c>
      <c r="K670" s="66">
        <f t="shared" si="1025"/>
        <v>0</v>
      </c>
      <c r="L670" s="66">
        <f t="shared" si="1025"/>
        <v>0</v>
      </c>
      <c r="M670" s="66">
        <f t="shared" si="1025"/>
        <v>0</v>
      </c>
      <c r="N670" s="66">
        <f t="shared" ref="N670:N753" si="1026">H670+K670</f>
        <v>23000</v>
      </c>
      <c r="O670" s="66">
        <f t="shared" ref="O670:O753" si="1027">I670+L670</f>
        <v>23000</v>
      </c>
      <c r="P670" s="66">
        <f t="shared" ref="P670:P753" si="1028">J670+M670</f>
        <v>23000</v>
      </c>
      <c r="Q670" s="66">
        <f t="shared" ref="Q670:S670" si="1029">Q671</f>
        <v>0</v>
      </c>
      <c r="R670" s="66">
        <f t="shared" si="1029"/>
        <v>0</v>
      </c>
      <c r="S670" s="66">
        <f t="shared" si="1029"/>
        <v>0</v>
      </c>
      <c r="T670" s="66">
        <f t="shared" si="913"/>
        <v>23000</v>
      </c>
      <c r="U670" s="66">
        <f t="shared" si="914"/>
        <v>23000</v>
      </c>
      <c r="V670" s="66">
        <f t="shared" si="915"/>
        <v>23000</v>
      </c>
      <c r="W670" s="66">
        <f t="shared" ref="W670:Y670" si="1030">W671</f>
        <v>0</v>
      </c>
      <c r="X670" s="66">
        <f t="shared" si="1030"/>
        <v>0</v>
      </c>
      <c r="Y670" s="66">
        <f t="shared" si="1030"/>
        <v>0</v>
      </c>
      <c r="Z670" s="66">
        <f t="shared" si="917"/>
        <v>23000</v>
      </c>
      <c r="AA670" s="66">
        <f t="shared" si="918"/>
        <v>23000</v>
      </c>
      <c r="AB670" s="66">
        <f t="shared" si="919"/>
        <v>23000</v>
      </c>
    </row>
    <row r="671" spans="1:28" customFormat="1">
      <c r="A671" s="123"/>
      <c r="B671" s="164" t="s">
        <v>56</v>
      </c>
      <c r="C671" s="40" t="s">
        <v>53</v>
      </c>
      <c r="D671" s="40" t="s">
        <v>21</v>
      </c>
      <c r="E671" s="40" t="s">
        <v>100</v>
      </c>
      <c r="F671" s="40" t="s">
        <v>332</v>
      </c>
      <c r="G671" s="41" t="s">
        <v>57</v>
      </c>
      <c r="H671" s="66">
        <v>23000</v>
      </c>
      <c r="I671" s="66">
        <v>23000</v>
      </c>
      <c r="J671" s="66">
        <v>23000</v>
      </c>
      <c r="K671" s="66"/>
      <c r="L671" s="66"/>
      <c r="M671" s="66"/>
      <c r="N671" s="66">
        <f t="shared" si="1026"/>
        <v>23000</v>
      </c>
      <c r="O671" s="66">
        <f t="shared" si="1027"/>
        <v>23000</v>
      </c>
      <c r="P671" s="66">
        <f t="shared" si="1028"/>
        <v>23000</v>
      </c>
      <c r="Q671" s="66"/>
      <c r="R671" s="66"/>
      <c r="S671" s="66"/>
      <c r="T671" s="66">
        <f t="shared" si="913"/>
        <v>23000</v>
      </c>
      <c r="U671" s="66">
        <f t="shared" si="914"/>
        <v>23000</v>
      </c>
      <c r="V671" s="66">
        <f t="shared" si="915"/>
        <v>23000</v>
      </c>
      <c r="W671" s="66"/>
      <c r="X671" s="66"/>
      <c r="Y671" s="66"/>
      <c r="Z671" s="66">
        <f t="shared" si="917"/>
        <v>23000</v>
      </c>
      <c r="AA671" s="66">
        <f t="shared" si="918"/>
        <v>23000</v>
      </c>
      <c r="AB671" s="66">
        <f t="shared" si="919"/>
        <v>23000</v>
      </c>
    </row>
    <row r="672" spans="1:28" customFormat="1" ht="25.5">
      <c r="A672" s="123"/>
      <c r="B672" s="80" t="s">
        <v>333</v>
      </c>
      <c r="C672" s="40" t="s">
        <v>53</v>
      </c>
      <c r="D672" s="40" t="s">
        <v>21</v>
      </c>
      <c r="E672" s="40" t="s">
        <v>100</v>
      </c>
      <c r="F672" s="40" t="s">
        <v>334</v>
      </c>
      <c r="G672" s="41"/>
      <c r="H672" s="66">
        <f>H673</f>
        <v>1500000</v>
      </c>
      <c r="I672" s="66">
        <f t="shared" ref="I672:M673" si="1031">I673</f>
        <v>0</v>
      </c>
      <c r="J672" s="66">
        <f t="shared" si="1031"/>
        <v>0</v>
      </c>
      <c r="K672" s="66">
        <f t="shared" si="1031"/>
        <v>0</v>
      </c>
      <c r="L672" s="66">
        <f t="shared" si="1031"/>
        <v>0</v>
      </c>
      <c r="M672" s="66">
        <f t="shared" si="1031"/>
        <v>0</v>
      </c>
      <c r="N672" s="66">
        <f t="shared" si="1026"/>
        <v>1500000</v>
      </c>
      <c r="O672" s="66">
        <f t="shared" si="1027"/>
        <v>0</v>
      </c>
      <c r="P672" s="66">
        <f t="shared" si="1028"/>
        <v>0</v>
      </c>
      <c r="Q672" s="66">
        <f t="shared" ref="Q672:S673" si="1032">Q673</f>
        <v>0</v>
      </c>
      <c r="R672" s="66">
        <f t="shared" si="1032"/>
        <v>0</v>
      </c>
      <c r="S672" s="66">
        <f t="shared" si="1032"/>
        <v>0</v>
      </c>
      <c r="T672" s="66">
        <f t="shared" si="913"/>
        <v>1500000</v>
      </c>
      <c r="U672" s="66">
        <f t="shared" si="914"/>
        <v>0</v>
      </c>
      <c r="V672" s="66">
        <f t="shared" si="915"/>
        <v>0</v>
      </c>
      <c r="W672" s="66">
        <f t="shared" ref="W672:Y673" si="1033">W673</f>
        <v>0</v>
      </c>
      <c r="X672" s="66">
        <f t="shared" si="1033"/>
        <v>0</v>
      </c>
      <c r="Y672" s="66">
        <f t="shared" si="1033"/>
        <v>0</v>
      </c>
      <c r="Z672" s="66">
        <f t="shared" si="917"/>
        <v>1500000</v>
      </c>
      <c r="AA672" s="66">
        <f t="shared" si="918"/>
        <v>0</v>
      </c>
      <c r="AB672" s="66">
        <f t="shared" si="919"/>
        <v>0</v>
      </c>
    </row>
    <row r="673" spans="1:28" customFormat="1" ht="25.5">
      <c r="A673" s="123"/>
      <c r="B673" s="136" t="s">
        <v>208</v>
      </c>
      <c r="C673" s="40" t="s">
        <v>53</v>
      </c>
      <c r="D673" s="40" t="s">
        <v>21</v>
      </c>
      <c r="E673" s="40" t="s">
        <v>100</v>
      </c>
      <c r="F673" s="40" t="s">
        <v>334</v>
      </c>
      <c r="G673" s="41" t="s">
        <v>32</v>
      </c>
      <c r="H673" s="66">
        <f>H674</f>
        <v>1500000</v>
      </c>
      <c r="I673" s="66">
        <f t="shared" si="1031"/>
        <v>0</v>
      </c>
      <c r="J673" s="66">
        <f t="shared" si="1031"/>
        <v>0</v>
      </c>
      <c r="K673" s="66">
        <f t="shared" si="1031"/>
        <v>0</v>
      </c>
      <c r="L673" s="66">
        <f t="shared" si="1031"/>
        <v>0</v>
      </c>
      <c r="M673" s="66">
        <f t="shared" si="1031"/>
        <v>0</v>
      </c>
      <c r="N673" s="66">
        <f t="shared" si="1026"/>
        <v>1500000</v>
      </c>
      <c r="O673" s="66">
        <f t="shared" si="1027"/>
        <v>0</v>
      </c>
      <c r="P673" s="66">
        <f t="shared" si="1028"/>
        <v>0</v>
      </c>
      <c r="Q673" s="66">
        <f t="shared" si="1032"/>
        <v>0</v>
      </c>
      <c r="R673" s="66">
        <f t="shared" si="1032"/>
        <v>0</v>
      </c>
      <c r="S673" s="66">
        <f t="shared" si="1032"/>
        <v>0</v>
      </c>
      <c r="T673" s="66">
        <f t="shared" si="913"/>
        <v>1500000</v>
      </c>
      <c r="U673" s="66">
        <f t="shared" si="914"/>
        <v>0</v>
      </c>
      <c r="V673" s="66">
        <f t="shared" si="915"/>
        <v>0</v>
      </c>
      <c r="W673" s="66">
        <f t="shared" si="1033"/>
        <v>0</v>
      </c>
      <c r="X673" s="66">
        <f t="shared" si="1033"/>
        <v>0</v>
      </c>
      <c r="Y673" s="66">
        <f t="shared" si="1033"/>
        <v>0</v>
      </c>
      <c r="Z673" s="66">
        <f t="shared" si="917"/>
        <v>1500000</v>
      </c>
      <c r="AA673" s="66">
        <f t="shared" si="918"/>
        <v>0</v>
      </c>
      <c r="AB673" s="66">
        <f t="shared" si="919"/>
        <v>0</v>
      </c>
    </row>
    <row r="674" spans="1:28" customFormat="1" ht="25.5">
      <c r="A674" s="123"/>
      <c r="B674" s="77" t="s">
        <v>34</v>
      </c>
      <c r="C674" s="40" t="s">
        <v>53</v>
      </c>
      <c r="D674" s="40" t="s">
        <v>21</v>
      </c>
      <c r="E674" s="40" t="s">
        <v>100</v>
      </c>
      <c r="F674" s="40" t="s">
        <v>334</v>
      </c>
      <c r="G674" s="41" t="s">
        <v>33</v>
      </c>
      <c r="H674" s="67">
        <v>1500000</v>
      </c>
      <c r="I674" s="66"/>
      <c r="J674" s="66"/>
      <c r="K674" s="67"/>
      <c r="L674" s="66"/>
      <c r="M674" s="66"/>
      <c r="N674" s="67">
        <f t="shared" si="1026"/>
        <v>1500000</v>
      </c>
      <c r="O674" s="66">
        <f t="shared" si="1027"/>
        <v>0</v>
      </c>
      <c r="P674" s="66">
        <f t="shared" si="1028"/>
        <v>0</v>
      </c>
      <c r="Q674" s="67"/>
      <c r="R674" s="66"/>
      <c r="S674" s="66"/>
      <c r="T674" s="67">
        <f t="shared" si="913"/>
        <v>1500000</v>
      </c>
      <c r="U674" s="66">
        <f t="shared" si="914"/>
        <v>0</v>
      </c>
      <c r="V674" s="66">
        <f t="shared" si="915"/>
        <v>0</v>
      </c>
      <c r="W674" s="67"/>
      <c r="X674" s="66"/>
      <c r="Y674" s="66"/>
      <c r="Z674" s="67">
        <f t="shared" si="917"/>
        <v>1500000</v>
      </c>
      <c r="AA674" s="66">
        <f t="shared" si="918"/>
        <v>0</v>
      </c>
      <c r="AB674" s="66">
        <f t="shared" si="919"/>
        <v>0</v>
      </c>
    </row>
    <row r="675" spans="1:28" customFormat="1">
      <c r="A675" s="123"/>
      <c r="B675" s="187" t="s">
        <v>305</v>
      </c>
      <c r="C675" s="40" t="s">
        <v>53</v>
      </c>
      <c r="D675" s="40" t="s">
        <v>21</v>
      </c>
      <c r="E675" s="40" t="s">
        <v>100</v>
      </c>
      <c r="F675" s="40" t="s">
        <v>129</v>
      </c>
      <c r="G675" s="41"/>
      <c r="H675" s="66">
        <f>H680</f>
        <v>3382000</v>
      </c>
      <c r="I675" s="66">
        <f t="shared" ref="I675:M675" si="1034">I680</f>
        <v>2000000</v>
      </c>
      <c r="J675" s="66">
        <f t="shared" si="1034"/>
        <v>1500000</v>
      </c>
      <c r="K675" s="66">
        <f t="shared" si="1034"/>
        <v>0</v>
      </c>
      <c r="L675" s="66">
        <f t="shared" si="1034"/>
        <v>0</v>
      </c>
      <c r="M675" s="66">
        <f t="shared" si="1034"/>
        <v>0</v>
      </c>
      <c r="N675" s="66">
        <f t="shared" si="1026"/>
        <v>3382000</v>
      </c>
      <c r="O675" s="66">
        <f t="shared" si="1027"/>
        <v>2000000</v>
      </c>
      <c r="P675" s="66">
        <f t="shared" si="1028"/>
        <v>1500000</v>
      </c>
      <c r="Q675" s="66">
        <f>Q676+Q678+Q680</f>
        <v>-1556090</v>
      </c>
      <c r="R675" s="66">
        <f t="shared" ref="R675:S675" si="1035">R676+R678+R680</f>
        <v>0</v>
      </c>
      <c r="S675" s="66">
        <f t="shared" si="1035"/>
        <v>0</v>
      </c>
      <c r="T675" s="66">
        <f t="shared" si="913"/>
        <v>1825910</v>
      </c>
      <c r="U675" s="66">
        <f t="shared" si="914"/>
        <v>2000000</v>
      </c>
      <c r="V675" s="66">
        <f t="shared" si="915"/>
        <v>1500000</v>
      </c>
      <c r="W675" s="66">
        <f>W676+W678+W680</f>
        <v>-261974.19</v>
      </c>
      <c r="X675" s="66">
        <f t="shared" ref="X675:Y675" si="1036">X676+X678+X680</f>
        <v>0</v>
      </c>
      <c r="Y675" s="66">
        <f t="shared" si="1036"/>
        <v>0</v>
      </c>
      <c r="Z675" s="66">
        <f t="shared" si="917"/>
        <v>1563935.81</v>
      </c>
      <c r="AA675" s="66">
        <f t="shared" si="918"/>
        <v>2000000</v>
      </c>
      <c r="AB675" s="66">
        <f t="shared" si="919"/>
        <v>1500000</v>
      </c>
    </row>
    <row r="676" spans="1:28" customFormat="1" ht="25.5">
      <c r="A676" s="123"/>
      <c r="B676" s="136" t="s">
        <v>208</v>
      </c>
      <c r="C676" s="40" t="s">
        <v>53</v>
      </c>
      <c r="D676" s="40" t="s">
        <v>21</v>
      </c>
      <c r="E676" s="40" t="s">
        <v>100</v>
      </c>
      <c r="F676" s="40" t="s">
        <v>129</v>
      </c>
      <c r="G676" s="41" t="s">
        <v>32</v>
      </c>
      <c r="H676" s="66"/>
      <c r="I676" s="66"/>
      <c r="J676" s="66"/>
      <c r="K676" s="66"/>
      <c r="L676" s="66"/>
      <c r="M676" s="66"/>
      <c r="N676" s="66"/>
      <c r="O676" s="66"/>
      <c r="P676" s="66"/>
      <c r="Q676" s="66">
        <f>Q677</f>
        <v>127793.76</v>
      </c>
      <c r="R676" s="66">
        <f t="shared" ref="R676:S676" si="1037">R677</f>
        <v>0</v>
      </c>
      <c r="S676" s="66">
        <f t="shared" si="1037"/>
        <v>0</v>
      </c>
      <c r="T676" s="66">
        <f t="shared" ref="T676:T677" si="1038">N676+Q676</f>
        <v>127793.76</v>
      </c>
      <c r="U676" s="66">
        <f t="shared" ref="U676:U677" si="1039">O676+R676</f>
        <v>0</v>
      </c>
      <c r="V676" s="66">
        <f t="shared" ref="V676:V677" si="1040">P676+S676</f>
        <v>0</v>
      </c>
      <c r="W676" s="66">
        <f>W677</f>
        <v>32299</v>
      </c>
      <c r="X676" s="66">
        <f t="shared" ref="X676:Y676" si="1041">X677</f>
        <v>0</v>
      </c>
      <c r="Y676" s="66">
        <f t="shared" si="1041"/>
        <v>0</v>
      </c>
      <c r="Z676" s="66">
        <f t="shared" si="917"/>
        <v>160092.76</v>
      </c>
      <c r="AA676" s="66">
        <f t="shared" si="918"/>
        <v>0</v>
      </c>
      <c r="AB676" s="66">
        <f t="shared" si="919"/>
        <v>0</v>
      </c>
    </row>
    <row r="677" spans="1:28" customFormat="1" ht="25.5">
      <c r="A677" s="123"/>
      <c r="B677" s="77" t="s">
        <v>34</v>
      </c>
      <c r="C677" s="40" t="s">
        <v>53</v>
      </c>
      <c r="D677" s="40" t="s">
        <v>21</v>
      </c>
      <c r="E677" s="40" t="s">
        <v>100</v>
      </c>
      <c r="F677" s="40" t="s">
        <v>129</v>
      </c>
      <c r="G677" s="41" t="s">
        <v>33</v>
      </c>
      <c r="H677" s="66"/>
      <c r="I677" s="66"/>
      <c r="J677" s="66"/>
      <c r="K677" s="66"/>
      <c r="L677" s="66"/>
      <c r="M677" s="66"/>
      <c r="N677" s="66"/>
      <c r="O677" s="66"/>
      <c r="P677" s="66"/>
      <c r="Q677" s="66">
        <v>127793.76</v>
      </c>
      <c r="R677" s="66"/>
      <c r="S677" s="66"/>
      <c r="T677" s="66">
        <f t="shared" si="1038"/>
        <v>127793.76</v>
      </c>
      <c r="U677" s="66">
        <f t="shared" si="1039"/>
        <v>0</v>
      </c>
      <c r="V677" s="66">
        <f t="shared" si="1040"/>
        <v>0</v>
      </c>
      <c r="W677" s="66">
        <v>32299</v>
      </c>
      <c r="X677" s="66"/>
      <c r="Y677" s="66"/>
      <c r="Z677" s="66">
        <f t="shared" si="917"/>
        <v>160092.76</v>
      </c>
      <c r="AA677" s="66">
        <f t="shared" si="918"/>
        <v>0</v>
      </c>
      <c r="AB677" s="66">
        <f t="shared" si="919"/>
        <v>0</v>
      </c>
    </row>
    <row r="678" spans="1:28" customFormat="1">
      <c r="A678" s="123"/>
      <c r="B678" s="109" t="s">
        <v>35</v>
      </c>
      <c r="C678" s="40" t="s">
        <v>53</v>
      </c>
      <c r="D678" s="40" t="s">
        <v>21</v>
      </c>
      <c r="E678" s="40" t="s">
        <v>100</v>
      </c>
      <c r="F678" s="40" t="s">
        <v>129</v>
      </c>
      <c r="G678" s="41" t="s">
        <v>36</v>
      </c>
      <c r="H678" s="66"/>
      <c r="I678" s="66"/>
      <c r="J678" s="66"/>
      <c r="K678" s="66"/>
      <c r="L678" s="66"/>
      <c r="M678" s="66"/>
      <c r="N678" s="66"/>
      <c r="O678" s="66"/>
      <c r="P678" s="66"/>
      <c r="Q678" s="66">
        <f>Q679</f>
        <v>60000</v>
      </c>
      <c r="R678" s="66">
        <f t="shared" ref="R678:S678" si="1042">R679</f>
        <v>0</v>
      </c>
      <c r="S678" s="66">
        <f t="shared" si="1042"/>
        <v>0</v>
      </c>
      <c r="T678" s="66">
        <f t="shared" ref="T678:T679" si="1043">N678+Q678</f>
        <v>60000</v>
      </c>
      <c r="U678" s="66">
        <f t="shared" ref="U678:U679" si="1044">O678+R678</f>
        <v>0</v>
      </c>
      <c r="V678" s="66">
        <f t="shared" ref="V678:V679" si="1045">P678+S678</f>
        <v>0</v>
      </c>
      <c r="W678" s="66">
        <f>W679</f>
        <v>0</v>
      </c>
      <c r="X678" s="66">
        <f t="shared" ref="X678:Y678" si="1046">X679</f>
        <v>0</v>
      </c>
      <c r="Y678" s="66">
        <f t="shared" si="1046"/>
        <v>0</v>
      </c>
      <c r="Z678" s="66">
        <f t="shared" si="917"/>
        <v>60000</v>
      </c>
      <c r="AA678" s="66">
        <f t="shared" si="918"/>
        <v>0</v>
      </c>
      <c r="AB678" s="66">
        <f t="shared" si="919"/>
        <v>0</v>
      </c>
    </row>
    <row r="679" spans="1:28" customFormat="1">
      <c r="A679" s="123"/>
      <c r="B679" s="77" t="s">
        <v>67</v>
      </c>
      <c r="C679" s="40" t="s">
        <v>53</v>
      </c>
      <c r="D679" s="40" t="s">
        <v>21</v>
      </c>
      <c r="E679" s="40" t="s">
        <v>100</v>
      </c>
      <c r="F679" s="40" t="s">
        <v>129</v>
      </c>
      <c r="G679" s="41" t="s">
        <v>68</v>
      </c>
      <c r="H679" s="66"/>
      <c r="I679" s="66"/>
      <c r="J679" s="66"/>
      <c r="K679" s="66"/>
      <c r="L679" s="66"/>
      <c r="M679" s="66"/>
      <c r="N679" s="66"/>
      <c r="O679" s="66"/>
      <c r="P679" s="66"/>
      <c r="Q679" s="66">
        <v>60000</v>
      </c>
      <c r="R679" s="66"/>
      <c r="S679" s="66"/>
      <c r="T679" s="66">
        <f t="shared" si="1043"/>
        <v>60000</v>
      </c>
      <c r="U679" s="66">
        <f t="shared" si="1044"/>
        <v>0</v>
      </c>
      <c r="V679" s="66">
        <f t="shared" si="1045"/>
        <v>0</v>
      </c>
      <c r="W679" s="66"/>
      <c r="X679" s="66"/>
      <c r="Y679" s="66"/>
      <c r="Z679" s="66">
        <f t="shared" si="917"/>
        <v>60000</v>
      </c>
      <c r="AA679" s="66">
        <f t="shared" si="918"/>
        <v>0</v>
      </c>
      <c r="AB679" s="66">
        <f t="shared" si="919"/>
        <v>0</v>
      </c>
    </row>
    <row r="680" spans="1:28" customFormat="1">
      <c r="A680" s="123"/>
      <c r="B680" s="88" t="s">
        <v>47</v>
      </c>
      <c r="C680" s="40" t="s">
        <v>53</v>
      </c>
      <c r="D680" s="40" t="s">
        <v>21</v>
      </c>
      <c r="E680" s="40" t="s">
        <v>100</v>
      </c>
      <c r="F680" s="40" t="s">
        <v>129</v>
      </c>
      <c r="G680" s="41" t="s">
        <v>45</v>
      </c>
      <c r="H680" s="66">
        <f>H682</f>
        <v>3382000</v>
      </c>
      <c r="I680" s="66">
        <f t="shared" ref="I680:M680" si="1047">I682</f>
        <v>2000000</v>
      </c>
      <c r="J680" s="66">
        <f t="shared" si="1047"/>
        <v>1500000</v>
      </c>
      <c r="K680" s="66">
        <f t="shared" si="1047"/>
        <v>0</v>
      </c>
      <c r="L680" s="66">
        <f t="shared" si="1047"/>
        <v>0</v>
      </c>
      <c r="M680" s="66">
        <f t="shared" si="1047"/>
        <v>0</v>
      </c>
      <c r="N680" s="66">
        <f t="shared" si="1026"/>
        <v>3382000</v>
      </c>
      <c r="O680" s="66">
        <f t="shared" si="1027"/>
        <v>2000000</v>
      </c>
      <c r="P680" s="66">
        <f t="shared" si="1028"/>
        <v>1500000</v>
      </c>
      <c r="Q680" s="66">
        <f t="shared" ref="Q680:S680" si="1048">Q682</f>
        <v>-1743883.76</v>
      </c>
      <c r="R680" s="66">
        <f t="shared" si="1048"/>
        <v>0</v>
      </c>
      <c r="S680" s="66">
        <f t="shared" si="1048"/>
        <v>0</v>
      </c>
      <c r="T680" s="66">
        <f t="shared" si="913"/>
        <v>1638116.24</v>
      </c>
      <c r="U680" s="66">
        <f t="shared" si="914"/>
        <v>2000000</v>
      </c>
      <c r="V680" s="66">
        <f t="shared" si="915"/>
        <v>1500000</v>
      </c>
      <c r="W680" s="66">
        <f>W681+W682</f>
        <v>-294273.19</v>
      </c>
      <c r="X680" s="66">
        <f t="shared" ref="X680:Y680" si="1049">X681+X682</f>
        <v>0</v>
      </c>
      <c r="Y680" s="66">
        <f t="shared" si="1049"/>
        <v>0</v>
      </c>
      <c r="Z680" s="66">
        <f t="shared" si="917"/>
        <v>1343843.05</v>
      </c>
      <c r="AA680" s="66">
        <f t="shared" si="918"/>
        <v>2000000</v>
      </c>
      <c r="AB680" s="66">
        <f t="shared" si="919"/>
        <v>1500000</v>
      </c>
    </row>
    <row r="681" spans="1:28" customFormat="1">
      <c r="A681" s="123"/>
      <c r="B681" s="164" t="s">
        <v>56</v>
      </c>
      <c r="C681" s="40" t="s">
        <v>53</v>
      </c>
      <c r="D681" s="40" t="s">
        <v>21</v>
      </c>
      <c r="E681" s="40" t="s">
        <v>100</v>
      </c>
      <c r="F681" s="40" t="s">
        <v>129</v>
      </c>
      <c r="G681" s="41" t="s">
        <v>57</v>
      </c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>
        <v>10000</v>
      </c>
      <c r="X681" s="66"/>
      <c r="Y681" s="66"/>
      <c r="Z681" s="66">
        <f t="shared" ref="Z681" si="1050">T681+W681</f>
        <v>10000</v>
      </c>
      <c r="AA681" s="66">
        <f t="shared" ref="AA681" si="1051">U681+X681</f>
        <v>0</v>
      </c>
      <c r="AB681" s="66">
        <f t="shared" ref="AB681" si="1052">V681+Y681</f>
        <v>0</v>
      </c>
    </row>
    <row r="682" spans="1:28" customFormat="1">
      <c r="A682" s="123"/>
      <c r="B682" s="88" t="s">
        <v>61</v>
      </c>
      <c r="C682" s="40" t="s">
        <v>53</v>
      </c>
      <c r="D682" s="40" t="s">
        <v>21</v>
      </c>
      <c r="E682" s="40" t="s">
        <v>100</v>
      </c>
      <c r="F682" s="40" t="s">
        <v>129</v>
      </c>
      <c r="G682" s="41" t="s">
        <v>62</v>
      </c>
      <c r="H682" s="66">
        <v>3382000</v>
      </c>
      <c r="I682" s="66">
        <v>2000000</v>
      </c>
      <c r="J682" s="66">
        <v>1500000</v>
      </c>
      <c r="K682" s="66"/>
      <c r="L682" s="66"/>
      <c r="M682" s="66"/>
      <c r="N682" s="66">
        <f t="shared" si="1026"/>
        <v>3382000</v>
      </c>
      <c r="O682" s="66">
        <f t="shared" si="1027"/>
        <v>2000000</v>
      </c>
      <c r="P682" s="66">
        <f t="shared" si="1028"/>
        <v>1500000</v>
      </c>
      <c r="Q682" s="66">
        <f>-60000-257793.76-344890-38000-43200-1000000</f>
        <v>-1743883.76</v>
      </c>
      <c r="R682" s="66"/>
      <c r="S682" s="66"/>
      <c r="T682" s="66">
        <f t="shared" si="913"/>
        <v>1638116.24</v>
      </c>
      <c r="U682" s="66">
        <f t="shared" si="914"/>
        <v>2000000</v>
      </c>
      <c r="V682" s="66">
        <f t="shared" si="915"/>
        <v>1500000</v>
      </c>
      <c r="W682" s="66">
        <f>-10000-32299-191131-70843.19</f>
        <v>-304273.19</v>
      </c>
      <c r="X682" s="66"/>
      <c r="Y682" s="66"/>
      <c r="Z682" s="66">
        <f t="shared" si="917"/>
        <v>1333843.05</v>
      </c>
      <c r="AA682" s="66">
        <f t="shared" si="918"/>
        <v>2000000</v>
      </c>
      <c r="AB682" s="66">
        <f t="shared" si="919"/>
        <v>1500000</v>
      </c>
    </row>
    <row r="683" spans="1:28" customFormat="1" ht="38.25">
      <c r="A683" s="123"/>
      <c r="B683" s="88" t="s">
        <v>335</v>
      </c>
      <c r="C683" s="40" t="s">
        <v>53</v>
      </c>
      <c r="D683" s="40" t="s">
        <v>21</v>
      </c>
      <c r="E683" s="40" t="s">
        <v>100</v>
      </c>
      <c r="F683" s="40" t="s">
        <v>131</v>
      </c>
      <c r="G683" s="41"/>
      <c r="H683" s="66">
        <f>H684+H686</f>
        <v>23108089</v>
      </c>
      <c r="I683" s="66">
        <f t="shared" ref="I683:M683" si="1053">I684+I686</f>
        <v>24317200</v>
      </c>
      <c r="J683" s="66">
        <f t="shared" si="1053"/>
        <v>25148300</v>
      </c>
      <c r="K683" s="66">
        <f t="shared" si="1053"/>
        <v>9407967.2100000009</v>
      </c>
      <c r="L683" s="66">
        <f t="shared" si="1053"/>
        <v>0</v>
      </c>
      <c r="M683" s="66">
        <f t="shared" si="1053"/>
        <v>0</v>
      </c>
      <c r="N683" s="66">
        <f t="shared" si="1026"/>
        <v>32516056.210000001</v>
      </c>
      <c r="O683" s="66">
        <f t="shared" si="1027"/>
        <v>24317200</v>
      </c>
      <c r="P683" s="66">
        <f t="shared" si="1028"/>
        <v>25148300</v>
      </c>
      <c r="Q683" s="66">
        <f t="shared" ref="Q683:S683" si="1054">Q684+Q686</f>
        <v>0.88999999989755452</v>
      </c>
      <c r="R683" s="66">
        <f t="shared" si="1054"/>
        <v>0</v>
      </c>
      <c r="S683" s="66">
        <f t="shared" si="1054"/>
        <v>0</v>
      </c>
      <c r="T683" s="66">
        <f t="shared" si="913"/>
        <v>32516057.100000001</v>
      </c>
      <c r="U683" s="66">
        <f t="shared" si="914"/>
        <v>24317200</v>
      </c>
      <c r="V683" s="66">
        <f t="shared" si="915"/>
        <v>25148300</v>
      </c>
      <c r="W683" s="66">
        <f t="shared" ref="W683:Y683" si="1055">W684+W686</f>
        <v>0</v>
      </c>
      <c r="X683" s="66">
        <f t="shared" si="1055"/>
        <v>0</v>
      </c>
      <c r="Y683" s="66">
        <f t="shared" si="1055"/>
        <v>0</v>
      </c>
      <c r="Z683" s="66">
        <f t="shared" si="917"/>
        <v>32516057.100000001</v>
      </c>
      <c r="AA683" s="66">
        <f t="shared" si="918"/>
        <v>24317200</v>
      </c>
      <c r="AB683" s="66">
        <f t="shared" si="919"/>
        <v>25148300</v>
      </c>
    </row>
    <row r="684" spans="1:28" customFormat="1" ht="25.5">
      <c r="A684" s="123"/>
      <c r="B684" s="136" t="s">
        <v>208</v>
      </c>
      <c r="C684" s="40" t="s">
        <v>53</v>
      </c>
      <c r="D684" s="40" t="s">
        <v>21</v>
      </c>
      <c r="E684" s="40" t="s">
        <v>100</v>
      </c>
      <c r="F684" s="40" t="s">
        <v>131</v>
      </c>
      <c r="G684" s="41" t="s">
        <v>32</v>
      </c>
      <c r="H684" s="66">
        <f>H685</f>
        <v>23108089</v>
      </c>
      <c r="I684" s="66">
        <f t="shared" ref="I684:M684" si="1056">I685</f>
        <v>24317200</v>
      </c>
      <c r="J684" s="66">
        <f t="shared" si="1056"/>
        <v>25148300</v>
      </c>
      <c r="K684" s="66">
        <f t="shared" si="1056"/>
        <v>7970967.21</v>
      </c>
      <c r="L684" s="66">
        <f t="shared" si="1056"/>
        <v>0</v>
      </c>
      <c r="M684" s="66">
        <f t="shared" si="1056"/>
        <v>0</v>
      </c>
      <c r="N684" s="66">
        <f t="shared" si="1026"/>
        <v>31079056.210000001</v>
      </c>
      <c r="O684" s="66">
        <f t="shared" si="1027"/>
        <v>24317200</v>
      </c>
      <c r="P684" s="66">
        <f t="shared" si="1028"/>
        <v>25148300</v>
      </c>
      <c r="Q684" s="66">
        <f t="shared" ref="Q684:S684" si="1057">Q685</f>
        <v>1437000.89</v>
      </c>
      <c r="R684" s="66">
        <f t="shared" si="1057"/>
        <v>0</v>
      </c>
      <c r="S684" s="66">
        <f t="shared" si="1057"/>
        <v>0</v>
      </c>
      <c r="T684" s="66">
        <f t="shared" si="913"/>
        <v>32516057.100000001</v>
      </c>
      <c r="U684" s="66">
        <f t="shared" si="914"/>
        <v>24317200</v>
      </c>
      <c r="V684" s="66">
        <f t="shared" si="915"/>
        <v>25148300</v>
      </c>
      <c r="W684" s="66">
        <f t="shared" ref="W684:Y684" si="1058">W685</f>
        <v>0</v>
      </c>
      <c r="X684" s="66">
        <f t="shared" si="1058"/>
        <v>0</v>
      </c>
      <c r="Y684" s="66">
        <f t="shared" si="1058"/>
        <v>0</v>
      </c>
      <c r="Z684" s="66">
        <f t="shared" si="917"/>
        <v>32516057.100000001</v>
      </c>
      <c r="AA684" s="66">
        <f t="shared" si="918"/>
        <v>24317200</v>
      </c>
      <c r="AB684" s="66">
        <f t="shared" si="919"/>
        <v>25148300</v>
      </c>
    </row>
    <row r="685" spans="1:28" customFormat="1" ht="25.5">
      <c r="A685" s="123"/>
      <c r="B685" s="77" t="s">
        <v>34</v>
      </c>
      <c r="C685" s="40" t="s">
        <v>53</v>
      </c>
      <c r="D685" s="40" t="s">
        <v>21</v>
      </c>
      <c r="E685" s="40" t="s">
        <v>100</v>
      </c>
      <c r="F685" s="40" t="s">
        <v>131</v>
      </c>
      <c r="G685" s="41" t="s">
        <v>33</v>
      </c>
      <c r="H685" s="66">
        <v>23108089</v>
      </c>
      <c r="I685" s="66">
        <v>24317200</v>
      </c>
      <c r="J685" s="66">
        <v>25148300</v>
      </c>
      <c r="K685" s="66">
        <v>7970967.21</v>
      </c>
      <c r="L685" s="66"/>
      <c r="M685" s="66"/>
      <c r="N685" s="66">
        <f t="shared" si="1026"/>
        <v>31079056.210000001</v>
      </c>
      <c r="O685" s="66">
        <f t="shared" si="1027"/>
        <v>24317200</v>
      </c>
      <c r="P685" s="66">
        <f t="shared" si="1028"/>
        <v>25148300</v>
      </c>
      <c r="Q685" s="66">
        <v>1437000.89</v>
      </c>
      <c r="R685" s="66"/>
      <c r="S685" s="66"/>
      <c r="T685" s="66">
        <f t="shared" si="913"/>
        <v>32516057.100000001</v>
      </c>
      <c r="U685" s="66">
        <f t="shared" si="914"/>
        <v>24317200</v>
      </c>
      <c r="V685" s="66">
        <f t="shared" si="915"/>
        <v>25148300</v>
      </c>
      <c r="W685" s="66"/>
      <c r="X685" s="66"/>
      <c r="Y685" s="66"/>
      <c r="Z685" s="66">
        <f t="shared" si="917"/>
        <v>32516057.100000001</v>
      </c>
      <c r="AA685" s="66">
        <f t="shared" si="918"/>
        <v>24317200</v>
      </c>
      <c r="AB685" s="66">
        <f t="shared" si="919"/>
        <v>25148300</v>
      </c>
    </row>
    <row r="686" spans="1:28" customFormat="1" ht="25.5">
      <c r="A686" s="123"/>
      <c r="B686" s="80" t="s">
        <v>145</v>
      </c>
      <c r="C686" s="40" t="s">
        <v>53</v>
      </c>
      <c r="D686" s="40" t="s">
        <v>21</v>
      </c>
      <c r="E686" s="40" t="s">
        <v>100</v>
      </c>
      <c r="F686" s="40" t="s">
        <v>131</v>
      </c>
      <c r="G686" s="41" t="s">
        <v>143</v>
      </c>
      <c r="H686" s="66">
        <f>H687</f>
        <v>0</v>
      </c>
      <c r="I686" s="66">
        <f t="shared" ref="I686:M686" si="1059">I687</f>
        <v>0</v>
      </c>
      <c r="J686" s="66">
        <f t="shared" si="1059"/>
        <v>0</v>
      </c>
      <c r="K686" s="66">
        <f t="shared" si="1059"/>
        <v>1437000</v>
      </c>
      <c r="L686" s="66">
        <f t="shared" si="1059"/>
        <v>0</v>
      </c>
      <c r="M686" s="66">
        <f t="shared" si="1059"/>
        <v>0</v>
      </c>
      <c r="N686" s="66">
        <f t="shared" ref="N686:N687" si="1060">H686+K686</f>
        <v>1437000</v>
      </c>
      <c r="O686" s="66">
        <f t="shared" ref="O686:O687" si="1061">I686+L686</f>
        <v>0</v>
      </c>
      <c r="P686" s="66">
        <f t="shared" ref="P686:P687" si="1062">J686+M686</f>
        <v>0</v>
      </c>
      <c r="Q686" s="66">
        <f t="shared" ref="Q686:S686" si="1063">Q687</f>
        <v>-1437000</v>
      </c>
      <c r="R686" s="66">
        <f t="shared" si="1063"/>
        <v>0</v>
      </c>
      <c r="S686" s="66">
        <f t="shared" si="1063"/>
        <v>0</v>
      </c>
      <c r="T686" s="66">
        <f t="shared" si="913"/>
        <v>0</v>
      </c>
      <c r="U686" s="66">
        <f t="shared" si="914"/>
        <v>0</v>
      </c>
      <c r="V686" s="66">
        <f t="shared" si="915"/>
        <v>0</v>
      </c>
      <c r="W686" s="66">
        <f t="shared" ref="W686:Y686" si="1064">W687</f>
        <v>0</v>
      </c>
      <c r="X686" s="66">
        <f t="shared" si="1064"/>
        <v>0</v>
      </c>
      <c r="Y686" s="66">
        <f t="shared" si="1064"/>
        <v>0</v>
      </c>
      <c r="Z686" s="66">
        <f t="shared" si="917"/>
        <v>0</v>
      </c>
      <c r="AA686" s="66">
        <f t="shared" si="918"/>
        <v>0</v>
      </c>
      <c r="AB686" s="66">
        <f t="shared" si="919"/>
        <v>0</v>
      </c>
    </row>
    <row r="687" spans="1:28" customFormat="1">
      <c r="A687" s="123"/>
      <c r="B687" s="80" t="s">
        <v>146</v>
      </c>
      <c r="C687" s="40" t="s">
        <v>53</v>
      </c>
      <c r="D687" s="40" t="s">
        <v>21</v>
      </c>
      <c r="E687" s="40" t="s">
        <v>100</v>
      </c>
      <c r="F687" s="40" t="s">
        <v>131</v>
      </c>
      <c r="G687" s="41" t="s">
        <v>144</v>
      </c>
      <c r="H687" s="66"/>
      <c r="I687" s="66"/>
      <c r="J687" s="66"/>
      <c r="K687" s="66">
        <v>1437000</v>
      </c>
      <c r="L687" s="66"/>
      <c r="M687" s="66"/>
      <c r="N687" s="66">
        <f t="shared" si="1060"/>
        <v>1437000</v>
      </c>
      <c r="O687" s="66">
        <f t="shared" si="1061"/>
        <v>0</v>
      </c>
      <c r="P687" s="66">
        <f t="shared" si="1062"/>
        <v>0</v>
      </c>
      <c r="Q687" s="66">
        <v>-1437000</v>
      </c>
      <c r="R687" s="66"/>
      <c r="S687" s="66"/>
      <c r="T687" s="66">
        <f t="shared" si="913"/>
        <v>0</v>
      </c>
      <c r="U687" s="66">
        <f t="shared" si="914"/>
        <v>0</v>
      </c>
      <c r="V687" s="66">
        <f t="shared" si="915"/>
        <v>0</v>
      </c>
      <c r="W687" s="66"/>
      <c r="X687" s="66"/>
      <c r="Y687" s="66"/>
      <c r="Z687" s="66">
        <f t="shared" si="917"/>
        <v>0</v>
      </c>
      <c r="AA687" s="66">
        <f t="shared" si="918"/>
        <v>0</v>
      </c>
      <c r="AB687" s="66">
        <f t="shared" si="919"/>
        <v>0</v>
      </c>
    </row>
    <row r="688" spans="1:28" customFormat="1">
      <c r="A688" s="123"/>
      <c r="B688" s="88" t="s">
        <v>66</v>
      </c>
      <c r="C688" s="40" t="s">
        <v>53</v>
      </c>
      <c r="D688" s="40" t="s">
        <v>21</v>
      </c>
      <c r="E688" s="40" t="s">
        <v>100</v>
      </c>
      <c r="F688" s="40" t="s">
        <v>132</v>
      </c>
      <c r="G688" s="41"/>
      <c r="H688" s="66">
        <f>H689</f>
        <v>80000</v>
      </c>
      <c r="I688" s="66">
        <f t="shared" ref="I688:M688" si="1065">I689</f>
        <v>80000</v>
      </c>
      <c r="J688" s="66">
        <f t="shared" si="1065"/>
        <v>80000</v>
      </c>
      <c r="K688" s="66">
        <f t="shared" si="1065"/>
        <v>0</v>
      </c>
      <c r="L688" s="66">
        <f t="shared" si="1065"/>
        <v>0</v>
      </c>
      <c r="M688" s="66">
        <f t="shared" si="1065"/>
        <v>0</v>
      </c>
      <c r="N688" s="66">
        <f t="shared" si="1026"/>
        <v>80000</v>
      </c>
      <c r="O688" s="66">
        <f t="shared" si="1027"/>
        <v>80000</v>
      </c>
      <c r="P688" s="66">
        <f t="shared" si="1028"/>
        <v>80000</v>
      </c>
      <c r="Q688" s="66">
        <f t="shared" ref="Q688:S689" si="1066">Q689</f>
        <v>0</v>
      </c>
      <c r="R688" s="66">
        <f t="shared" si="1066"/>
        <v>0</v>
      </c>
      <c r="S688" s="66">
        <f t="shared" si="1066"/>
        <v>0</v>
      </c>
      <c r="T688" s="66">
        <f t="shared" si="913"/>
        <v>80000</v>
      </c>
      <c r="U688" s="66">
        <f t="shared" si="914"/>
        <v>80000</v>
      </c>
      <c r="V688" s="66">
        <f t="shared" si="915"/>
        <v>80000</v>
      </c>
      <c r="W688" s="66">
        <f t="shared" ref="W688:Y689" si="1067">W689</f>
        <v>0</v>
      </c>
      <c r="X688" s="66">
        <f t="shared" si="1067"/>
        <v>0</v>
      </c>
      <c r="Y688" s="66">
        <f t="shared" si="1067"/>
        <v>0</v>
      </c>
      <c r="Z688" s="66">
        <f t="shared" si="917"/>
        <v>80000</v>
      </c>
      <c r="AA688" s="66">
        <f t="shared" si="918"/>
        <v>80000</v>
      </c>
      <c r="AB688" s="66">
        <f t="shared" si="919"/>
        <v>80000</v>
      </c>
    </row>
    <row r="689" spans="1:28" customFormat="1">
      <c r="A689" s="123"/>
      <c r="B689" s="109" t="s">
        <v>35</v>
      </c>
      <c r="C689" s="40" t="s">
        <v>53</v>
      </c>
      <c r="D689" s="40" t="s">
        <v>21</v>
      </c>
      <c r="E689" s="40" t="s">
        <v>100</v>
      </c>
      <c r="F689" s="40" t="s">
        <v>132</v>
      </c>
      <c r="G689" s="41" t="s">
        <v>36</v>
      </c>
      <c r="H689" s="66">
        <f>H690</f>
        <v>80000</v>
      </c>
      <c r="I689" s="66">
        <f t="shared" ref="I689:M689" si="1068">I690</f>
        <v>80000</v>
      </c>
      <c r="J689" s="66">
        <f t="shared" si="1068"/>
        <v>80000</v>
      </c>
      <c r="K689" s="66">
        <f t="shared" si="1068"/>
        <v>0</v>
      </c>
      <c r="L689" s="66">
        <f t="shared" si="1068"/>
        <v>0</v>
      </c>
      <c r="M689" s="66">
        <f t="shared" si="1068"/>
        <v>0</v>
      </c>
      <c r="N689" s="66">
        <f t="shared" si="1026"/>
        <v>80000</v>
      </c>
      <c r="O689" s="66">
        <f t="shared" si="1027"/>
        <v>80000</v>
      </c>
      <c r="P689" s="66">
        <f t="shared" si="1028"/>
        <v>80000</v>
      </c>
      <c r="Q689" s="66">
        <f t="shared" si="1066"/>
        <v>0</v>
      </c>
      <c r="R689" s="66">
        <f t="shared" si="1066"/>
        <v>0</v>
      </c>
      <c r="S689" s="66">
        <f t="shared" si="1066"/>
        <v>0</v>
      </c>
      <c r="T689" s="66">
        <f t="shared" si="913"/>
        <v>80000</v>
      </c>
      <c r="U689" s="66">
        <f t="shared" si="914"/>
        <v>80000</v>
      </c>
      <c r="V689" s="66">
        <f t="shared" si="915"/>
        <v>80000</v>
      </c>
      <c r="W689" s="66">
        <f t="shared" si="1067"/>
        <v>0</v>
      </c>
      <c r="X689" s="66">
        <f t="shared" si="1067"/>
        <v>0</v>
      </c>
      <c r="Y689" s="66">
        <f t="shared" si="1067"/>
        <v>0</v>
      </c>
      <c r="Z689" s="66">
        <f t="shared" si="917"/>
        <v>80000</v>
      </c>
      <c r="AA689" s="66">
        <f t="shared" si="918"/>
        <v>80000</v>
      </c>
      <c r="AB689" s="66">
        <f t="shared" si="919"/>
        <v>80000</v>
      </c>
    </row>
    <row r="690" spans="1:28" customFormat="1">
      <c r="A690" s="123"/>
      <c r="B690" s="77" t="s">
        <v>67</v>
      </c>
      <c r="C690" s="40" t="s">
        <v>53</v>
      </c>
      <c r="D690" s="40" t="s">
        <v>21</v>
      </c>
      <c r="E690" s="40" t="s">
        <v>100</v>
      </c>
      <c r="F690" s="40" t="s">
        <v>132</v>
      </c>
      <c r="G690" s="41" t="s">
        <v>68</v>
      </c>
      <c r="H690" s="66">
        <v>80000</v>
      </c>
      <c r="I690" s="66">
        <v>80000</v>
      </c>
      <c r="J690" s="66">
        <v>80000</v>
      </c>
      <c r="K690" s="66"/>
      <c r="L690" s="66"/>
      <c r="M690" s="66"/>
      <c r="N690" s="66">
        <f t="shared" si="1026"/>
        <v>80000</v>
      </c>
      <c r="O690" s="66">
        <f t="shared" si="1027"/>
        <v>80000</v>
      </c>
      <c r="P690" s="66">
        <f t="shared" si="1028"/>
        <v>80000</v>
      </c>
      <c r="Q690" s="66"/>
      <c r="R690" s="66"/>
      <c r="S690" s="66"/>
      <c r="T690" s="66">
        <f t="shared" si="913"/>
        <v>80000</v>
      </c>
      <c r="U690" s="66">
        <f t="shared" si="914"/>
        <v>80000</v>
      </c>
      <c r="V690" s="66">
        <f t="shared" si="915"/>
        <v>80000</v>
      </c>
      <c r="W690" s="66"/>
      <c r="X690" s="66"/>
      <c r="Y690" s="66"/>
      <c r="Z690" s="66">
        <f t="shared" si="917"/>
        <v>80000</v>
      </c>
      <c r="AA690" s="66">
        <f t="shared" si="918"/>
        <v>80000</v>
      </c>
      <c r="AB690" s="66">
        <f t="shared" si="919"/>
        <v>80000</v>
      </c>
    </row>
    <row r="691" spans="1:28" customFormat="1">
      <c r="A691" s="123"/>
      <c r="B691" s="110" t="s">
        <v>170</v>
      </c>
      <c r="C691" s="44" t="s">
        <v>53</v>
      </c>
      <c r="D691" s="44" t="s">
        <v>21</v>
      </c>
      <c r="E691" s="44" t="s">
        <v>100</v>
      </c>
      <c r="F691" s="44" t="s">
        <v>133</v>
      </c>
      <c r="G691" s="43"/>
      <c r="H691" s="66">
        <f>H692+H694</f>
        <v>4277700</v>
      </c>
      <c r="I691" s="66">
        <f t="shared" ref="I691:J691" si="1069">I692+I694</f>
        <v>4277700</v>
      </c>
      <c r="J691" s="66">
        <f t="shared" si="1069"/>
        <v>4277700</v>
      </c>
      <c r="K691" s="66">
        <f t="shared" ref="K691:M691" si="1070">K692+K694</f>
        <v>0</v>
      </c>
      <c r="L691" s="66">
        <f t="shared" si="1070"/>
        <v>0</v>
      </c>
      <c r="M691" s="66">
        <f t="shared" si="1070"/>
        <v>0</v>
      </c>
      <c r="N691" s="66">
        <f t="shared" si="1026"/>
        <v>4277700</v>
      </c>
      <c r="O691" s="66">
        <f t="shared" si="1027"/>
        <v>4277700</v>
      </c>
      <c r="P691" s="66">
        <f t="shared" si="1028"/>
        <v>4277700</v>
      </c>
      <c r="Q691" s="66">
        <f t="shared" ref="Q691:S691" si="1071">Q692+Q694</f>
        <v>0</v>
      </c>
      <c r="R691" s="66">
        <f t="shared" si="1071"/>
        <v>0</v>
      </c>
      <c r="S691" s="66">
        <f t="shared" si="1071"/>
        <v>0</v>
      </c>
      <c r="T691" s="66">
        <f t="shared" si="913"/>
        <v>4277700</v>
      </c>
      <c r="U691" s="66">
        <f t="shared" si="914"/>
        <v>4277700</v>
      </c>
      <c r="V691" s="66">
        <f t="shared" si="915"/>
        <v>4277700</v>
      </c>
      <c r="W691" s="66">
        <f t="shared" ref="W691:Y691" si="1072">W692+W694</f>
        <v>0</v>
      </c>
      <c r="X691" s="66">
        <f t="shared" si="1072"/>
        <v>0</v>
      </c>
      <c r="Y691" s="66">
        <f t="shared" si="1072"/>
        <v>0</v>
      </c>
      <c r="Z691" s="66">
        <f t="shared" si="917"/>
        <v>4277700</v>
      </c>
      <c r="AA691" s="66">
        <f t="shared" si="918"/>
        <v>4277700</v>
      </c>
      <c r="AB691" s="66">
        <f t="shared" si="919"/>
        <v>4277700</v>
      </c>
    </row>
    <row r="692" spans="1:28" customFormat="1" ht="25.5">
      <c r="A692" s="123"/>
      <c r="B692" s="136" t="s">
        <v>208</v>
      </c>
      <c r="C692" s="44" t="s">
        <v>53</v>
      </c>
      <c r="D692" s="44" t="s">
        <v>21</v>
      </c>
      <c r="E692" s="44" t="s">
        <v>100</v>
      </c>
      <c r="F692" s="44" t="s">
        <v>133</v>
      </c>
      <c r="G692" s="107" t="s">
        <v>32</v>
      </c>
      <c r="H692" s="66">
        <f>H693</f>
        <v>77700</v>
      </c>
      <c r="I692" s="66">
        <f t="shared" ref="I692:M692" si="1073">I693</f>
        <v>77700</v>
      </c>
      <c r="J692" s="66">
        <f t="shared" si="1073"/>
        <v>77700</v>
      </c>
      <c r="K692" s="66">
        <f t="shared" si="1073"/>
        <v>0</v>
      </c>
      <c r="L692" s="66">
        <f t="shared" si="1073"/>
        <v>0</v>
      </c>
      <c r="M692" s="66">
        <f t="shared" si="1073"/>
        <v>0</v>
      </c>
      <c r="N692" s="66">
        <f t="shared" si="1026"/>
        <v>77700</v>
      </c>
      <c r="O692" s="66">
        <f t="shared" si="1027"/>
        <v>77700</v>
      </c>
      <c r="P692" s="66">
        <f t="shared" si="1028"/>
        <v>77700</v>
      </c>
      <c r="Q692" s="66">
        <f t="shared" ref="Q692:S692" si="1074">Q693</f>
        <v>0</v>
      </c>
      <c r="R692" s="66">
        <f t="shared" si="1074"/>
        <v>0</v>
      </c>
      <c r="S692" s="66">
        <f t="shared" si="1074"/>
        <v>0</v>
      </c>
      <c r="T692" s="66">
        <f t="shared" si="913"/>
        <v>77700</v>
      </c>
      <c r="U692" s="66">
        <f t="shared" si="914"/>
        <v>77700</v>
      </c>
      <c r="V692" s="66">
        <f t="shared" si="915"/>
        <v>77700</v>
      </c>
      <c r="W692" s="66">
        <f t="shared" ref="W692:Y692" si="1075">W693</f>
        <v>0</v>
      </c>
      <c r="X692" s="66">
        <f t="shared" si="1075"/>
        <v>0</v>
      </c>
      <c r="Y692" s="66">
        <f t="shared" si="1075"/>
        <v>0</v>
      </c>
      <c r="Z692" s="66">
        <f t="shared" si="917"/>
        <v>77700</v>
      </c>
      <c r="AA692" s="66">
        <f t="shared" si="918"/>
        <v>77700</v>
      </c>
      <c r="AB692" s="66">
        <f t="shared" si="919"/>
        <v>77700</v>
      </c>
    </row>
    <row r="693" spans="1:28" customFormat="1" ht="25.5">
      <c r="A693" s="123"/>
      <c r="B693" s="77" t="s">
        <v>34</v>
      </c>
      <c r="C693" s="44" t="s">
        <v>53</v>
      </c>
      <c r="D693" s="44" t="s">
        <v>21</v>
      </c>
      <c r="E693" s="44" t="s">
        <v>100</v>
      </c>
      <c r="F693" s="44" t="s">
        <v>133</v>
      </c>
      <c r="G693" s="107" t="s">
        <v>33</v>
      </c>
      <c r="H693" s="66">
        <v>77700</v>
      </c>
      <c r="I693" s="66">
        <v>77700</v>
      </c>
      <c r="J693" s="66">
        <v>77700</v>
      </c>
      <c r="K693" s="66"/>
      <c r="L693" s="66"/>
      <c r="M693" s="66"/>
      <c r="N693" s="66">
        <f t="shared" si="1026"/>
        <v>77700</v>
      </c>
      <c r="O693" s="66">
        <f t="shared" si="1027"/>
        <v>77700</v>
      </c>
      <c r="P693" s="66">
        <f t="shared" si="1028"/>
        <v>77700</v>
      </c>
      <c r="Q693" s="66"/>
      <c r="R693" s="66"/>
      <c r="S693" s="66"/>
      <c r="T693" s="66">
        <f t="shared" si="913"/>
        <v>77700</v>
      </c>
      <c r="U693" s="66">
        <f t="shared" si="914"/>
        <v>77700</v>
      </c>
      <c r="V693" s="66">
        <f t="shared" si="915"/>
        <v>77700</v>
      </c>
      <c r="W693" s="66"/>
      <c r="X693" s="66"/>
      <c r="Y693" s="66"/>
      <c r="Z693" s="66">
        <f t="shared" si="917"/>
        <v>77700</v>
      </c>
      <c r="AA693" s="66">
        <f t="shared" si="918"/>
        <v>77700</v>
      </c>
      <c r="AB693" s="66">
        <f t="shared" si="919"/>
        <v>77700</v>
      </c>
    </row>
    <row r="694" spans="1:28" customFormat="1">
      <c r="A694" s="123"/>
      <c r="B694" s="109" t="s">
        <v>35</v>
      </c>
      <c r="C694" s="44" t="s">
        <v>53</v>
      </c>
      <c r="D694" s="44" t="s">
        <v>21</v>
      </c>
      <c r="E694" s="44" t="s">
        <v>100</v>
      </c>
      <c r="F694" s="44" t="s">
        <v>133</v>
      </c>
      <c r="G694" s="43" t="s">
        <v>36</v>
      </c>
      <c r="H694" s="66">
        <f>H695</f>
        <v>4200000</v>
      </c>
      <c r="I694" s="66">
        <f t="shared" ref="I694:M694" si="1076">I695</f>
        <v>4200000</v>
      </c>
      <c r="J694" s="66">
        <f t="shared" si="1076"/>
        <v>4200000</v>
      </c>
      <c r="K694" s="66">
        <f t="shared" si="1076"/>
        <v>0</v>
      </c>
      <c r="L694" s="66">
        <f t="shared" si="1076"/>
        <v>0</v>
      </c>
      <c r="M694" s="66">
        <f t="shared" si="1076"/>
        <v>0</v>
      </c>
      <c r="N694" s="66">
        <f t="shared" si="1026"/>
        <v>4200000</v>
      </c>
      <c r="O694" s="66">
        <f t="shared" si="1027"/>
        <v>4200000</v>
      </c>
      <c r="P694" s="66">
        <f t="shared" si="1028"/>
        <v>4200000</v>
      </c>
      <c r="Q694" s="66">
        <f t="shared" ref="Q694:S694" si="1077">Q695</f>
        <v>0</v>
      </c>
      <c r="R694" s="66">
        <f t="shared" si="1077"/>
        <v>0</v>
      </c>
      <c r="S694" s="66">
        <f t="shared" si="1077"/>
        <v>0</v>
      </c>
      <c r="T694" s="66">
        <f t="shared" ref="T694:T753" si="1078">N694+Q694</f>
        <v>4200000</v>
      </c>
      <c r="U694" s="66">
        <f t="shared" ref="U694:U753" si="1079">O694+R694</f>
        <v>4200000</v>
      </c>
      <c r="V694" s="66">
        <f t="shared" ref="V694:V753" si="1080">P694+S694</f>
        <v>4200000</v>
      </c>
      <c r="W694" s="66">
        <f t="shared" ref="W694:Y694" si="1081">W695</f>
        <v>0</v>
      </c>
      <c r="X694" s="66">
        <f t="shared" si="1081"/>
        <v>0</v>
      </c>
      <c r="Y694" s="66">
        <f t="shared" si="1081"/>
        <v>0</v>
      </c>
      <c r="Z694" s="66">
        <f t="shared" ref="Z694:Z753" si="1082">T694+W694</f>
        <v>4200000</v>
      </c>
      <c r="AA694" s="66">
        <f t="shared" ref="AA694:AA753" si="1083">U694+X694</f>
        <v>4200000</v>
      </c>
      <c r="AB694" s="66">
        <f t="shared" ref="AB694:AB753" si="1084">V694+Y694</f>
        <v>4200000</v>
      </c>
    </row>
    <row r="695" spans="1:28" customFormat="1">
      <c r="A695" s="123"/>
      <c r="B695" s="109" t="s">
        <v>198</v>
      </c>
      <c r="C695" s="44" t="s">
        <v>53</v>
      </c>
      <c r="D695" s="44" t="s">
        <v>21</v>
      </c>
      <c r="E695" s="44" t="s">
        <v>100</v>
      </c>
      <c r="F695" s="44" t="s">
        <v>133</v>
      </c>
      <c r="G695" s="107" t="s">
        <v>199</v>
      </c>
      <c r="H695" s="66">
        <v>4200000</v>
      </c>
      <c r="I695" s="66">
        <v>4200000</v>
      </c>
      <c r="J695" s="66">
        <v>4200000</v>
      </c>
      <c r="K695" s="66"/>
      <c r="L695" s="66"/>
      <c r="M695" s="66"/>
      <c r="N695" s="66">
        <f t="shared" si="1026"/>
        <v>4200000</v>
      </c>
      <c r="O695" s="66">
        <f t="shared" si="1027"/>
        <v>4200000</v>
      </c>
      <c r="P695" s="66">
        <f t="shared" si="1028"/>
        <v>4200000</v>
      </c>
      <c r="Q695" s="66"/>
      <c r="R695" s="66"/>
      <c r="S695" s="66"/>
      <c r="T695" s="66">
        <f t="shared" si="1078"/>
        <v>4200000</v>
      </c>
      <c r="U695" s="66">
        <f t="shared" si="1079"/>
        <v>4200000</v>
      </c>
      <c r="V695" s="66">
        <f t="shared" si="1080"/>
        <v>4200000</v>
      </c>
      <c r="W695" s="66"/>
      <c r="X695" s="66"/>
      <c r="Y695" s="66"/>
      <c r="Z695" s="66">
        <f t="shared" si="1082"/>
        <v>4200000</v>
      </c>
      <c r="AA695" s="66">
        <f t="shared" si="1083"/>
        <v>4200000</v>
      </c>
      <c r="AB695" s="66">
        <f t="shared" si="1084"/>
        <v>4200000</v>
      </c>
    </row>
    <row r="696" spans="1:28" customFormat="1" ht="25.5">
      <c r="A696" s="123"/>
      <c r="B696" s="77" t="s">
        <v>349</v>
      </c>
      <c r="C696" s="40" t="s">
        <v>53</v>
      </c>
      <c r="D696" s="40" t="s">
        <v>21</v>
      </c>
      <c r="E696" s="40" t="s">
        <v>100</v>
      </c>
      <c r="F696" s="40" t="s">
        <v>134</v>
      </c>
      <c r="G696" s="41"/>
      <c r="H696" s="73">
        <f>H697</f>
        <v>138000</v>
      </c>
      <c r="I696" s="73">
        <f t="shared" ref="I696:M697" si="1085">I697</f>
        <v>138000</v>
      </c>
      <c r="J696" s="73">
        <f t="shared" si="1085"/>
        <v>138000</v>
      </c>
      <c r="K696" s="73">
        <f t="shared" si="1085"/>
        <v>0</v>
      </c>
      <c r="L696" s="73">
        <f t="shared" si="1085"/>
        <v>0</v>
      </c>
      <c r="M696" s="73">
        <f t="shared" si="1085"/>
        <v>0</v>
      </c>
      <c r="N696" s="73">
        <f t="shared" si="1026"/>
        <v>138000</v>
      </c>
      <c r="O696" s="73">
        <f t="shared" si="1027"/>
        <v>138000</v>
      </c>
      <c r="P696" s="73">
        <f t="shared" si="1028"/>
        <v>138000</v>
      </c>
      <c r="Q696" s="73">
        <f t="shared" ref="Q696:S697" si="1086">Q697</f>
        <v>0</v>
      </c>
      <c r="R696" s="73">
        <f t="shared" si="1086"/>
        <v>0</v>
      </c>
      <c r="S696" s="73">
        <f t="shared" si="1086"/>
        <v>0</v>
      </c>
      <c r="T696" s="73">
        <f t="shared" si="1078"/>
        <v>138000</v>
      </c>
      <c r="U696" s="73">
        <f t="shared" si="1079"/>
        <v>138000</v>
      </c>
      <c r="V696" s="73">
        <f t="shared" si="1080"/>
        <v>138000</v>
      </c>
      <c r="W696" s="73">
        <f t="shared" ref="W696:Y697" si="1087">W697</f>
        <v>0</v>
      </c>
      <c r="X696" s="73">
        <f t="shared" si="1087"/>
        <v>0</v>
      </c>
      <c r="Y696" s="73">
        <f t="shared" si="1087"/>
        <v>0</v>
      </c>
      <c r="Z696" s="73">
        <f t="shared" si="1082"/>
        <v>138000</v>
      </c>
      <c r="AA696" s="73">
        <f t="shared" si="1083"/>
        <v>138000</v>
      </c>
      <c r="AB696" s="73">
        <f t="shared" si="1084"/>
        <v>138000</v>
      </c>
    </row>
    <row r="697" spans="1:28" customFormat="1">
      <c r="A697" s="123"/>
      <c r="B697" s="109" t="s">
        <v>35</v>
      </c>
      <c r="C697" s="40" t="s">
        <v>53</v>
      </c>
      <c r="D697" s="40" t="s">
        <v>21</v>
      </c>
      <c r="E697" s="40" t="s">
        <v>100</v>
      </c>
      <c r="F697" s="40" t="s">
        <v>134</v>
      </c>
      <c r="G697" s="41" t="s">
        <v>36</v>
      </c>
      <c r="H697" s="73">
        <f>H698</f>
        <v>138000</v>
      </c>
      <c r="I697" s="73">
        <f t="shared" si="1085"/>
        <v>138000</v>
      </c>
      <c r="J697" s="73">
        <f t="shared" si="1085"/>
        <v>138000</v>
      </c>
      <c r="K697" s="73">
        <f t="shared" si="1085"/>
        <v>0</v>
      </c>
      <c r="L697" s="73">
        <f t="shared" si="1085"/>
        <v>0</v>
      </c>
      <c r="M697" s="73">
        <f t="shared" si="1085"/>
        <v>0</v>
      </c>
      <c r="N697" s="73">
        <f t="shared" si="1026"/>
        <v>138000</v>
      </c>
      <c r="O697" s="73">
        <f t="shared" si="1027"/>
        <v>138000</v>
      </c>
      <c r="P697" s="73">
        <f t="shared" si="1028"/>
        <v>138000</v>
      </c>
      <c r="Q697" s="73">
        <f t="shared" si="1086"/>
        <v>0</v>
      </c>
      <c r="R697" s="73">
        <f t="shared" si="1086"/>
        <v>0</v>
      </c>
      <c r="S697" s="73">
        <f t="shared" si="1086"/>
        <v>0</v>
      </c>
      <c r="T697" s="73">
        <f t="shared" si="1078"/>
        <v>138000</v>
      </c>
      <c r="U697" s="73">
        <f t="shared" si="1079"/>
        <v>138000</v>
      </c>
      <c r="V697" s="73">
        <f t="shared" si="1080"/>
        <v>138000</v>
      </c>
      <c r="W697" s="73">
        <f t="shared" si="1087"/>
        <v>0</v>
      </c>
      <c r="X697" s="73">
        <f t="shared" si="1087"/>
        <v>0</v>
      </c>
      <c r="Y697" s="73">
        <f t="shared" si="1087"/>
        <v>0</v>
      </c>
      <c r="Z697" s="73">
        <f t="shared" si="1082"/>
        <v>138000</v>
      </c>
      <c r="AA697" s="73">
        <f t="shared" si="1083"/>
        <v>138000</v>
      </c>
      <c r="AB697" s="73">
        <f t="shared" si="1084"/>
        <v>138000</v>
      </c>
    </row>
    <row r="698" spans="1:28" customFormat="1">
      <c r="A698" s="123"/>
      <c r="B698" s="77" t="s">
        <v>67</v>
      </c>
      <c r="C698" s="40" t="s">
        <v>53</v>
      </c>
      <c r="D698" s="40" t="s">
        <v>21</v>
      </c>
      <c r="E698" s="40" t="s">
        <v>100</v>
      </c>
      <c r="F698" s="40" t="s">
        <v>134</v>
      </c>
      <c r="G698" s="41" t="s">
        <v>68</v>
      </c>
      <c r="H698" s="66">
        <v>138000</v>
      </c>
      <c r="I698" s="66">
        <v>138000</v>
      </c>
      <c r="J698" s="66">
        <v>138000</v>
      </c>
      <c r="K698" s="66"/>
      <c r="L698" s="66"/>
      <c r="M698" s="66"/>
      <c r="N698" s="66">
        <f t="shared" si="1026"/>
        <v>138000</v>
      </c>
      <c r="O698" s="66">
        <f t="shared" si="1027"/>
        <v>138000</v>
      </c>
      <c r="P698" s="66">
        <f t="shared" si="1028"/>
        <v>138000</v>
      </c>
      <c r="Q698" s="66"/>
      <c r="R698" s="66"/>
      <c r="S698" s="66"/>
      <c r="T698" s="66">
        <f t="shared" si="1078"/>
        <v>138000</v>
      </c>
      <c r="U698" s="66">
        <f t="shared" si="1079"/>
        <v>138000</v>
      </c>
      <c r="V698" s="66">
        <f t="shared" si="1080"/>
        <v>138000</v>
      </c>
      <c r="W698" s="66"/>
      <c r="X698" s="66"/>
      <c r="Y698" s="66"/>
      <c r="Z698" s="66">
        <f t="shared" si="1082"/>
        <v>138000</v>
      </c>
      <c r="AA698" s="66">
        <f t="shared" si="1083"/>
        <v>138000</v>
      </c>
      <c r="AB698" s="66">
        <f t="shared" si="1084"/>
        <v>138000</v>
      </c>
    </row>
    <row r="699" spans="1:28" customFormat="1" ht="25.5">
      <c r="A699" s="123"/>
      <c r="B699" s="77" t="s">
        <v>350</v>
      </c>
      <c r="C699" s="40" t="s">
        <v>53</v>
      </c>
      <c r="D699" s="40" t="s">
        <v>21</v>
      </c>
      <c r="E699" s="40" t="s">
        <v>100</v>
      </c>
      <c r="F699" s="40" t="s">
        <v>135</v>
      </c>
      <c r="G699" s="41"/>
      <c r="H699" s="66">
        <f>H700</f>
        <v>50000</v>
      </c>
      <c r="I699" s="66">
        <f t="shared" ref="I699:M700" si="1088">I700</f>
        <v>50000</v>
      </c>
      <c r="J699" s="66">
        <f t="shared" si="1088"/>
        <v>50000</v>
      </c>
      <c r="K699" s="66">
        <f t="shared" si="1088"/>
        <v>0</v>
      </c>
      <c r="L699" s="66">
        <f t="shared" si="1088"/>
        <v>0</v>
      </c>
      <c r="M699" s="66">
        <f t="shared" si="1088"/>
        <v>0</v>
      </c>
      <c r="N699" s="66">
        <f t="shared" si="1026"/>
        <v>50000</v>
      </c>
      <c r="O699" s="66">
        <f t="shared" si="1027"/>
        <v>50000</v>
      </c>
      <c r="P699" s="66">
        <f t="shared" si="1028"/>
        <v>50000</v>
      </c>
      <c r="Q699" s="66">
        <f>Q700+Q702</f>
        <v>0</v>
      </c>
      <c r="R699" s="66">
        <f t="shared" ref="R699:S699" si="1089">R700+R702</f>
        <v>0</v>
      </c>
      <c r="S699" s="66">
        <f t="shared" si="1089"/>
        <v>0</v>
      </c>
      <c r="T699" s="66">
        <f t="shared" si="1078"/>
        <v>50000</v>
      </c>
      <c r="U699" s="66">
        <f t="shared" si="1079"/>
        <v>50000</v>
      </c>
      <c r="V699" s="66">
        <f t="shared" si="1080"/>
        <v>50000</v>
      </c>
      <c r="W699" s="66">
        <f>W700+W702</f>
        <v>0</v>
      </c>
      <c r="X699" s="66">
        <f t="shared" ref="X699:Y699" si="1090">X700+X702</f>
        <v>0</v>
      </c>
      <c r="Y699" s="66">
        <f t="shared" si="1090"/>
        <v>0</v>
      </c>
      <c r="Z699" s="66">
        <f t="shared" si="1082"/>
        <v>50000</v>
      </c>
      <c r="AA699" s="66">
        <f t="shared" si="1083"/>
        <v>50000</v>
      </c>
      <c r="AB699" s="66">
        <f t="shared" si="1084"/>
        <v>50000</v>
      </c>
    </row>
    <row r="700" spans="1:28" customFormat="1" ht="25.5">
      <c r="A700" s="123"/>
      <c r="B700" s="136" t="s">
        <v>208</v>
      </c>
      <c r="C700" s="40" t="s">
        <v>53</v>
      </c>
      <c r="D700" s="40" t="s">
        <v>21</v>
      </c>
      <c r="E700" s="40" t="s">
        <v>100</v>
      </c>
      <c r="F700" s="40" t="s">
        <v>135</v>
      </c>
      <c r="G700" s="41" t="s">
        <v>32</v>
      </c>
      <c r="H700" s="66">
        <f>H701</f>
        <v>50000</v>
      </c>
      <c r="I700" s="66">
        <f t="shared" si="1088"/>
        <v>50000</v>
      </c>
      <c r="J700" s="66">
        <f t="shared" si="1088"/>
        <v>50000</v>
      </c>
      <c r="K700" s="66">
        <f t="shared" si="1088"/>
        <v>0</v>
      </c>
      <c r="L700" s="66">
        <f t="shared" si="1088"/>
        <v>0</v>
      </c>
      <c r="M700" s="66">
        <f t="shared" si="1088"/>
        <v>0</v>
      </c>
      <c r="N700" s="66">
        <f t="shared" si="1026"/>
        <v>50000</v>
      </c>
      <c r="O700" s="66">
        <f t="shared" si="1027"/>
        <v>50000</v>
      </c>
      <c r="P700" s="66">
        <f t="shared" si="1028"/>
        <v>50000</v>
      </c>
      <c r="Q700" s="66">
        <f t="shared" ref="Q700:S700" si="1091">Q701</f>
        <v>-50000</v>
      </c>
      <c r="R700" s="66">
        <f t="shared" si="1091"/>
        <v>0</v>
      </c>
      <c r="S700" s="66">
        <f t="shared" si="1091"/>
        <v>0</v>
      </c>
      <c r="T700" s="66">
        <f t="shared" si="1078"/>
        <v>0</v>
      </c>
      <c r="U700" s="66">
        <f t="shared" si="1079"/>
        <v>50000</v>
      </c>
      <c r="V700" s="66">
        <f t="shared" si="1080"/>
        <v>50000</v>
      </c>
      <c r="W700" s="66">
        <f t="shared" ref="W700:Y700" si="1092">W701</f>
        <v>0</v>
      </c>
      <c r="X700" s="66">
        <f t="shared" si="1092"/>
        <v>0</v>
      </c>
      <c r="Y700" s="66">
        <f t="shared" si="1092"/>
        <v>0</v>
      </c>
      <c r="Z700" s="66">
        <f t="shared" si="1082"/>
        <v>0</v>
      </c>
      <c r="AA700" s="66">
        <f t="shared" si="1083"/>
        <v>50000</v>
      </c>
      <c r="AB700" s="66">
        <f t="shared" si="1084"/>
        <v>50000</v>
      </c>
    </row>
    <row r="701" spans="1:28" customFormat="1" ht="25.5">
      <c r="A701" s="123"/>
      <c r="B701" s="77" t="s">
        <v>34</v>
      </c>
      <c r="C701" s="40" t="s">
        <v>53</v>
      </c>
      <c r="D701" s="40" t="s">
        <v>21</v>
      </c>
      <c r="E701" s="40" t="s">
        <v>100</v>
      </c>
      <c r="F701" s="40" t="s">
        <v>135</v>
      </c>
      <c r="G701" s="41" t="s">
        <v>33</v>
      </c>
      <c r="H701" s="66">
        <v>50000</v>
      </c>
      <c r="I701" s="66">
        <v>50000</v>
      </c>
      <c r="J701" s="66">
        <v>50000</v>
      </c>
      <c r="K701" s="66"/>
      <c r="L701" s="66"/>
      <c r="M701" s="66"/>
      <c r="N701" s="66">
        <f t="shared" si="1026"/>
        <v>50000</v>
      </c>
      <c r="O701" s="66">
        <f t="shared" si="1027"/>
        <v>50000</v>
      </c>
      <c r="P701" s="66">
        <f t="shared" si="1028"/>
        <v>50000</v>
      </c>
      <c r="Q701" s="66">
        <v>-50000</v>
      </c>
      <c r="R701" s="66"/>
      <c r="S701" s="66"/>
      <c r="T701" s="66">
        <f t="shared" si="1078"/>
        <v>0</v>
      </c>
      <c r="U701" s="66">
        <f t="shared" si="1079"/>
        <v>50000</v>
      </c>
      <c r="V701" s="66">
        <f t="shared" si="1080"/>
        <v>50000</v>
      </c>
      <c r="W701" s="66"/>
      <c r="X701" s="66"/>
      <c r="Y701" s="66"/>
      <c r="Z701" s="66">
        <f t="shared" si="1082"/>
        <v>0</v>
      </c>
      <c r="AA701" s="66">
        <f t="shared" si="1083"/>
        <v>50000</v>
      </c>
      <c r="AB701" s="66">
        <f t="shared" si="1084"/>
        <v>50000</v>
      </c>
    </row>
    <row r="702" spans="1:28" customFormat="1">
      <c r="A702" s="123"/>
      <c r="B702" s="109" t="s">
        <v>35</v>
      </c>
      <c r="C702" s="40" t="s">
        <v>53</v>
      </c>
      <c r="D702" s="40" t="s">
        <v>21</v>
      </c>
      <c r="E702" s="40" t="s">
        <v>100</v>
      </c>
      <c r="F702" s="40" t="s">
        <v>135</v>
      </c>
      <c r="G702" s="41" t="s">
        <v>36</v>
      </c>
      <c r="H702" s="66"/>
      <c r="I702" s="66"/>
      <c r="J702" s="66"/>
      <c r="K702" s="66"/>
      <c r="L702" s="66"/>
      <c r="M702" s="66"/>
      <c r="N702" s="66"/>
      <c r="O702" s="66"/>
      <c r="P702" s="66"/>
      <c r="Q702" s="66">
        <f>Q703</f>
        <v>50000</v>
      </c>
      <c r="R702" s="66">
        <f t="shared" ref="R702:S702" si="1093">R703</f>
        <v>0</v>
      </c>
      <c r="S702" s="66">
        <f t="shared" si="1093"/>
        <v>0</v>
      </c>
      <c r="T702" s="66">
        <f t="shared" ref="T702:T703" si="1094">N702+Q702</f>
        <v>50000</v>
      </c>
      <c r="U702" s="66">
        <f t="shared" ref="U702:U703" si="1095">O702+R702</f>
        <v>0</v>
      </c>
      <c r="V702" s="66">
        <f t="shared" ref="V702:V703" si="1096">P702+S702</f>
        <v>0</v>
      </c>
      <c r="W702" s="66">
        <f>W703</f>
        <v>0</v>
      </c>
      <c r="X702" s="66">
        <f t="shared" ref="X702:Y702" si="1097">X703</f>
        <v>0</v>
      </c>
      <c r="Y702" s="66">
        <f t="shared" si="1097"/>
        <v>0</v>
      </c>
      <c r="Z702" s="66">
        <f t="shared" si="1082"/>
        <v>50000</v>
      </c>
      <c r="AA702" s="66">
        <f t="shared" si="1083"/>
        <v>0</v>
      </c>
      <c r="AB702" s="66">
        <f t="shared" si="1084"/>
        <v>0</v>
      </c>
    </row>
    <row r="703" spans="1:28" customFormat="1">
      <c r="A703" s="123"/>
      <c r="B703" s="77" t="s">
        <v>67</v>
      </c>
      <c r="C703" s="40" t="s">
        <v>53</v>
      </c>
      <c r="D703" s="40" t="s">
        <v>21</v>
      </c>
      <c r="E703" s="40" t="s">
        <v>100</v>
      </c>
      <c r="F703" s="40" t="s">
        <v>135</v>
      </c>
      <c r="G703" s="41" t="s">
        <v>68</v>
      </c>
      <c r="H703" s="66"/>
      <c r="I703" s="66"/>
      <c r="J703" s="66"/>
      <c r="K703" s="66"/>
      <c r="L703" s="66"/>
      <c r="M703" s="66"/>
      <c r="N703" s="66"/>
      <c r="O703" s="66"/>
      <c r="P703" s="66"/>
      <c r="Q703" s="66">
        <v>50000</v>
      </c>
      <c r="R703" s="66"/>
      <c r="S703" s="66"/>
      <c r="T703" s="66">
        <f t="shared" si="1094"/>
        <v>50000</v>
      </c>
      <c r="U703" s="66">
        <f t="shared" si="1095"/>
        <v>0</v>
      </c>
      <c r="V703" s="66">
        <f t="shared" si="1096"/>
        <v>0</v>
      </c>
      <c r="W703" s="66"/>
      <c r="X703" s="66"/>
      <c r="Y703" s="66"/>
      <c r="Z703" s="66">
        <f t="shared" si="1082"/>
        <v>50000</v>
      </c>
      <c r="AA703" s="66">
        <f t="shared" si="1083"/>
        <v>0</v>
      </c>
      <c r="AB703" s="66">
        <f t="shared" si="1084"/>
        <v>0</v>
      </c>
    </row>
    <row r="704" spans="1:28" customFormat="1">
      <c r="A704" s="123"/>
      <c r="B704" s="77" t="s">
        <v>188</v>
      </c>
      <c r="C704" s="40" t="s">
        <v>53</v>
      </c>
      <c r="D704" s="40" t="s">
        <v>21</v>
      </c>
      <c r="E704" s="40" t="s">
        <v>100</v>
      </c>
      <c r="F704" s="40" t="s">
        <v>187</v>
      </c>
      <c r="G704" s="41"/>
      <c r="H704" s="66">
        <f>H705+H707</f>
        <v>0</v>
      </c>
      <c r="I704" s="66">
        <f t="shared" ref="I704:M704" si="1098">I705+I707</f>
        <v>0</v>
      </c>
      <c r="J704" s="66">
        <f t="shared" si="1098"/>
        <v>0</v>
      </c>
      <c r="K704" s="66">
        <f t="shared" si="1098"/>
        <v>193350</v>
      </c>
      <c r="L704" s="66">
        <f t="shared" si="1098"/>
        <v>0</v>
      </c>
      <c r="M704" s="66">
        <f t="shared" si="1098"/>
        <v>0</v>
      </c>
      <c r="N704" s="66">
        <f t="shared" ref="N704:N708" si="1099">H704+K704</f>
        <v>193350</v>
      </c>
      <c r="O704" s="66">
        <f t="shared" ref="O704:O708" si="1100">I704+L704</f>
        <v>0</v>
      </c>
      <c r="P704" s="66">
        <f t="shared" ref="P704:P708" si="1101">J704+M704</f>
        <v>0</v>
      </c>
      <c r="Q704" s="66">
        <f t="shared" ref="Q704:S704" si="1102">Q705+Q707</f>
        <v>1300000</v>
      </c>
      <c r="R704" s="66">
        <f t="shared" si="1102"/>
        <v>0</v>
      </c>
      <c r="S704" s="66">
        <f t="shared" si="1102"/>
        <v>0</v>
      </c>
      <c r="T704" s="66">
        <f t="shared" si="1078"/>
        <v>1493350</v>
      </c>
      <c r="U704" s="66">
        <f t="shared" si="1079"/>
        <v>0</v>
      </c>
      <c r="V704" s="66">
        <f t="shared" si="1080"/>
        <v>0</v>
      </c>
      <c r="W704" s="66">
        <f t="shared" ref="W704:Y704" si="1103">W705+W707</f>
        <v>-183000</v>
      </c>
      <c r="X704" s="66">
        <f t="shared" si="1103"/>
        <v>0</v>
      </c>
      <c r="Y704" s="66">
        <f t="shared" si="1103"/>
        <v>0</v>
      </c>
      <c r="Z704" s="66">
        <f t="shared" si="1082"/>
        <v>1310350</v>
      </c>
      <c r="AA704" s="66">
        <f t="shared" si="1083"/>
        <v>0</v>
      </c>
      <c r="AB704" s="66">
        <f t="shared" si="1084"/>
        <v>0</v>
      </c>
    </row>
    <row r="705" spans="1:28" customFormat="1" ht="25.5">
      <c r="A705" s="123"/>
      <c r="B705" s="136" t="s">
        <v>208</v>
      </c>
      <c r="C705" s="40" t="s">
        <v>53</v>
      </c>
      <c r="D705" s="40" t="s">
        <v>21</v>
      </c>
      <c r="E705" s="40" t="s">
        <v>100</v>
      </c>
      <c r="F705" s="40" t="s">
        <v>187</v>
      </c>
      <c r="G705" s="41" t="s">
        <v>32</v>
      </c>
      <c r="H705" s="66">
        <f>H706</f>
        <v>0</v>
      </c>
      <c r="I705" s="66">
        <f t="shared" ref="I705:M705" si="1104">I706</f>
        <v>0</v>
      </c>
      <c r="J705" s="66">
        <f t="shared" si="1104"/>
        <v>0</v>
      </c>
      <c r="K705" s="66">
        <f t="shared" si="1104"/>
        <v>115000</v>
      </c>
      <c r="L705" s="66">
        <f t="shared" si="1104"/>
        <v>0</v>
      </c>
      <c r="M705" s="66">
        <f t="shared" si="1104"/>
        <v>0</v>
      </c>
      <c r="N705" s="66">
        <f t="shared" si="1099"/>
        <v>115000</v>
      </c>
      <c r="O705" s="66">
        <f t="shared" si="1100"/>
        <v>0</v>
      </c>
      <c r="P705" s="66">
        <f t="shared" si="1101"/>
        <v>0</v>
      </c>
      <c r="Q705" s="66">
        <f t="shared" ref="Q705:S705" si="1105">Q706</f>
        <v>1300000</v>
      </c>
      <c r="R705" s="66">
        <f t="shared" si="1105"/>
        <v>0</v>
      </c>
      <c r="S705" s="66">
        <f t="shared" si="1105"/>
        <v>0</v>
      </c>
      <c r="T705" s="66">
        <f t="shared" si="1078"/>
        <v>1415000</v>
      </c>
      <c r="U705" s="66">
        <f t="shared" si="1079"/>
        <v>0</v>
      </c>
      <c r="V705" s="66">
        <f t="shared" si="1080"/>
        <v>0</v>
      </c>
      <c r="W705" s="66">
        <f t="shared" ref="W705:Y705" si="1106">W706</f>
        <v>-183000</v>
      </c>
      <c r="X705" s="66">
        <f t="shared" si="1106"/>
        <v>0</v>
      </c>
      <c r="Y705" s="66">
        <f t="shared" si="1106"/>
        <v>0</v>
      </c>
      <c r="Z705" s="66">
        <f t="shared" si="1082"/>
        <v>1232000</v>
      </c>
      <c r="AA705" s="66">
        <f t="shared" si="1083"/>
        <v>0</v>
      </c>
      <c r="AB705" s="66">
        <f t="shared" si="1084"/>
        <v>0</v>
      </c>
    </row>
    <row r="706" spans="1:28" customFormat="1" ht="25.5">
      <c r="A706" s="123"/>
      <c r="B706" s="77" t="s">
        <v>34</v>
      </c>
      <c r="C706" s="40" t="s">
        <v>53</v>
      </c>
      <c r="D706" s="40" t="s">
        <v>21</v>
      </c>
      <c r="E706" s="40" t="s">
        <v>100</v>
      </c>
      <c r="F706" s="40" t="s">
        <v>187</v>
      </c>
      <c r="G706" s="41" t="s">
        <v>33</v>
      </c>
      <c r="H706" s="66"/>
      <c r="I706" s="66"/>
      <c r="J706" s="66"/>
      <c r="K706" s="66">
        <v>115000</v>
      </c>
      <c r="L706" s="66"/>
      <c r="M706" s="66"/>
      <c r="N706" s="66">
        <f t="shared" si="1099"/>
        <v>115000</v>
      </c>
      <c r="O706" s="66">
        <f t="shared" si="1100"/>
        <v>0</v>
      </c>
      <c r="P706" s="66">
        <f t="shared" si="1101"/>
        <v>0</v>
      </c>
      <c r="Q706" s="66">
        <v>1300000</v>
      </c>
      <c r="R706" s="66"/>
      <c r="S706" s="66"/>
      <c r="T706" s="66">
        <f t="shared" si="1078"/>
        <v>1415000</v>
      </c>
      <c r="U706" s="66">
        <f t="shared" si="1079"/>
        <v>0</v>
      </c>
      <c r="V706" s="66">
        <f t="shared" si="1080"/>
        <v>0</v>
      </c>
      <c r="W706" s="66">
        <v>-183000</v>
      </c>
      <c r="X706" s="66"/>
      <c r="Y706" s="66"/>
      <c r="Z706" s="66">
        <f t="shared" si="1082"/>
        <v>1232000</v>
      </c>
      <c r="AA706" s="66">
        <f t="shared" si="1083"/>
        <v>0</v>
      </c>
      <c r="AB706" s="66">
        <f t="shared" si="1084"/>
        <v>0</v>
      </c>
    </row>
    <row r="707" spans="1:28" customFormat="1">
      <c r="A707" s="123"/>
      <c r="B707" s="109" t="s">
        <v>35</v>
      </c>
      <c r="C707" s="40" t="s">
        <v>53</v>
      </c>
      <c r="D707" s="40" t="s">
        <v>21</v>
      </c>
      <c r="E707" s="40" t="s">
        <v>100</v>
      </c>
      <c r="F707" s="40" t="s">
        <v>187</v>
      </c>
      <c r="G707" s="41" t="s">
        <v>36</v>
      </c>
      <c r="H707" s="66">
        <f>H708</f>
        <v>0</v>
      </c>
      <c r="I707" s="66">
        <f t="shared" ref="I707:M707" si="1107">I708</f>
        <v>0</v>
      </c>
      <c r="J707" s="66">
        <f t="shared" si="1107"/>
        <v>0</v>
      </c>
      <c r="K707" s="66">
        <f t="shared" si="1107"/>
        <v>78350</v>
      </c>
      <c r="L707" s="66">
        <f t="shared" si="1107"/>
        <v>0</v>
      </c>
      <c r="M707" s="66">
        <f t="shared" si="1107"/>
        <v>0</v>
      </c>
      <c r="N707" s="66">
        <f t="shared" si="1099"/>
        <v>78350</v>
      </c>
      <c r="O707" s="66">
        <f t="shared" si="1100"/>
        <v>0</v>
      </c>
      <c r="P707" s="66">
        <f t="shared" si="1101"/>
        <v>0</v>
      </c>
      <c r="Q707" s="66">
        <f t="shared" ref="Q707:S707" si="1108">Q708</f>
        <v>0</v>
      </c>
      <c r="R707" s="66">
        <f t="shared" si="1108"/>
        <v>0</v>
      </c>
      <c r="S707" s="66">
        <f t="shared" si="1108"/>
        <v>0</v>
      </c>
      <c r="T707" s="66">
        <f t="shared" si="1078"/>
        <v>78350</v>
      </c>
      <c r="U707" s="66">
        <f t="shared" si="1079"/>
        <v>0</v>
      </c>
      <c r="V707" s="66">
        <f t="shared" si="1080"/>
        <v>0</v>
      </c>
      <c r="W707" s="66">
        <f t="shared" ref="W707:Y707" si="1109">W708</f>
        <v>0</v>
      </c>
      <c r="X707" s="66">
        <f t="shared" si="1109"/>
        <v>0</v>
      </c>
      <c r="Y707" s="66">
        <f t="shared" si="1109"/>
        <v>0</v>
      </c>
      <c r="Z707" s="66">
        <f t="shared" si="1082"/>
        <v>78350</v>
      </c>
      <c r="AA707" s="66">
        <f t="shared" si="1083"/>
        <v>0</v>
      </c>
      <c r="AB707" s="66">
        <f t="shared" si="1084"/>
        <v>0</v>
      </c>
    </row>
    <row r="708" spans="1:28" customFormat="1">
      <c r="A708" s="123"/>
      <c r="B708" s="77" t="s">
        <v>67</v>
      </c>
      <c r="C708" s="40" t="s">
        <v>53</v>
      </c>
      <c r="D708" s="40" t="s">
        <v>21</v>
      </c>
      <c r="E708" s="40" t="s">
        <v>100</v>
      </c>
      <c r="F708" s="40" t="s">
        <v>187</v>
      </c>
      <c r="G708" s="41" t="s">
        <v>68</v>
      </c>
      <c r="H708" s="66"/>
      <c r="I708" s="66"/>
      <c r="J708" s="66"/>
      <c r="K708" s="66">
        <v>78350</v>
      </c>
      <c r="L708" s="66"/>
      <c r="M708" s="66"/>
      <c r="N708" s="66">
        <f t="shared" si="1099"/>
        <v>78350</v>
      </c>
      <c r="O708" s="66">
        <f t="shared" si="1100"/>
        <v>0</v>
      </c>
      <c r="P708" s="66">
        <f t="shared" si="1101"/>
        <v>0</v>
      </c>
      <c r="Q708" s="66"/>
      <c r="R708" s="66"/>
      <c r="S708" s="66"/>
      <c r="T708" s="66">
        <f t="shared" si="1078"/>
        <v>78350</v>
      </c>
      <c r="U708" s="66">
        <f t="shared" si="1079"/>
        <v>0</v>
      </c>
      <c r="V708" s="66">
        <f t="shared" si="1080"/>
        <v>0</v>
      </c>
      <c r="W708" s="66"/>
      <c r="X708" s="66"/>
      <c r="Y708" s="66"/>
      <c r="Z708" s="66">
        <f t="shared" si="1082"/>
        <v>78350</v>
      </c>
      <c r="AA708" s="66">
        <f t="shared" si="1083"/>
        <v>0</v>
      </c>
      <c r="AB708" s="66">
        <f t="shared" si="1084"/>
        <v>0</v>
      </c>
    </row>
    <row r="709" spans="1:28" customFormat="1" ht="25.5">
      <c r="A709" s="123"/>
      <c r="B709" s="108" t="s">
        <v>336</v>
      </c>
      <c r="C709" s="40" t="s">
        <v>53</v>
      </c>
      <c r="D709" s="40" t="s">
        <v>21</v>
      </c>
      <c r="E709" s="40" t="s">
        <v>100</v>
      </c>
      <c r="F709" s="40" t="s">
        <v>337</v>
      </c>
      <c r="G709" s="41"/>
      <c r="H709" s="66">
        <f>H710+H712</f>
        <v>621621.58000000007</v>
      </c>
      <c r="I709" s="66">
        <f t="shared" ref="I709:J709" si="1110">I710+I712</f>
        <v>650717.02999999991</v>
      </c>
      <c r="J709" s="66">
        <f t="shared" si="1110"/>
        <v>669603.63</v>
      </c>
      <c r="K709" s="66">
        <f t="shared" ref="K709:M709" si="1111">K710+K712</f>
        <v>11605.619999999995</v>
      </c>
      <c r="L709" s="66">
        <f t="shared" si="1111"/>
        <v>12144.13</v>
      </c>
      <c r="M709" s="66">
        <f t="shared" si="1111"/>
        <v>17529.900000000001</v>
      </c>
      <c r="N709" s="66">
        <f t="shared" si="1026"/>
        <v>633227.20000000007</v>
      </c>
      <c r="O709" s="66">
        <f t="shared" si="1027"/>
        <v>662861.15999999992</v>
      </c>
      <c r="P709" s="66">
        <f t="shared" si="1028"/>
        <v>687133.53</v>
      </c>
      <c r="Q709" s="66">
        <f t="shared" ref="Q709:S709" si="1112">Q710+Q712</f>
        <v>0</v>
      </c>
      <c r="R709" s="66">
        <f t="shared" si="1112"/>
        <v>0</v>
      </c>
      <c r="S709" s="66">
        <f t="shared" si="1112"/>
        <v>0</v>
      </c>
      <c r="T709" s="66">
        <f t="shared" si="1078"/>
        <v>633227.20000000007</v>
      </c>
      <c r="U709" s="66">
        <f t="shared" si="1079"/>
        <v>662861.15999999992</v>
      </c>
      <c r="V709" s="66">
        <f t="shared" si="1080"/>
        <v>687133.53</v>
      </c>
      <c r="W709" s="66">
        <f t="shared" ref="W709:Y709" si="1113">W710+W712</f>
        <v>0</v>
      </c>
      <c r="X709" s="66">
        <f t="shared" si="1113"/>
        <v>0</v>
      </c>
      <c r="Y709" s="66">
        <f t="shared" si="1113"/>
        <v>0</v>
      </c>
      <c r="Z709" s="66">
        <f t="shared" si="1082"/>
        <v>633227.20000000007</v>
      </c>
      <c r="AA709" s="66">
        <f t="shared" si="1083"/>
        <v>662861.15999999992</v>
      </c>
      <c r="AB709" s="66">
        <f t="shared" si="1084"/>
        <v>687133.53</v>
      </c>
    </row>
    <row r="710" spans="1:28" customFormat="1" ht="38.25">
      <c r="A710" s="123"/>
      <c r="B710" s="77" t="s">
        <v>51</v>
      </c>
      <c r="C710" s="40" t="s">
        <v>53</v>
      </c>
      <c r="D710" s="40" t="s">
        <v>21</v>
      </c>
      <c r="E710" s="40" t="s">
        <v>100</v>
      </c>
      <c r="F710" s="40" t="s">
        <v>337</v>
      </c>
      <c r="G710" s="41" t="s">
        <v>49</v>
      </c>
      <c r="H710" s="66">
        <f>H711</f>
        <v>570116.66</v>
      </c>
      <c r="I710" s="66">
        <f t="shared" ref="I710:M710" si="1114">I711</f>
        <v>623398.46</v>
      </c>
      <c r="J710" s="66">
        <f t="shared" si="1114"/>
        <v>623398.46</v>
      </c>
      <c r="K710" s="66">
        <f t="shared" si="1114"/>
        <v>-242012.66</v>
      </c>
      <c r="L710" s="66">
        <f t="shared" si="1114"/>
        <v>12144.13</v>
      </c>
      <c r="M710" s="66">
        <f t="shared" si="1114"/>
        <v>17529.900000000001</v>
      </c>
      <c r="N710" s="66">
        <f t="shared" si="1026"/>
        <v>328104</v>
      </c>
      <c r="O710" s="66">
        <f t="shared" si="1027"/>
        <v>635542.59</v>
      </c>
      <c r="P710" s="66">
        <f t="shared" si="1028"/>
        <v>640928.36</v>
      </c>
      <c r="Q710" s="66">
        <f t="shared" ref="Q710:S710" si="1115">Q711</f>
        <v>0</v>
      </c>
      <c r="R710" s="66">
        <f t="shared" si="1115"/>
        <v>0</v>
      </c>
      <c r="S710" s="66">
        <f t="shared" si="1115"/>
        <v>0</v>
      </c>
      <c r="T710" s="66">
        <f t="shared" si="1078"/>
        <v>328104</v>
      </c>
      <c r="U710" s="66">
        <f t="shared" si="1079"/>
        <v>635542.59</v>
      </c>
      <c r="V710" s="66">
        <f t="shared" si="1080"/>
        <v>640928.36</v>
      </c>
      <c r="W710" s="66">
        <f t="shared" ref="W710:Y710" si="1116">W711</f>
        <v>0</v>
      </c>
      <c r="X710" s="66">
        <f t="shared" si="1116"/>
        <v>0</v>
      </c>
      <c r="Y710" s="66">
        <f t="shared" si="1116"/>
        <v>0</v>
      </c>
      <c r="Z710" s="66">
        <f t="shared" si="1082"/>
        <v>328104</v>
      </c>
      <c r="AA710" s="66">
        <f t="shared" si="1083"/>
        <v>635542.59</v>
      </c>
      <c r="AB710" s="66">
        <f t="shared" si="1084"/>
        <v>640928.36</v>
      </c>
    </row>
    <row r="711" spans="1:28" customFormat="1">
      <c r="A711" s="123"/>
      <c r="B711" s="77" t="s">
        <v>52</v>
      </c>
      <c r="C711" s="40" t="s">
        <v>53</v>
      </c>
      <c r="D711" s="40" t="s">
        <v>21</v>
      </c>
      <c r="E711" s="40" t="s">
        <v>100</v>
      </c>
      <c r="F711" s="40" t="s">
        <v>337</v>
      </c>
      <c r="G711" s="41" t="s">
        <v>50</v>
      </c>
      <c r="H711" s="67">
        <f>548166.66+21950</f>
        <v>570116.66</v>
      </c>
      <c r="I711" s="67">
        <f>601448.46+21950</f>
        <v>623398.46</v>
      </c>
      <c r="J711" s="67">
        <f>601448.46+21950</f>
        <v>623398.46</v>
      </c>
      <c r="K711" s="67">
        <f>11605.62-253618.28</f>
        <v>-242012.66</v>
      </c>
      <c r="L711" s="67">
        <v>12144.13</v>
      </c>
      <c r="M711" s="67">
        <v>17529.900000000001</v>
      </c>
      <c r="N711" s="67">
        <f t="shared" si="1026"/>
        <v>328104</v>
      </c>
      <c r="O711" s="67">
        <f t="shared" si="1027"/>
        <v>635542.59</v>
      </c>
      <c r="P711" s="67">
        <f t="shared" si="1028"/>
        <v>640928.36</v>
      </c>
      <c r="Q711" s="67"/>
      <c r="R711" s="67"/>
      <c r="S711" s="67"/>
      <c r="T711" s="67">
        <f t="shared" si="1078"/>
        <v>328104</v>
      </c>
      <c r="U711" s="67">
        <f t="shared" si="1079"/>
        <v>635542.59</v>
      </c>
      <c r="V711" s="67">
        <f t="shared" si="1080"/>
        <v>640928.36</v>
      </c>
      <c r="W711" s="67"/>
      <c r="X711" s="67"/>
      <c r="Y711" s="67"/>
      <c r="Z711" s="67">
        <f t="shared" si="1082"/>
        <v>328104</v>
      </c>
      <c r="AA711" s="67">
        <f t="shared" si="1083"/>
        <v>635542.59</v>
      </c>
      <c r="AB711" s="67">
        <f t="shared" si="1084"/>
        <v>640928.36</v>
      </c>
    </row>
    <row r="712" spans="1:28" customFormat="1" ht="25.5">
      <c r="A712" s="123"/>
      <c r="B712" s="136" t="s">
        <v>208</v>
      </c>
      <c r="C712" s="40" t="s">
        <v>53</v>
      </c>
      <c r="D712" s="40" t="s">
        <v>21</v>
      </c>
      <c r="E712" s="40" t="s">
        <v>100</v>
      </c>
      <c r="F712" s="40" t="s">
        <v>337</v>
      </c>
      <c r="G712" s="41" t="s">
        <v>32</v>
      </c>
      <c r="H712" s="66">
        <f>H713</f>
        <v>51504.92</v>
      </c>
      <c r="I712" s="66">
        <f t="shared" ref="I712:M712" si="1117">I713</f>
        <v>27318.57</v>
      </c>
      <c r="J712" s="66">
        <f t="shared" si="1117"/>
        <v>46205.17</v>
      </c>
      <c r="K712" s="66">
        <f t="shared" si="1117"/>
        <v>253618.28</v>
      </c>
      <c r="L712" s="66">
        <f t="shared" si="1117"/>
        <v>0</v>
      </c>
      <c r="M712" s="66">
        <f t="shared" si="1117"/>
        <v>0</v>
      </c>
      <c r="N712" s="66">
        <f t="shared" si="1026"/>
        <v>305123.20000000001</v>
      </c>
      <c r="O712" s="66">
        <f t="shared" si="1027"/>
        <v>27318.57</v>
      </c>
      <c r="P712" s="66">
        <f t="shared" si="1028"/>
        <v>46205.17</v>
      </c>
      <c r="Q712" s="66">
        <f t="shared" ref="Q712:S712" si="1118">Q713</f>
        <v>0</v>
      </c>
      <c r="R712" s="66">
        <f t="shared" si="1118"/>
        <v>0</v>
      </c>
      <c r="S712" s="66">
        <f t="shared" si="1118"/>
        <v>0</v>
      </c>
      <c r="T712" s="66">
        <f t="shared" si="1078"/>
        <v>305123.20000000001</v>
      </c>
      <c r="U712" s="66">
        <f t="shared" si="1079"/>
        <v>27318.57</v>
      </c>
      <c r="V712" s="66">
        <f t="shared" si="1080"/>
        <v>46205.17</v>
      </c>
      <c r="W712" s="66">
        <f t="shared" ref="W712:Y712" si="1119">W713</f>
        <v>0</v>
      </c>
      <c r="X712" s="66">
        <f t="shared" si="1119"/>
        <v>0</v>
      </c>
      <c r="Y712" s="66">
        <f t="shared" si="1119"/>
        <v>0</v>
      </c>
      <c r="Z712" s="66">
        <f t="shared" si="1082"/>
        <v>305123.20000000001</v>
      </c>
      <c r="AA712" s="66">
        <f t="shared" si="1083"/>
        <v>27318.57</v>
      </c>
      <c r="AB712" s="66">
        <f t="shared" si="1084"/>
        <v>46205.17</v>
      </c>
    </row>
    <row r="713" spans="1:28" customFormat="1" ht="25.5">
      <c r="A713" s="123"/>
      <c r="B713" s="77" t="s">
        <v>34</v>
      </c>
      <c r="C713" s="40" t="s">
        <v>53</v>
      </c>
      <c r="D713" s="40" t="s">
        <v>21</v>
      </c>
      <c r="E713" s="40" t="s">
        <v>100</v>
      </c>
      <c r="F713" s="40" t="s">
        <v>337</v>
      </c>
      <c r="G713" s="41" t="s">
        <v>33</v>
      </c>
      <c r="H713" s="67">
        <v>51504.92</v>
      </c>
      <c r="I713" s="67">
        <v>27318.57</v>
      </c>
      <c r="J713" s="67">
        <v>46205.17</v>
      </c>
      <c r="K713" s="67">
        <v>253618.28</v>
      </c>
      <c r="L713" s="67"/>
      <c r="M713" s="67"/>
      <c r="N713" s="67">
        <f t="shared" si="1026"/>
        <v>305123.20000000001</v>
      </c>
      <c r="O713" s="67">
        <f t="shared" si="1027"/>
        <v>27318.57</v>
      </c>
      <c r="P713" s="67">
        <f t="shared" si="1028"/>
        <v>46205.17</v>
      </c>
      <c r="Q713" s="67"/>
      <c r="R713" s="67"/>
      <c r="S713" s="67"/>
      <c r="T713" s="67">
        <f t="shared" si="1078"/>
        <v>305123.20000000001</v>
      </c>
      <c r="U713" s="67">
        <f t="shared" si="1079"/>
        <v>27318.57</v>
      </c>
      <c r="V713" s="67">
        <f t="shared" si="1080"/>
        <v>46205.17</v>
      </c>
      <c r="W713" s="67"/>
      <c r="X713" s="67"/>
      <c r="Y713" s="67"/>
      <c r="Z713" s="67">
        <f t="shared" si="1082"/>
        <v>305123.20000000001</v>
      </c>
      <c r="AA713" s="67">
        <f t="shared" si="1083"/>
        <v>27318.57</v>
      </c>
      <c r="AB713" s="67">
        <f t="shared" si="1084"/>
        <v>46205.17</v>
      </c>
    </row>
    <row r="714" spans="1:28" customFormat="1" ht="42.75" customHeight="1">
      <c r="A714" s="123"/>
      <c r="B714" s="108" t="s">
        <v>157</v>
      </c>
      <c r="C714" s="40" t="s">
        <v>53</v>
      </c>
      <c r="D714" s="40" t="s">
        <v>21</v>
      </c>
      <c r="E714" s="40" t="s">
        <v>100</v>
      </c>
      <c r="F714" s="40" t="s">
        <v>156</v>
      </c>
      <c r="G714" s="41"/>
      <c r="H714" s="67">
        <f>+H715</f>
        <v>2109.33</v>
      </c>
      <c r="I714" s="67">
        <f t="shared" ref="I714:M714" si="1120">+I715</f>
        <v>1879.4</v>
      </c>
      <c r="J714" s="67">
        <f t="shared" si="1120"/>
        <v>1878.66</v>
      </c>
      <c r="K714" s="67">
        <f t="shared" si="1120"/>
        <v>-1389.42</v>
      </c>
      <c r="L714" s="67">
        <f t="shared" si="1120"/>
        <v>-1122.7</v>
      </c>
      <c r="M714" s="67">
        <f t="shared" si="1120"/>
        <v>-1203.98</v>
      </c>
      <c r="N714" s="67">
        <f t="shared" si="1026"/>
        <v>719.90999999999985</v>
      </c>
      <c r="O714" s="67">
        <f t="shared" si="1027"/>
        <v>756.7</v>
      </c>
      <c r="P714" s="67">
        <f t="shared" si="1028"/>
        <v>674.68000000000006</v>
      </c>
      <c r="Q714" s="67">
        <f t="shared" ref="Q714:S714" si="1121">+Q715</f>
        <v>0</v>
      </c>
      <c r="R714" s="67">
        <f t="shared" si="1121"/>
        <v>0</v>
      </c>
      <c r="S714" s="67">
        <f t="shared" si="1121"/>
        <v>0</v>
      </c>
      <c r="T714" s="67">
        <f t="shared" si="1078"/>
        <v>719.90999999999985</v>
      </c>
      <c r="U714" s="67">
        <f t="shared" si="1079"/>
        <v>756.7</v>
      </c>
      <c r="V714" s="67">
        <f t="shared" si="1080"/>
        <v>674.68000000000006</v>
      </c>
      <c r="W714" s="67">
        <f t="shared" ref="W714:Y714" si="1122">+W715</f>
        <v>0</v>
      </c>
      <c r="X714" s="67">
        <f t="shared" si="1122"/>
        <v>0</v>
      </c>
      <c r="Y714" s="67">
        <f t="shared" si="1122"/>
        <v>0</v>
      </c>
      <c r="Z714" s="67">
        <f t="shared" si="1082"/>
        <v>719.90999999999985</v>
      </c>
      <c r="AA714" s="67">
        <f t="shared" si="1083"/>
        <v>756.7</v>
      </c>
      <c r="AB714" s="67">
        <f t="shared" si="1084"/>
        <v>674.68000000000006</v>
      </c>
    </row>
    <row r="715" spans="1:28" customFormat="1" ht="28.5" customHeight="1">
      <c r="A715" s="123"/>
      <c r="B715" s="136" t="s">
        <v>208</v>
      </c>
      <c r="C715" s="40" t="s">
        <v>53</v>
      </c>
      <c r="D715" s="40" t="s">
        <v>21</v>
      </c>
      <c r="E715" s="40" t="s">
        <v>100</v>
      </c>
      <c r="F715" s="40" t="s">
        <v>156</v>
      </c>
      <c r="G715" s="41" t="s">
        <v>32</v>
      </c>
      <c r="H715" s="67">
        <f>H716</f>
        <v>2109.33</v>
      </c>
      <c r="I715" s="67">
        <f t="shared" ref="I715:M715" si="1123">I716</f>
        <v>1879.4</v>
      </c>
      <c r="J715" s="67">
        <f t="shared" si="1123"/>
        <v>1878.66</v>
      </c>
      <c r="K715" s="67">
        <f t="shared" si="1123"/>
        <v>-1389.42</v>
      </c>
      <c r="L715" s="67">
        <f t="shared" si="1123"/>
        <v>-1122.7</v>
      </c>
      <c r="M715" s="67">
        <f t="shared" si="1123"/>
        <v>-1203.98</v>
      </c>
      <c r="N715" s="67">
        <f t="shared" si="1026"/>
        <v>719.90999999999985</v>
      </c>
      <c r="O715" s="67">
        <f t="shared" si="1027"/>
        <v>756.7</v>
      </c>
      <c r="P715" s="67">
        <f t="shared" si="1028"/>
        <v>674.68000000000006</v>
      </c>
      <c r="Q715" s="67">
        <f t="shared" ref="Q715:S715" si="1124">Q716</f>
        <v>0</v>
      </c>
      <c r="R715" s="67">
        <f t="shared" si="1124"/>
        <v>0</v>
      </c>
      <c r="S715" s="67">
        <f t="shared" si="1124"/>
        <v>0</v>
      </c>
      <c r="T715" s="67">
        <f t="shared" si="1078"/>
        <v>719.90999999999985</v>
      </c>
      <c r="U715" s="67">
        <f t="shared" si="1079"/>
        <v>756.7</v>
      </c>
      <c r="V715" s="67">
        <f t="shared" si="1080"/>
        <v>674.68000000000006</v>
      </c>
      <c r="W715" s="67">
        <f t="shared" ref="W715:Y715" si="1125">W716</f>
        <v>0</v>
      </c>
      <c r="X715" s="67">
        <f t="shared" si="1125"/>
        <v>0</v>
      </c>
      <c r="Y715" s="67">
        <f t="shared" si="1125"/>
        <v>0</v>
      </c>
      <c r="Z715" s="67">
        <f t="shared" si="1082"/>
        <v>719.90999999999985</v>
      </c>
      <c r="AA715" s="67">
        <f t="shared" si="1083"/>
        <v>756.7</v>
      </c>
      <c r="AB715" s="67">
        <f t="shared" si="1084"/>
        <v>674.68000000000006</v>
      </c>
    </row>
    <row r="716" spans="1:28" customFormat="1" ht="25.5">
      <c r="A716" s="123"/>
      <c r="B716" s="77" t="s">
        <v>34</v>
      </c>
      <c r="C716" s="40" t="s">
        <v>53</v>
      </c>
      <c r="D716" s="40" t="s">
        <v>21</v>
      </c>
      <c r="E716" s="40" t="s">
        <v>100</v>
      </c>
      <c r="F716" s="40" t="s">
        <v>156</v>
      </c>
      <c r="G716" s="41" t="s">
        <v>33</v>
      </c>
      <c r="H716" s="66">
        <v>2109.33</v>
      </c>
      <c r="I716" s="66">
        <v>1879.4</v>
      </c>
      <c r="J716" s="66">
        <v>1878.66</v>
      </c>
      <c r="K716" s="66">
        <v>-1389.42</v>
      </c>
      <c r="L716" s="66">
        <v>-1122.7</v>
      </c>
      <c r="M716" s="66">
        <v>-1203.98</v>
      </c>
      <c r="N716" s="66">
        <f t="shared" si="1026"/>
        <v>719.90999999999985</v>
      </c>
      <c r="O716" s="66">
        <f t="shared" si="1027"/>
        <v>756.7</v>
      </c>
      <c r="P716" s="66">
        <f t="shared" si="1028"/>
        <v>674.68000000000006</v>
      </c>
      <c r="Q716" s="66"/>
      <c r="R716" s="66"/>
      <c r="S716" s="66"/>
      <c r="T716" s="66">
        <f t="shared" si="1078"/>
        <v>719.90999999999985</v>
      </c>
      <c r="U716" s="66">
        <f t="shared" si="1079"/>
        <v>756.7</v>
      </c>
      <c r="V716" s="66">
        <f t="shared" si="1080"/>
        <v>674.68000000000006</v>
      </c>
      <c r="W716" s="66"/>
      <c r="X716" s="66"/>
      <c r="Y716" s="66"/>
      <c r="Z716" s="66">
        <f t="shared" si="1082"/>
        <v>719.90999999999985</v>
      </c>
      <c r="AA716" s="66">
        <f t="shared" si="1083"/>
        <v>756.7</v>
      </c>
      <c r="AB716" s="66">
        <f t="shared" si="1084"/>
        <v>674.68000000000006</v>
      </c>
    </row>
    <row r="717" spans="1:28" customFormat="1">
      <c r="A717" s="123"/>
      <c r="B717" s="164" t="s">
        <v>385</v>
      </c>
      <c r="C717" s="40" t="s">
        <v>53</v>
      </c>
      <c r="D717" s="40" t="s">
        <v>21</v>
      </c>
      <c r="E717" s="40" t="s">
        <v>100</v>
      </c>
      <c r="F717" s="156" t="s">
        <v>384</v>
      </c>
      <c r="G717" s="76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66">
        <f>W718</f>
        <v>259000</v>
      </c>
      <c r="X717" s="66">
        <f t="shared" ref="X717:Y718" si="1126">X718</f>
        <v>0</v>
      </c>
      <c r="Y717" s="66">
        <f t="shared" si="1126"/>
        <v>0</v>
      </c>
      <c r="Z717" s="66">
        <f t="shared" ref="Z717:Z719" si="1127">T717+W717</f>
        <v>259000</v>
      </c>
      <c r="AA717" s="66">
        <f t="shared" ref="AA717:AA719" si="1128">U717+X717</f>
        <v>0</v>
      </c>
      <c r="AB717" s="66">
        <f t="shared" ref="AB717:AB719" si="1129">V717+Y717</f>
        <v>0</v>
      </c>
    </row>
    <row r="718" spans="1:28" customFormat="1" ht="25.5">
      <c r="A718" s="123"/>
      <c r="B718" s="164" t="s">
        <v>208</v>
      </c>
      <c r="C718" s="40" t="s">
        <v>53</v>
      </c>
      <c r="D718" s="40" t="s">
        <v>21</v>
      </c>
      <c r="E718" s="40" t="s">
        <v>100</v>
      </c>
      <c r="F718" s="156" t="s">
        <v>384</v>
      </c>
      <c r="G718" s="76" t="s">
        <v>32</v>
      </c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66">
        <f>W719</f>
        <v>259000</v>
      </c>
      <c r="X718" s="66">
        <f t="shared" si="1126"/>
        <v>0</v>
      </c>
      <c r="Y718" s="66">
        <f t="shared" si="1126"/>
        <v>0</v>
      </c>
      <c r="Z718" s="66">
        <f t="shared" si="1127"/>
        <v>259000</v>
      </c>
      <c r="AA718" s="66">
        <f t="shared" si="1128"/>
        <v>0</v>
      </c>
      <c r="AB718" s="66">
        <f t="shared" si="1129"/>
        <v>0</v>
      </c>
    </row>
    <row r="719" spans="1:28" customFormat="1" ht="25.5">
      <c r="A719" s="123"/>
      <c r="B719" s="164" t="s">
        <v>34</v>
      </c>
      <c r="C719" s="40" t="s">
        <v>53</v>
      </c>
      <c r="D719" s="40" t="s">
        <v>21</v>
      </c>
      <c r="E719" s="40" t="s">
        <v>100</v>
      </c>
      <c r="F719" s="156" t="s">
        <v>384</v>
      </c>
      <c r="G719" s="76" t="s">
        <v>33</v>
      </c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66">
        <v>259000</v>
      </c>
      <c r="X719" s="66"/>
      <c r="Y719" s="66"/>
      <c r="Z719" s="66">
        <f t="shared" si="1127"/>
        <v>259000</v>
      </c>
      <c r="AA719" s="66">
        <f t="shared" si="1128"/>
        <v>0</v>
      </c>
      <c r="AB719" s="66">
        <f t="shared" si="1129"/>
        <v>0</v>
      </c>
    </row>
    <row r="720" spans="1:28" customFormat="1" ht="38.25">
      <c r="A720" s="123"/>
      <c r="B720" s="164" t="s">
        <v>402</v>
      </c>
      <c r="C720" s="40" t="s">
        <v>53</v>
      </c>
      <c r="D720" s="40" t="s">
        <v>21</v>
      </c>
      <c r="E720" s="40" t="s">
        <v>100</v>
      </c>
      <c r="F720" s="40" t="s">
        <v>401</v>
      </c>
      <c r="G720" s="41"/>
      <c r="H720" s="66"/>
      <c r="I720" s="66"/>
      <c r="J720" s="66"/>
      <c r="K720" s="66"/>
      <c r="L720" s="66"/>
      <c r="M720" s="66"/>
      <c r="N720" s="66"/>
      <c r="O720" s="66"/>
      <c r="P720" s="66"/>
      <c r="Q720" s="66">
        <f>Q721</f>
        <v>71780530</v>
      </c>
      <c r="R720" s="66">
        <f t="shared" ref="R720:S721" si="1130">R721</f>
        <v>0</v>
      </c>
      <c r="S720" s="66">
        <f t="shared" si="1130"/>
        <v>0</v>
      </c>
      <c r="T720" s="66">
        <f t="shared" ref="T720:T722" si="1131">N720+Q720</f>
        <v>71780530</v>
      </c>
      <c r="U720" s="66">
        <f t="shared" ref="U720:U722" si="1132">O720+R720</f>
        <v>0</v>
      </c>
      <c r="V720" s="66">
        <f t="shared" ref="V720:V722" si="1133">P720+S720</f>
        <v>0</v>
      </c>
      <c r="W720" s="66">
        <f>W721</f>
        <v>0</v>
      </c>
      <c r="X720" s="66">
        <f t="shared" ref="X720:Y721" si="1134">X721</f>
        <v>0</v>
      </c>
      <c r="Y720" s="66">
        <f t="shared" si="1134"/>
        <v>0</v>
      </c>
      <c r="Z720" s="66">
        <f t="shared" si="1082"/>
        <v>71780530</v>
      </c>
      <c r="AA720" s="66">
        <f t="shared" si="1083"/>
        <v>0</v>
      </c>
      <c r="AB720" s="66">
        <f t="shared" si="1084"/>
        <v>0</v>
      </c>
    </row>
    <row r="721" spans="1:28" customFormat="1" ht="25.5">
      <c r="A721" s="123"/>
      <c r="B721" s="136" t="s">
        <v>208</v>
      </c>
      <c r="C721" s="40" t="s">
        <v>53</v>
      </c>
      <c r="D721" s="40" t="s">
        <v>21</v>
      </c>
      <c r="E721" s="40" t="s">
        <v>100</v>
      </c>
      <c r="F721" s="40" t="s">
        <v>401</v>
      </c>
      <c r="G721" s="41" t="s">
        <v>32</v>
      </c>
      <c r="H721" s="66"/>
      <c r="I721" s="66"/>
      <c r="J721" s="66"/>
      <c r="K721" s="66"/>
      <c r="L721" s="66"/>
      <c r="M721" s="66"/>
      <c r="N721" s="66"/>
      <c r="O721" s="66"/>
      <c r="P721" s="66"/>
      <c r="Q721" s="66">
        <f>Q722</f>
        <v>71780530</v>
      </c>
      <c r="R721" s="66">
        <f t="shared" si="1130"/>
        <v>0</v>
      </c>
      <c r="S721" s="66">
        <f t="shared" si="1130"/>
        <v>0</v>
      </c>
      <c r="T721" s="66">
        <f t="shared" si="1131"/>
        <v>71780530</v>
      </c>
      <c r="U721" s="66">
        <f t="shared" si="1132"/>
        <v>0</v>
      </c>
      <c r="V721" s="66">
        <f t="shared" si="1133"/>
        <v>0</v>
      </c>
      <c r="W721" s="66">
        <f>W722</f>
        <v>0</v>
      </c>
      <c r="X721" s="66">
        <f t="shared" si="1134"/>
        <v>0</v>
      </c>
      <c r="Y721" s="66">
        <f t="shared" si="1134"/>
        <v>0</v>
      </c>
      <c r="Z721" s="66">
        <f t="shared" si="1082"/>
        <v>71780530</v>
      </c>
      <c r="AA721" s="66">
        <f t="shared" si="1083"/>
        <v>0</v>
      </c>
      <c r="AB721" s="66">
        <f t="shared" si="1084"/>
        <v>0</v>
      </c>
    </row>
    <row r="722" spans="1:28" customFormat="1" ht="25.5">
      <c r="A722" s="123"/>
      <c r="B722" s="77" t="s">
        <v>34</v>
      </c>
      <c r="C722" s="40" t="s">
        <v>53</v>
      </c>
      <c r="D722" s="40" t="s">
        <v>21</v>
      </c>
      <c r="E722" s="40" t="s">
        <v>100</v>
      </c>
      <c r="F722" s="40" t="s">
        <v>401</v>
      </c>
      <c r="G722" s="41" t="s">
        <v>33</v>
      </c>
      <c r="H722" s="66"/>
      <c r="I722" s="66"/>
      <c r="J722" s="66"/>
      <c r="K722" s="66"/>
      <c r="L722" s="66"/>
      <c r="M722" s="66"/>
      <c r="N722" s="66"/>
      <c r="O722" s="66"/>
      <c r="P722" s="66"/>
      <c r="Q722" s="66">
        <v>71780530</v>
      </c>
      <c r="R722" s="66"/>
      <c r="S722" s="66"/>
      <c r="T722" s="66">
        <f t="shared" si="1131"/>
        <v>71780530</v>
      </c>
      <c r="U722" s="66">
        <f t="shared" si="1132"/>
        <v>0</v>
      </c>
      <c r="V722" s="66">
        <f t="shared" si="1133"/>
        <v>0</v>
      </c>
      <c r="W722" s="66"/>
      <c r="X722" s="66"/>
      <c r="Y722" s="66"/>
      <c r="Z722" s="66">
        <f t="shared" si="1082"/>
        <v>71780530</v>
      </c>
      <c r="AA722" s="66">
        <f t="shared" si="1083"/>
        <v>0</v>
      </c>
      <c r="AB722" s="66">
        <f t="shared" si="1084"/>
        <v>0</v>
      </c>
    </row>
    <row r="723" spans="1:28" customFormat="1" ht="25.5">
      <c r="A723" s="123"/>
      <c r="B723" s="164" t="s">
        <v>400</v>
      </c>
      <c r="C723" s="40" t="s">
        <v>53</v>
      </c>
      <c r="D723" s="40" t="s">
        <v>21</v>
      </c>
      <c r="E723" s="40" t="s">
        <v>100</v>
      </c>
      <c r="F723" s="40" t="s">
        <v>399</v>
      </c>
      <c r="G723" s="41"/>
      <c r="H723" s="66"/>
      <c r="I723" s="66"/>
      <c r="J723" s="66"/>
      <c r="K723" s="66"/>
      <c r="L723" s="66"/>
      <c r="M723" s="66"/>
      <c r="N723" s="66"/>
      <c r="O723" s="66"/>
      <c r="P723" s="66"/>
      <c r="Q723" s="66">
        <f>Q724</f>
        <v>7128000</v>
      </c>
      <c r="R723" s="66">
        <f t="shared" ref="R723:S724" si="1135">R724</f>
        <v>0</v>
      </c>
      <c r="S723" s="66">
        <f t="shared" si="1135"/>
        <v>0</v>
      </c>
      <c r="T723" s="66">
        <f t="shared" ref="T723:T725" si="1136">N723+Q723</f>
        <v>7128000</v>
      </c>
      <c r="U723" s="66">
        <f t="shared" ref="U723:U725" si="1137">O723+R723</f>
        <v>0</v>
      </c>
      <c r="V723" s="66">
        <f t="shared" ref="V723:V725" si="1138">P723+S723</f>
        <v>0</v>
      </c>
      <c r="W723" s="66">
        <f>W724</f>
        <v>0</v>
      </c>
      <c r="X723" s="66">
        <f t="shared" ref="X723:Y724" si="1139">X724</f>
        <v>0</v>
      </c>
      <c r="Y723" s="66">
        <f t="shared" si="1139"/>
        <v>0</v>
      </c>
      <c r="Z723" s="66">
        <f t="shared" si="1082"/>
        <v>7128000</v>
      </c>
      <c r="AA723" s="66">
        <f t="shared" si="1083"/>
        <v>0</v>
      </c>
      <c r="AB723" s="66">
        <f t="shared" si="1084"/>
        <v>0</v>
      </c>
    </row>
    <row r="724" spans="1:28" customFormat="1" ht="25.5">
      <c r="A724" s="123"/>
      <c r="B724" s="136" t="s">
        <v>208</v>
      </c>
      <c r="C724" s="40" t="s">
        <v>53</v>
      </c>
      <c r="D724" s="40" t="s">
        <v>21</v>
      </c>
      <c r="E724" s="40" t="s">
        <v>100</v>
      </c>
      <c r="F724" s="40" t="s">
        <v>399</v>
      </c>
      <c r="G724" s="41" t="s">
        <v>32</v>
      </c>
      <c r="H724" s="66"/>
      <c r="I724" s="66"/>
      <c r="J724" s="66"/>
      <c r="K724" s="66"/>
      <c r="L724" s="66"/>
      <c r="M724" s="66"/>
      <c r="N724" s="66"/>
      <c r="O724" s="66"/>
      <c r="P724" s="66"/>
      <c r="Q724" s="66">
        <f>Q725</f>
        <v>7128000</v>
      </c>
      <c r="R724" s="66">
        <f t="shared" si="1135"/>
        <v>0</v>
      </c>
      <c r="S724" s="66">
        <f t="shared" si="1135"/>
        <v>0</v>
      </c>
      <c r="T724" s="66">
        <f t="shared" si="1136"/>
        <v>7128000</v>
      </c>
      <c r="U724" s="66">
        <f t="shared" si="1137"/>
        <v>0</v>
      </c>
      <c r="V724" s="66">
        <f t="shared" si="1138"/>
        <v>0</v>
      </c>
      <c r="W724" s="66">
        <f>W725</f>
        <v>0</v>
      </c>
      <c r="X724" s="66">
        <f t="shared" si="1139"/>
        <v>0</v>
      </c>
      <c r="Y724" s="66">
        <f t="shared" si="1139"/>
        <v>0</v>
      </c>
      <c r="Z724" s="66">
        <f t="shared" si="1082"/>
        <v>7128000</v>
      </c>
      <c r="AA724" s="66">
        <f t="shared" si="1083"/>
        <v>0</v>
      </c>
      <c r="AB724" s="66">
        <f t="shared" si="1084"/>
        <v>0</v>
      </c>
    </row>
    <row r="725" spans="1:28" customFormat="1" ht="25.5">
      <c r="A725" s="123"/>
      <c r="B725" s="77" t="s">
        <v>34</v>
      </c>
      <c r="C725" s="40" t="s">
        <v>53</v>
      </c>
      <c r="D725" s="40" t="s">
        <v>21</v>
      </c>
      <c r="E725" s="40" t="s">
        <v>100</v>
      </c>
      <c r="F725" s="40" t="s">
        <v>399</v>
      </c>
      <c r="G725" s="41" t="s">
        <v>33</v>
      </c>
      <c r="H725" s="66"/>
      <c r="I725" s="66"/>
      <c r="J725" s="66"/>
      <c r="K725" s="66"/>
      <c r="L725" s="66"/>
      <c r="M725" s="66"/>
      <c r="N725" s="66"/>
      <c r="O725" s="66"/>
      <c r="P725" s="66"/>
      <c r="Q725" s="66">
        <v>7128000</v>
      </c>
      <c r="R725" s="66"/>
      <c r="S725" s="66"/>
      <c r="T725" s="66">
        <f t="shared" si="1136"/>
        <v>7128000</v>
      </c>
      <c r="U725" s="66">
        <f t="shared" si="1137"/>
        <v>0</v>
      </c>
      <c r="V725" s="66">
        <f t="shared" si="1138"/>
        <v>0</v>
      </c>
      <c r="W725" s="66"/>
      <c r="X725" s="66"/>
      <c r="Y725" s="66"/>
      <c r="Z725" s="66">
        <f t="shared" si="1082"/>
        <v>7128000</v>
      </c>
      <c r="AA725" s="66">
        <f t="shared" si="1083"/>
        <v>0</v>
      </c>
      <c r="AB725" s="66">
        <f t="shared" si="1084"/>
        <v>0</v>
      </c>
    </row>
    <row r="726" spans="1:28" customFormat="1" ht="38.25">
      <c r="A726" s="123"/>
      <c r="B726" s="164" t="s">
        <v>338</v>
      </c>
      <c r="C726" s="40" t="s">
        <v>53</v>
      </c>
      <c r="D726" s="40" t="s">
        <v>21</v>
      </c>
      <c r="E726" s="40" t="s">
        <v>100</v>
      </c>
      <c r="F726" s="156" t="s">
        <v>339</v>
      </c>
      <c r="G726" s="76"/>
      <c r="H726" s="66">
        <f>H727</f>
        <v>2152400</v>
      </c>
      <c r="I726" s="66">
        <f t="shared" ref="I726:M727" si="1140">I727</f>
        <v>0</v>
      </c>
      <c r="J726" s="66">
        <f t="shared" si="1140"/>
        <v>0</v>
      </c>
      <c r="K726" s="66">
        <f t="shared" si="1140"/>
        <v>0</v>
      </c>
      <c r="L726" s="66">
        <f t="shared" si="1140"/>
        <v>0</v>
      </c>
      <c r="M726" s="66">
        <f t="shared" si="1140"/>
        <v>0</v>
      </c>
      <c r="N726" s="66">
        <f t="shared" si="1026"/>
        <v>2152400</v>
      </c>
      <c r="O726" s="66">
        <f t="shared" si="1027"/>
        <v>0</v>
      </c>
      <c r="P726" s="66">
        <f t="shared" si="1028"/>
        <v>0</v>
      </c>
      <c r="Q726" s="66">
        <f t="shared" ref="Q726:S727" si="1141">Q727</f>
        <v>0</v>
      </c>
      <c r="R726" s="66">
        <f t="shared" si="1141"/>
        <v>0</v>
      </c>
      <c r="S726" s="66">
        <f t="shared" si="1141"/>
        <v>0</v>
      </c>
      <c r="T726" s="66">
        <f t="shared" si="1078"/>
        <v>2152400</v>
      </c>
      <c r="U726" s="66">
        <f t="shared" si="1079"/>
        <v>0</v>
      </c>
      <c r="V726" s="66">
        <f t="shared" si="1080"/>
        <v>0</v>
      </c>
      <c r="W726" s="66">
        <f t="shared" ref="W726:Y727" si="1142">W727</f>
        <v>0</v>
      </c>
      <c r="X726" s="66">
        <f t="shared" si="1142"/>
        <v>0</v>
      </c>
      <c r="Y726" s="66">
        <f t="shared" si="1142"/>
        <v>0</v>
      </c>
      <c r="Z726" s="66">
        <f t="shared" si="1082"/>
        <v>2152400</v>
      </c>
      <c r="AA726" s="66">
        <f t="shared" si="1083"/>
        <v>0</v>
      </c>
      <c r="AB726" s="66">
        <f t="shared" si="1084"/>
        <v>0</v>
      </c>
    </row>
    <row r="727" spans="1:28" customFormat="1">
      <c r="A727" s="123"/>
      <c r="B727" s="109" t="s">
        <v>35</v>
      </c>
      <c r="C727" s="40" t="s">
        <v>53</v>
      </c>
      <c r="D727" s="40" t="s">
        <v>21</v>
      </c>
      <c r="E727" s="40" t="s">
        <v>100</v>
      </c>
      <c r="F727" s="156" t="s">
        <v>339</v>
      </c>
      <c r="G727" s="76" t="s">
        <v>36</v>
      </c>
      <c r="H727" s="66">
        <f>H728</f>
        <v>2152400</v>
      </c>
      <c r="I727" s="66">
        <f t="shared" si="1140"/>
        <v>0</v>
      </c>
      <c r="J727" s="66">
        <f t="shared" si="1140"/>
        <v>0</v>
      </c>
      <c r="K727" s="66">
        <f t="shared" si="1140"/>
        <v>0</v>
      </c>
      <c r="L727" s="66">
        <f t="shared" si="1140"/>
        <v>0</v>
      </c>
      <c r="M727" s="66">
        <f t="shared" si="1140"/>
        <v>0</v>
      </c>
      <c r="N727" s="66">
        <f t="shared" si="1026"/>
        <v>2152400</v>
      </c>
      <c r="O727" s="66">
        <f t="shared" si="1027"/>
        <v>0</v>
      </c>
      <c r="P727" s="66">
        <f t="shared" si="1028"/>
        <v>0</v>
      </c>
      <c r="Q727" s="66">
        <f t="shared" si="1141"/>
        <v>0</v>
      </c>
      <c r="R727" s="66">
        <f t="shared" si="1141"/>
        <v>0</v>
      </c>
      <c r="S727" s="66">
        <f t="shared" si="1141"/>
        <v>0</v>
      </c>
      <c r="T727" s="66">
        <f t="shared" si="1078"/>
        <v>2152400</v>
      </c>
      <c r="U727" s="66">
        <f t="shared" si="1079"/>
        <v>0</v>
      </c>
      <c r="V727" s="66">
        <f t="shared" si="1080"/>
        <v>0</v>
      </c>
      <c r="W727" s="66">
        <f t="shared" si="1142"/>
        <v>0</v>
      </c>
      <c r="X727" s="66">
        <f t="shared" si="1142"/>
        <v>0</v>
      </c>
      <c r="Y727" s="66">
        <f t="shared" si="1142"/>
        <v>0</v>
      </c>
      <c r="Z727" s="66">
        <f t="shared" si="1082"/>
        <v>2152400</v>
      </c>
      <c r="AA727" s="66">
        <f t="shared" si="1083"/>
        <v>0</v>
      </c>
      <c r="AB727" s="66">
        <f t="shared" si="1084"/>
        <v>0</v>
      </c>
    </row>
    <row r="728" spans="1:28" customFormat="1" ht="25.5">
      <c r="A728" s="123"/>
      <c r="B728" s="109" t="s">
        <v>38</v>
      </c>
      <c r="C728" s="40" t="s">
        <v>53</v>
      </c>
      <c r="D728" s="40" t="s">
        <v>21</v>
      </c>
      <c r="E728" s="40" t="s">
        <v>100</v>
      </c>
      <c r="F728" s="156" t="s">
        <v>339</v>
      </c>
      <c r="G728" s="76" t="s">
        <v>37</v>
      </c>
      <c r="H728" s="66">
        <v>2152400</v>
      </c>
      <c r="I728" s="66"/>
      <c r="J728" s="66"/>
      <c r="K728" s="66"/>
      <c r="L728" s="66"/>
      <c r="M728" s="66"/>
      <c r="N728" s="66">
        <f t="shared" si="1026"/>
        <v>2152400</v>
      </c>
      <c r="O728" s="66">
        <f t="shared" si="1027"/>
        <v>0</v>
      </c>
      <c r="P728" s="66">
        <f t="shared" si="1028"/>
        <v>0</v>
      </c>
      <c r="Q728" s="66"/>
      <c r="R728" s="66"/>
      <c r="S728" s="66"/>
      <c r="T728" s="66">
        <f t="shared" si="1078"/>
        <v>2152400</v>
      </c>
      <c r="U728" s="66">
        <f t="shared" si="1079"/>
        <v>0</v>
      </c>
      <c r="V728" s="66">
        <f t="shared" si="1080"/>
        <v>0</v>
      </c>
      <c r="W728" s="66"/>
      <c r="X728" s="66"/>
      <c r="Y728" s="66"/>
      <c r="Z728" s="66">
        <f t="shared" si="1082"/>
        <v>2152400</v>
      </c>
      <c r="AA728" s="66">
        <f t="shared" si="1083"/>
        <v>0</v>
      </c>
      <c r="AB728" s="66">
        <f t="shared" si="1084"/>
        <v>0</v>
      </c>
    </row>
    <row r="729" spans="1:28" customFormat="1">
      <c r="A729" s="123"/>
      <c r="B729" s="88" t="s">
        <v>60</v>
      </c>
      <c r="C729" s="40" t="s">
        <v>53</v>
      </c>
      <c r="D729" s="40" t="s">
        <v>21</v>
      </c>
      <c r="E729" s="40" t="s">
        <v>100</v>
      </c>
      <c r="F729" s="40" t="s">
        <v>137</v>
      </c>
      <c r="G729" s="41"/>
      <c r="H729" s="66">
        <f>H730+H732</f>
        <v>545094.90999999992</v>
      </c>
      <c r="I729" s="66">
        <f t="shared" ref="I729:J729" si="1143">I730+I732</f>
        <v>593704.14</v>
      </c>
      <c r="J729" s="66">
        <f t="shared" si="1143"/>
        <v>671120.81</v>
      </c>
      <c r="K729" s="66">
        <f t="shared" ref="K729:M729" si="1144">K730+K732</f>
        <v>5001.62</v>
      </c>
      <c r="L729" s="66">
        <f t="shared" si="1144"/>
        <v>-17822.43</v>
      </c>
      <c r="M729" s="66">
        <f t="shared" si="1144"/>
        <v>-74078.16</v>
      </c>
      <c r="N729" s="66">
        <f t="shared" si="1026"/>
        <v>550096.52999999991</v>
      </c>
      <c r="O729" s="66">
        <f t="shared" si="1027"/>
        <v>575881.71</v>
      </c>
      <c r="P729" s="66">
        <f t="shared" si="1028"/>
        <v>597042.65</v>
      </c>
      <c r="Q729" s="66">
        <f t="shared" ref="Q729:S729" si="1145">Q730+Q732</f>
        <v>0</v>
      </c>
      <c r="R729" s="66">
        <f t="shared" si="1145"/>
        <v>0</v>
      </c>
      <c r="S729" s="66">
        <f t="shared" si="1145"/>
        <v>0</v>
      </c>
      <c r="T729" s="66">
        <f t="shared" si="1078"/>
        <v>550096.52999999991</v>
      </c>
      <c r="U729" s="66">
        <f t="shared" si="1079"/>
        <v>575881.71</v>
      </c>
      <c r="V729" s="66">
        <f t="shared" si="1080"/>
        <v>597042.65</v>
      </c>
      <c r="W729" s="66">
        <f t="shared" ref="W729:Y729" si="1146">W730+W732</f>
        <v>0</v>
      </c>
      <c r="X729" s="66">
        <f t="shared" si="1146"/>
        <v>0</v>
      </c>
      <c r="Y729" s="66">
        <f t="shared" si="1146"/>
        <v>0</v>
      </c>
      <c r="Z729" s="66">
        <f t="shared" si="1082"/>
        <v>550096.52999999991</v>
      </c>
      <c r="AA729" s="66">
        <f t="shared" si="1083"/>
        <v>575881.71</v>
      </c>
      <c r="AB729" s="66">
        <f t="shared" si="1084"/>
        <v>597042.65</v>
      </c>
    </row>
    <row r="730" spans="1:28" customFormat="1" ht="38.25">
      <c r="A730" s="123"/>
      <c r="B730" s="77" t="s">
        <v>51</v>
      </c>
      <c r="C730" s="40" t="s">
        <v>53</v>
      </c>
      <c r="D730" s="40" t="s">
        <v>21</v>
      </c>
      <c r="E730" s="40" t="s">
        <v>100</v>
      </c>
      <c r="F730" s="40" t="s">
        <v>137</v>
      </c>
      <c r="G730" s="41" t="s">
        <v>49</v>
      </c>
      <c r="H730" s="66">
        <f>H731</f>
        <v>510094.91</v>
      </c>
      <c r="I730" s="66">
        <f t="shared" ref="I730:M730" si="1147">I731</f>
        <v>558704.14</v>
      </c>
      <c r="J730" s="66">
        <f t="shared" si="1147"/>
        <v>636120.81000000006</v>
      </c>
      <c r="K730" s="66">
        <f t="shared" si="1147"/>
        <v>5001.62</v>
      </c>
      <c r="L730" s="66">
        <f t="shared" si="1147"/>
        <v>-17822.43</v>
      </c>
      <c r="M730" s="66">
        <f t="shared" si="1147"/>
        <v>-74078.16</v>
      </c>
      <c r="N730" s="66">
        <f t="shared" si="1026"/>
        <v>515096.52999999997</v>
      </c>
      <c r="O730" s="66">
        <f t="shared" si="1027"/>
        <v>540881.71</v>
      </c>
      <c r="P730" s="66">
        <f t="shared" si="1028"/>
        <v>562042.65</v>
      </c>
      <c r="Q730" s="66">
        <f t="shared" ref="Q730:S730" si="1148">Q731</f>
        <v>0</v>
      </c>
      <c r="R730" s="66">
        <f t="shared" si="1148"/>
        <v>0</v>
      </c>
      <c r="S730" s="66">
        <f t="shared" si="1148"/>
        <v>0</v>
      </c>
      <c r="T730" s="66">
        <f t="shared" si="1078"/>
        <v>515096.52999999997</v>
      </c>
      <c r="U730" s="66">
        <f t="shared" si="1079"/>
        <v>540881.71</v>
      </c>
      <c r="V730" s="66">
        <f t="shared" si="1080"/>
        <v>562042.65</v>
      </c>
      <c r="W730" s="66">
        <f t="shared" ref="W730:Y730" si="1149">W731</f>
        <v>0</v>
      </c>
      <c r="X730" s="66">
        <f t="shared" si="1149"/>
        <v>0</v>
      </c>
      <c r="Y730" s="66">
        <f t="shared" si="1149"/>
        <v>0</v>
      </c>
      <c r="Z730" s="66">
        <f t="shared" si="1082"/>
        <v>515096.52999999997</v>
      </c>
      <c r="AA730" s="66">
        <f t="shared" si="1083"/>
        <v>540881.71</v>
      </c>
      <c r="AB730" s="66">
        <f t="shared" si="1084"/>
        <v>562042.65</v>
      </c>
    </row>
    <row r="731" spans="1:28" customFormat="1">
      <c r="A731" s="123"/>
      <c r="B731" s="77" t="s">
        <v>52</v>
      </c>
      <c r="C731" s="40" t="s">
        <v>53</v>
      </c>
      <c r="D731" s="40" t="s">
        <v>21</v>
      </c>
      <c r="E731" s="40" t="s">
        <v>100</v>
      </c>
      <c r="F731" s="40" t="s">
        <v>137</v>
      </c>
      <c r="G731" s="41" t="s">
        <v>50</v>
      </c>
      <c r="H731" s="66">
        <f>500094.91+10000</f>
        <v>510094.91</v>
      </c>
      <c r="I731" s="66">
        <f>548704.14+10000</f>
        <v>558704.14</v>
      </c>
      <c r="J731" s="66">
        <f>626120.81+10000</f>
        <v>636120.81000000006</v>
      </c>
      <c r="K731" s="66">
        <v>5001.62</v>
      </c>
      <c r="L731" s="66">
        <v>-17822.43</v>
      </c>
      <c r="M731" s="66">
        <v>-74078.16</v>
      </c>
      <c r="N731" s="66">
        <f t="shared" si="1026"/>
        <v>515096.52999999997</v>
      </c>
      <c r="O731" s="66">
        <f t="shared" si="1027"/>
        <v>540881.71</v>
      </c>
      <c r="P731" s="66">
        <f t="shared" si="1028"/>
        <v>562042.65</v>
      </c>
      <c r="Q731" s="66"/>
      <c r="R731" s="66"/>
      <c r="S731" s="66"/>
      <c r="T731" s="66">
        <f t="shared" si="1078"/>
        <v>515096.52999999997</v>
      </c>
      <c r="U731" s="66">
        <f t="shared" si="1079"/>
        <v>540881.71</v>
      </c>
      <c r="V731" s="66">
        <f t="shared" si="1080"/>
        <v>562042.65</v>
      </c>
      <c r="W731" s="66"/>
      <c r="X731" s="66"/>
      <c r="Y731" s="66"/>
      <c r="Z731" s="66">
        <f t="shared" si="1082"/>
        <v>515096.52999999997</v>
      </c>
      <c r="AA731" s="66">
        <f t="shared" si="1083"/>
        <v>540881.71</v>
      </c>
      <c r="AB731" s="66">
        <f t="shared" si="1084"/>
        <v>562042.65</v>
      </c>
    </row>
    <row r="732" spans="1:28" customFormat="1" ht="25.5">
      <c r="A732" s="123"/>
      <c r="B732" s="136" t="s">
        <v>208</v>
      </c>
      <c r="C732" s="40" t="s">
        <v>53</v>
      </c>
      <c r="D732" s="40" t="s">
        <v>21</v>
      </c>
      <c r="E732" s="40" t="s">
        <v>100</v>
      </c>
      <c r="F732" s="40" t="s">
        <v>137</v>
      </c>
      <c r="G732" s="41" t="s">
        <v>32</v>
      </c>
      <c r="H732" s="66">
        <f>H733</f>
        <v>35000</v>
      </c>
      <c r="I732" s="66">
        <f t="shared" ref="I732:M732" si="1150">I733</f>
        <v>35000</v>
      </c>
      <c r="J732" s="66">
        <f t="shared" si="1150"/>
        <v>35000</v>
      </c>
      <c r="K732" s="66">
        <f t="shared" si="1150"/>
        <v>0</v>
      </c>
      <c r="L732" s="66">
        <f t="shared" si="1150"/>
        <v>0</v>
      </c>
      <c r="M732" s="66">
        <f t="shared" si="1150"/>
        <v>0</v>
      </c>
      <c r="N732" s="66">
        <f t="shared" si="1026"/>
        <v>35000</v>
      </c>
      <c r="O732" s="66">
        <f t="shared" si="1027"/>
        <v>35000</v>
      </c>
      <c r="P732" s="66">
        <f t="shared" si="1028"/>
        <v>35000</v>
      </c>
      <c r="Q732" s="66">
        <f t="shared" ref="Q732:S732" si="1151">Q733</f>
        <v>0</v>
      </c>
      <c r="R732" s="66">
        <f t="shared" si="1151"/>
        <v>0</v>
      </c>
      <c r="S732" s="66">
        <f t="shared" si="1151"/>
        <v>0</v>
      </c>
      <c r="T732" s="66">
        <f t="shared" si="1078"/>
        <v>35000</v>
      </c>
      <c r="U732" s="66">
        <f t="shared" si="1079"/>
        <v>35000</v>
      </c>
      <c r="V732" s="66">
        <f t="shared" si="1080"/>
        <v>35000</v>
      </c>
      <c r="W732" s="66">
        <f t="shared" ref="W732:Y732" si="1152">W733</f>
        <v>0</v>
      </c>
      <c r="X732" s="66">
        <f t="shared" si="1152"/>
        <v>0</v>
      </c>
      <c r="Y732" s="66">
        <f t="shared" si="1152"/>
        <v>0</v>
      </c>
      <c r="Z732" s="66">
        <f t="shared" si="1082"/>
        <v>35000</v>
      </c>
      <c r="AA732" s="66">
        <f t="shared" si="1083"/>
        <v>35000</v>
      </c>
      <c r="AB732" s="66">
        <f t="shared" si="1084"/>
        <v>35000</v>
      </c>
    </row>
    <row r="733" spans="1:28" customFormat="1" ht="25.5">
      <c r="A733" s="123"/>
      <c r="B733" s="77" t="s">
        <v>34</v>
      </c>
      <c r="C733" s="40" t="s">
        <v>53</v>
      </c>
      <c r="D733" s="40" t="s">
        <v>21</v>
      </c>
      <c r="E733" s="40" t="s">
        <v>100</v>
      </c>
      <c r="F733" s="40" t="s">
        <v>137</v>
      </c>
      <c r="G733" s="41" t="s">
        <v>33</v>
      </c>
      <c r="H733" s="66">
        <v>35000</v>
      </c>
      <c r="I733" s="66">
        <v>35000</v>
      </c>
      <c r="J733" s="66">
        <v>35000</v>
      </c>
      <c r="K733" s="66"/>
      <c r="L733" s="66"/>
      <c r="M733" s="66"/>
      <c r="N733" s="66">
        <f t="shared" si="1026"/>
        <v>35000</v>
      </c>
      <c r="O733" s="66">
        <f t="shared" si="1027"/>
        <v>35000</v>
      </c>
      <c r="P733" s="66">
        <f t="shared" si="1028"/>
        <v>35000</v>
      </c>
      <c r="Q733" s="66"/>
      <c r="R733" s="66"/>
      <c r="S733" s="66"/>
      <c r="T733" s="66">
        <f t="shared" si="1078"/>
        <v>35000</v>
      </c>
      <c r="U733" s="66">
        <f t="shared" si="1079"/>
        <v>35000</v>
      </c>
      <c r="V733" s="66">
        <f t="shared" si="1080"/>
        <v>35000</v>
      </c>
      <c r="W733" s="66"/>
      <c r="X733" s="66"/>
      <c r="Y733" s="66"/>
      <c r="Z733" s="66">
        <f t="shared" si="1082"/>
        <v>35000</v>
      </c>
      <c r="AA733" s="66">
        <f t="shared" si="1083"/>
        <v>35000</v>
      </c>
      <c r="AB733" s="66">
        <f t="shared" si="1084"/>
        <v>35000</v>
      </c>
    </row>
    <row r="734" spans="1:28" customFormat="1" ht="25.5">
      <c r="A734" s="123"/>
      <c r="B734" s="88" t="s">
        <v>97</v>
      </c>
      <c r="C734" s="165" t="s">
        <v>53</v>
      </c>
      <c r="D734" s="165" t="s">
        <v>21</v>
      </c>
      <c r="E734" s="165" t="s">
        <v>100</v>
      </c>
      <c r="F734" s="165" t="s">
        <v>138</v>
      </c>
      <c r="G734" s="122"/>
      <c r="H734" s="67">
        <f>H735</f>
        <v>71379.360000000001</v>
      </c>
      <c r="I734" s="67">
        <f t="shared" ref="I734:M734" si="1153">I735</f>
        <v>74234.53</v>
      </c>
      <c r="J734" s="67">
        <f t="shared" si="1153"/>
        <v>74234.53</v>
      </c>
      <c r="K734" s="67">
        <f t="shared" si="1153"/>
        <v>0</v>
      </c>
      <c r="L734" s="67">
        <f t="shared" si="1153"/>
        <v>0</v>
      </c>
      <c r="M734" s="67">
        <f t="shared" si="1153"/>
        <v>0</v>
      </c>
      <c r="N734" s="67">
        <f t="shared" si="1026"/>
        <v>71379.360000000001</v>
      </c>
      <c r="O734" s="67">
        <f t="shared" si="1027"/>
        <v>74234.53</v>
      </c>
      <c r="P734" s="67">
        <f t="shared" si="1028"/>
        <v>74234.53</v>
      </c>
      <c r="Q734" s="67">
        <f t="shared" ref="Q734:S735" si="1154">Q735</f>
        <v>0</v>
      </c>
      <c r="R734" s="67">
        <f t="shared" si="1154"/>
        <v>0</v>
      </c>
      <c r="S734" s="67">
        <f t="shared" si="1154"/>
        <v>0</v>
      </c>
      <c r="T734" s="67">
        <f t="shared" si="1078"/>
        <v>71379.360000000001</v>
      </c>
      <c r="U734" s="67">
        <f t="shared" si="1079"/>
        <v>74234.53</v>
      </c>
      <c r="V734" s="67">
        <f t="shared" si="1080"/>
        <v>74234.53</v>
      </c>
      <c r="W734" s="67">
        <f t="shared" ref="W734:Y735" si="1155">W735</f>
        <v>0</v>
      </c>
      <c r="X734" s="67">
        <f t="shared" si="1155"/>
        <v>0</v>
      </c>
      <c r="Y734" s="67">
        <f t="shared" si="1155"/>
        <v>0</v>
      </c>
      <c r="Z734" s="67">
        <f t="shared" si="1082"/>
        <v>71379.360000000001</v>
      </c>
      <c r="AA734" s="67">
        <f t="shared" si="1083"/>
        <v>74234.53</v>
      </c>
      <c r="AB734" s="67">
        <f t="shared" si="1084"/>
        <v>74234.53</v>
      </c>
    </row>
    <row r="735" spans="1:28" customFormat="1">
      <c r="A735" s="123"/>
      <c r="B735" s="109" t="s">
        <v>35</v>
      </c>
      <c r="C735" s="165" t="s">
        <v>53</v>
      </c>
      <c r="D735" s="165" t="s">
        <v>21</v>
      </c>
      <c r="E735" s="165" t="s">
        <v>100</v>
      </c>
      <c r="F735" s="165" t="s">
        <v>138</v>
      </c>
      <c r="G735" s="122" t="s">
        <v>36</v>
      </c>
      <c r="H735" s="67">
        <f>H736</f>
        <v>71379.360000000001</v>
      </c>
      <c r="I735" s="67">
        <f t="shared" ref="I735:M735" si="1156">I736</f>
        <v>74234.53</v>
      </c>
      <c r="J735" s="67">
        <f t="shared" si="1156"/>
        <v>74234.53</v>
      </c>
      <c r="K735" s="67">
        <f t="shared" si="1156"/>
        <v>0</v>
      </c>
      <c r="L735" s="67">
        <f t="shared" si="1156"/>
        <v>0</v>
      </c>
      <c r="M735" s="67">
        <f t="shared" si="1156"/>
        <v>0</v>
      </c>
      <c r="N735" s="67">
        <f t="shared" si="1026"/>
        <v>71379.360000000001</v>
      </c>
      <c r="O735" s="67">
        <f t="shared" si="1027"/>
        <v>74234.53</v>
      </c>
      <c r="P735" s="67">
        <f t="shared" si="1028"/>
        <v>74234.53</v>
      </c>
      <c r="Q735" s="67">
        <f t="shared" si="1154"/>
        <v>0</v>
      </c>
      <c r="R735" s="67">
        <f t="shared" si="1154"/>
        <v>0</v>
      </c>
      <c r="S735" s="67">
        <f t="shared" si="1154"/>
        <v>0</v>
      </c>
      <c r="T735" s="67">
        <f t="shared" si="1078"/>
        <v>71379.360000000001</v>
      </c>
      <c r="U735" s="67">
        <f t="shared" si="1079"/>
        <v>74234.53</v>
      </c>
      <c r="V735" s="67">
        <f t="shared" si="1080"/>
        <v>74234.53</v>
      </c>
      <c r="W735" s="67">
        <f t="shared" si="1155"/>
        <v>0</v>
      </c>
      <c r="X735" s="67">
        <f t="shared" si="1155"/>
        <v>0</v>
      </c>
      <c r="Y735" s="67">
        <f t="shared" si="1155"/>
        <v>0</v>
      </c>
      <c r="Z735" s="67">
        <f t="shared" si="1082"/>
        <v>71379.360000000001</v>
      </c>
      <c r="AA735" s="67">
        <f t="shared" si="1083"/>
        <v>74234.53</v>
      </c>
      <c r="AB735" s="67">
        <f t="shared" si="1084"/>
        <v>74234.53</v>
      </c>
    </row>
    <row r="736" spans="1:28" customFormat="1" ht="25.5">
      <c r="A736" s="123"/>
      <c r="B736" s="175" t="s">
        <v>38</v>
      </c>
      <c r="C736" s="165" t="s">
        <v>53</v>
      </c>
      <c r="D736" s="165" t="s">
        <v>21</v>
      </c>
      <c r="E736" s="165" t="s">
        <v>100</v>
      </c>
      <c r="F736" s="165" t="s">
        <v>138</v>
      </c>
      <c r="G736" s="122" t="s">
        <v>37</v>
      </c>
      <c r="H736" s="74">
        <v>71379.360000000001</v>
      </c>
      <c r="I736" s="74">
        <v>74234.53</v>
      </c>
      <c r="J736" s="74">
        <v>74234.53</v>
      </c>
      <c r="K736" s="74"/>
      <c r="L736" s="74"/>
      <c r="M736" s="74"/>
      <c r="N736" s="74">
        <f t="shared" si="1026"/>
        <v>71379.360000000001</v>
      </c>
      <c r="O736" s="74">
        <f t="shared" si="1027"/>
        <v>74234.53</v>
      </c>
      <c r="P736" s="74">
        <f t="shared" si="1028"/>
        <v>74234.53</v>
      </c>
      <c r="Q736" s="74"/>
      <c r="R736" s="74"/>
      <c r="S736" s="74"/>
      <c r="T736" s="74">
        <f t="shared" si="1078"/>
        <v>71379.360000000001</v>
      </c>
      <c r="U736" s="74">
        <f t="shared" si="1079"/>
        <v>74234.53</v>
      </c>
      <c r="V736" s="74">
        <f t="shared" si="1080"/>
        <v>74234.53</v>
      </c>
      <c r="W736" s="74"/>
      <c r="X736" s="74"/>
      <c r="Y736" s="74"/>
      <c r="Z736" s="74">
        <f t="shared" si="1082"/>
        <v>71379.360000000001</v>
      </c>
      <c r="AA736" s="74">
        <f t="shared" si="1083"/>
        <v>74234.53</v>
      </c>
      <c r="AB736" s="74">
        <f t="shared" si="1084"/>
        <v>74234.53</v>
      </c>
    </row>
    <row r="737" spans="1:28" customFormat="1" ht="51">
      <c r="A737" s="123"/>
      <c r="B737" s="88" t="s">
        <v>220</v>
      </c>
      <c r="C737" s="40" t="s">
        <v>53</v>
      </c>
      <c r="D737" s="40" t="s">
        <v>21</v>
      </c>
      <c r="E737" s="40" t="s">
        <v>100</v>
      </c>
      <c r="F737" s="40" t="s">
        <v>171</v>
      </c>
      <c r="G737" s="41"/>
      <c r="H737" s="66">
        <f>H740+H738</f>
        <v>2180379.6399999997</v>
      </c>
      <c r="I737" s="66">
        <f t="shared" ref="I737:J737" si="1157">I740+I738</f>
        <v>2374816.54</v>
      </c>
      <c r="J737" s="66">
        <f t="shared" si="1157"/>
        <v>2684483.21</v>
      </c>
      <c r="K737" s="66">
        <f t="shared" ref="K737:M737" si="1158">K740+K738</f>
        <v>20006.48</v>
      </c>
      <c r="L737" s="66">
        <f t="shared" si="1158"/>
        <v>-71289.710000000006</v>
      </c>
      <c r="M737" s="66">
        <f t="shared" si="1158"/>
        <v>-296312.59999999998</v>
      </c>
      <c r="N737" s="66">
        <f t="shared" si="1026"/>
        <v>2200386.1199999996</v>
      </c>
      <c r="O737" s="66">
        <f t="shared" si="1027"/>
        <v>2303526.83</v>
      </c>
      <c r="P737" s="66">
        <f t="shared" si="1028"/>
        <v>2388170.61</v>
      </c>
      <c r="Q737" s="66">
        <f t="shared" ref="Q737:S737" si="1159">Q740+Q738</f>
        <v>0</v>
      </c>
      <c r="R737" s="66">
        <f t="shared" si="1159"/>
        <v>0</v>
      </c>
      <c r="S737" s="66">
        <f t="shared" si="1159"/>
        <v>0</v>
      </c>
      <c r="T737" s="66">
        <f t="shared" si="1078"/>
        <v>2200386.1199999996</v>
      </c>
      <c r="U737" s="66">
        <f t="shared" si="1079"/>
        <v>2303526.83</v>
      </c>
      <c r="V737" s="66">
        <f t="shared" si="1080"/>
        <v>2388170.61</v>
      </c>
      <c r="W737" s="66">
        <f t="shared" ref="W737:Y737" si="1160">W740+W738</f>
        <v>0</v>
      </c>
      <c r="X737" s="66">
        <f t="shared" si="1160"/>
        <v>0</v>
      </c>
      <c r="Y737" s="66">
        <f t="shared" si="1160"/>
        <v>0</v>
      </c>
      <c r="Z737" s="66">
        <f t="shared" si="1082"/>
        <v>2200386.1199999996</v>
      </c>
      <c r="AA737" s="66">
        <f t="shared" si="1083"/>
        <v>2303526.83</v>
      </c>
      <c r="AB737" s="66">
        <f t="shared" si="1084"/>
        <v>2388170.61</v>
      </c>
    </row>
    <row r="738" spans="1:28" customFormat="1" ht="38.25">
      <c r="A738" s="123"/>
      <c r="B738" s="77" t="s">
        <v>51</v>
      </c>
      <c r="C738" s="40" t="s">
        <v>53</v>
      </c>
      <c r="D738" s="40" t="s">
        <v>21</v>
      </c>
      <c r="E738" s="40" t="s">
        <v>100</v>
      </c>
      <c r="F738" s="40" t="s">
        <v>171</v>
      </c>
      <c r="G738" s="41" t="s">
        <v>49</v>
      </c>
      <c r="H738" s="66">
        <f>H739</f>
        <v>2040379.64</v>
      </c>
      <c r="I738" s="66">
        <f t="shared" ref="I738:M738" si="1161">I739</f>
        <v>2234816.54</v>
      </c>
      <c r="J738" s="66">
        <f t="shared" si="1161"/>
        <v>2544483.21</v>
      </c>
      <c r="K738" s="66">
        <f t="shared" si="1161"/>
        <v>20006.48</v>
      </c>
      <c r="L738" s="66">
        <f t="shared" si="1161"/>
        <v>-71289.710000000006</v>
      </c>
      <c r="M738" s="66">
        <f t="shared" si="1161"/>
        <v>-296312.59999999998</v>
      </c>
      <c r="N738" s="66">
        <f t="shared" si="1026"/>
        <v>2060386.1199999999</v>
      </c>
      <c r="O738" s="66">
        <f t="shared" si="1027"/>
        <v>2163526.83</v>
      </c>
      <c r="P738" s="66">
        <f t="shared" si="1028"/>
        <v>2248170.61</v>
      </c>
      <c r="Q738" s="66">
        <f t="shared" ref="Q738:S738" si="1162">Q739</f>
        <v>0</v>
      </c>
      <c r="R738" s="66">
        <f t="shared" si="1162"/>
        <v>0</v>
      </c>
      <c r="S738" s="66">
        <f t="shared" si="1162"/>
        <v>0</v>
      </c>
      <c r="T738" s="66">
        <f t="shared" si="1078"/>
        <v>2060386.1199999999</v>
      </c>
      <c r="U738" s="66">
        <f t="shared" si="1079"/>
        <v>2163526.83</v>
      </c>
      <c r="V738" s="66">
        <f t="shared" si="1080"/>
        <v>2248170.61</v>
      </c>
      <c r="W738" s="66">
        <f t="shared" ref="W738:Y738" si="1163">W739</f>
        <v>0</v>
      </c>
      <c r="X738" s="66">
        <f t="shared" si="1163"/>
        <v>0</v>
      </c>
      <c r="Y738" s="66">
        <f t="shared" si="1163"/>
        <v>0</v>
      </c>
      <c r="Z738" s="66">
        <f t="shared" si="1082"/>
        <v>2060386.1199999999</v>
      </c>
      <c r="AA738" s="66">
        <f t="shared" si="1083"/>
        <v>2163526.83</v>
      </c>
      <c r="AB738" s="66">
        <f t="shared" si="1084"/>
        <v>2248170.61</v>
      </c>
    </row>
    <row r="739" spans="1:28" customFormat="1">
      <c r="A739" s="123"/>
      <c r="B739" s="77" t="s">
        <v>52</v>
      </c>
      <c r="C739" s="40" t="s">
        <v>53</v>
      </c>
      <c r="D739" s="40" t="s">
        <v>21</v>
      </c>
      <c r="E739" s="40" t="s">
        <v>100</v>
      </c>
      <c r="F739" s="40" t="s">
        <v>171</v>
      </c>
      <c r="G739" s="41" t="s">
        <v>50</v>
      </c>
      <c r="H739" s="66">
        <f>2000379.64+40000</f>
        <v>2040379.64</v>
      </c>
      <c r="I739" s="66">
        <f>2194816.54+40000</f>
        <v>2234816.54</v>
      </c>
      <c r="J739" s="66">
        <f>2504483.21+40000</f>
        <v>2544483.21</v>
      </c>
      <c r="K739" s="66">
        <v>20006.48</v>
      </c>
      <c r="L739" s="66">
        <v>-71289.710000000006</v>
      </c>
      <c r="M739" s="66">
        <v>-296312.59999999998</v>
      </c>
      <c r="N739" s="66">
        <f t="shared" si="1026"/>
        <v>2060386.1199999999</v>
      </c>
      <c r="O739" s="66">
        <f t="shared" si="1027"/>
        <v>2163526.83</v>
      </c>
      <c r="P739" s="66">
        <f t="shared" si="1028"/>
        <v>2248170.61</v>
      </c>
      <c r="Q739" s="66"/>
      <c r="R739" s="66"/>
      <c r="S739" s="66"/>
      <c r="T739" s="66">
        <f t="shared" si="1078"/>
        <v>2060386.1199999999</v>
      </c>
      <c r="U739" s="66">
        <f t="shared" si="1079"/>
        <v>2163526.83</v>
      </c>
      <c r="V739" s="66">
        <f t="shared" si="1080"/>
        <v>2248170.61</v>
      </c>
      <c r="W739" s="66"/>
      <c r="X739" s="66"/>
      <c r="Y739" s="66"/>
      <c r="Z739" s="66">
        <f t="shared" si="1082"/>
        <v>2060386.1199999999</v>
      </c>
      <c r="AA739" s="66">
        <f t="shared" si="1083"/>
        <v>2163526.83</v>
      </c>
      <c r="AB739" s="66">
        <f t="shared" si="1084"/>
        <v>2248170.61</v>
      </c>
    </row>
    <row r="740" spans="1:28" customFormat="1" ht="25.5">
      <c r="A740" s="123"/>
      <c r="B740" s="136" t="s">
        <v>208</v>
      </c>
      <c r="C740" s="40" t="s">
        <v>53</v>
      </c>
      <c r="D740" s="40" t="s">
        <v>21</v>
      </c>
      <c r="E740" s="40" t="s">
        <v>100</v>
      </c>
      <c r="F740" s="40" t="s">
        <v>171</v>
      </c>
      <c r="G740" s="41" t="s">
        <v>32</v>
      </c>
      <c r="H740" s="66">
        <f>H741</f>
        <v>140000</v>
      </c>
      <c r="I740" s="66">
        <f t="shared" ref="I740:M740" si="1164">I741</f>
        <v>140000</v>
      </c>
      <c r="J740" s="66">
        <f t="shared" si="1164"/>
        <v>140000</v>
      </c>
      <c r="K740" s="66">
        <f t="shared" si="1164"/>
        <v>0</v>
      </c>
      <c r="L740" s="66">
        <f t="shared" si="1164"/>
        <v>0</v>
      </c>
      <c r="M740" s="66">
        <f t="shared" si="1164"/>
        <v>0</v>
      </c>
      <c r="N740" s="66">
        <f t="shared" si="1026"/>
        <v>140000</v>
      </c>
      <c r="O740" s="66">
        <f t="shared" si="1027"/>
        <v>140000</v>
      </c>
      <c r="P740" s="66">
        <f t="shared" si="1028"/>
        <v>140000</v>
      </c>
      <c r="Q740" s="66">
        <f t="shared" ref="Q740:S740" si="1165">Q741</f>
        <v>0</v>
      </c>
      <c r="R740" s="66">
        <f t="shared" si="1165"/>
        <v>0</v>
      </c>
      <c r="S740" s="66">
        <f t="shared" si="1165"/>
        <v>0</v>
      </c>
      <c r="T740" s="66">
        <f t="shared" si="1078"/>
        <v>140000</v>
      </c>
      <c r="U740" s="66">
        <f t="shared" si="1079"/>
        <v>140000</v>
      </c>
      <c r="V740" s="66">
        <f t="shared" si="1080"/>
        <v>140000</v>
      </c>
      <c r="W740" s="66">
        <f t="shared" ref="W740:Y740" si="1166">W741</f>
        <v>0</v>
      </c>
      <c r="X740" s="66">
        <f t="shared" si="1166"/>
        <v>0</v>
      </c>
      <c r="Y740" s="66">
        <f t="shared" si="1166"/>
        <v>0</v>
      </c>
      <c r="Z740" s="66">
        <f t="shared" si="1082"/>
        <v>140000</v>
      </c>
      <c r="AA740" s="66">
        <f t="shared" si="1083"/>
        <v>140000</v>
      </c>
      <c r="AB740" s="66">
        <f t="shared" si="1084"/>
        <v>140000</v>
      </c>
    </row>
    <row r="741" spans="1:28" customFormat="1" ht="25.5">
      <c r="A741" s="123"/>
      <c r="B741" s="77" t="s">
        <v>34</v>
      </c>
      <c r="C741" s="40" t="s">
        <v>53</v>
      </c>
      <c r="D741" s="40" t="s">
        <v>21</v>
      </c>
      <c r="E741" s="40" t="s">
        <v>100</v>
      </c>
      <c r="F741" s="40" t="s">
        <v>171</v>
      </c>
      <c r="G741" s="41" t="s">
        <v>33</v>
      </c>
      <c r="H741" s="66">
        <v>140000</v>
      </c>
      <c r="I741" s="66">
        <v>140000</v>
      </c>
      <c r="J741" s="66">
        <v>140000</v>
      </c>
      <c r="K741" s="66"/>
      <c r="L741" s="66"/>
      <c r="M741" s="66"/>
      <c r="N741" s="66">
        <f t="shared" si="1026"/>
        <v>140000</v>
      </c>
      <c r="O741" s="66">
        <f t="shared" si="1027"/>
        <v>140000</v>
      </c>
      <c r="P741" s="66">
        <f t="shared" si="1028"/>
        <v>140000</v>
      </c>
      <c r="Q741" s="66"/>
      <c r="R741" s="66"/>
      <c r="S741" s="66"/>
      <c r="T741" s="66">
        <f t="shared" si="1078"/>
        <v>140000</v>
      </c>
      <c r="U741" s="66">
        <f t="shared" si="1079"/>
        <v>140000</v>
      </c>
      <c r="V741" s="66">
        <f t="shared" si="1080"/>
        <v>140000</v>
      </c>
      <c r="W741" s="66"/>
      <c r="X741" s="66"/>
      <c r="Y741" s="66"/>
      <c r="Z741" s="66">
        <f t="shared" si="1082"/>
        <v>140000</v>
      </c>
      <c r="AA741" s="66">
        <f t="shared" si="1083"/>
        <v>140000</v>
      </c>
      <c r="AB741" s="66">
        <f t="shared" si="1084"/>
        <v>140000</v>
      </c>
    </row>
    <row r="742" spans="1:28" customFormat="1" ht="38.25">
      <c r="A742" s="123"/>
      <c r="B742" s="108" t="s">
        <v>340</v>
      </c>
      <c r="C742" s="40" t="s">
        <v>53</v>
      </c>
      <c r="D742" s="40" t="s">
        <v>21</v>
      </c>
      <c r="E742" s="40" t="s">
        <v>100</v>
      </c>
      <c r="F742" s="40" t="s">
        <v>172</v>
      </c>
      <c r="G742" s="41"/>
      <c r="H742" s="66">
        <f>H745+H743</f>
        <v>2725474.55</v>
      </c>
      <c r="I742" s="66">
        <f t="shared" ref="I742:J742" si="1167">I745+I743</f>
        <v>2968520.68</v>
      </c>
      <c r="J742" s="66">
        <f t="shared" si="1167"/>
        <v>3355604.01</v>
      </c>
      <c r="K742" s="66">
        <f t="shared" ref="K742:M742" si="1168">K745+K743</f>
        <v>25008.1</v>
      </c>
      <c r="L742" s="66">
        <f t="shared" si="1168"/>
        <v>-89112.14</v>
      </c>
      <c r="M742" s="66">
        <f t="shared" si="1168"/>
        <v>-370390.75</v>
      </c>
      <c r="N742" s="66">
        <f t="shared" si="1026"/>
        <v>2750482.65</v>
      </c>
      <c r="O742" s="66">
        <f t="shared" si="1027"/>
        <v>2879408.54</v>
      </c>
      <c r="P742" s="66">
        <f t="shared" si="1028"/>
        <v>2985213.26</v>
      </c>
      <c r="Q742" s="66">
        <f t="shared" ref="Q742:S742" si="1169">Q745+Q743</f>
        <v>0</v>
      </c>
      <c r="R742" s="66">
        <f t="shared" si="1169"/>
        <v>0</v>
      </c>
      <c r="S742" s="66">
        <f t="shared" si="1169"/>
        <v>0</v>
      </c>
      <c r="T742" s="66">
        <f t="shared" si="1078"/>
        <v>2750482.65</v>
      </c>
      <c r="U742" s="66">
        <f t="shared" si="1079"/>
        <v>2879408.54</v>
      </c>
      <c r="V742" s="66">
        <f t="shared" si="1080"/>
        <v>2985213.26</v>
      </c>
      <c r="W742" s="66">
        <f t="shared" ref="W742:Y742" si="1170">W745+W743</f>
        <v>0</v>
      </c>
      <c r="X742" s="66">
        <f t="shared" si="1170"/>
        <v>0</v>
      </c>
      <c r="Y742" s="66">
        <f t="shared" si="1170"/>
        <v>0</v>
      </c>
      <c r="Z742" s="66">
        <f t="shared" si="1082"/>
        <v>2750482.65</v>
      </c>
      <c r="AA742" s="66">
        <f t="shared" si="1083"/>
        <v>2879408.54</v>
      </c>
      <c r="AB742" s="66">
        <f t="shared" si="1084"/>
        <v>2985213.26</v>
      </c>
    </row>
    <row r="743" spans="1:28" customFormat="1" ht="38.25">
      <c r="A743" s="123"/>
      <c r="B743" s="77" t="s">
        <v>51</v>
      </c>
      <c r="C743" s="40" t="s">
        <v>53</v>
      </c>
      <c r="D743" s="40" t="s">
        <v>21</v>
      </c>
      <c r="E743" s="165" t="s">
        <v>100</v>
      </c>
      <c r="F743" s="40" t="s">
        <v>172</v>
      </c>
      <c r="G743" s="122" t="s">
        <v>49</v>
      </c>
      <c r="H743" s="66">
        <f>H744</f>
        <v>2550474.5499999998</v>
      </c>
      <c r="I743" s="66">
        <f t="shared" ref="I743:M743" si="1171">I744</f>
        <v>2793520.68</v>
      </c>
      <c r="J743" s="66">
        <f t="shared" si="1171"/>
        <v>3180604.01</v>
      </c>
      <c r="K743" s="66">
        <f t="shared" si="1171"/>
        <v>25008.1</v>
      </c>
      <c r="L743" s="66">
        <f t="shared" si="1171"/>
        <v>-89112.14</v>
      </c>
      <c r="M743" s="66">
        <f t="shared" si="1171"/>
        <v>-370390.75</v>
      </c>
      <c r="N743" s="66">
        <f t="shared" si="1026"/>
        <v>2575482.65</v>
      </c>
      <c r="O743" s="66">
        <f t="shared" si="1027"/>
        <v>2704408.54</v>
      </c>
      <c r="P743" s="66">
        <f t="shared" si="1028"/>
        <v>2810213.26</v>
      </c>
      <c r="Q743" s="66">
        <f t="shared" ref="Q743:S743" si="1172">Q744</f>
        <v>0</v>
      </c>
      <c r="R743" s="66">
        <f t="shared" si="1172"/>
        <v>0</v>
      </c>
      <c r="S743" s="66">
        <f t="shared" si="1172"/>
        <v>0</v>
      </c>
      <c r="T743" s="66">
        <f t="shared" si="1078"/>
        <v>2575482.65</v>
      </c>
      <c r="U743" s="66">
        <f t="shared" si="1079"/>
        <v>2704408.54</v>
      </c>
      <c r="V743" s="66">
        <f t="shared" si="1080"/>
        <v>2810213.26</v>
      </c>
      <c r="W743" s="66">
        <f t="shared" ref="W743:Y743" si="1173">W744</f>
        <v>0</v>
      </c>
      <c r="X743" s="66">
        <f t="shared" si="1173"/>
        <v>0</v>
      </c>
      <c r="Y743" s="66">
        <f t="shared" si="1173"/>
        <v>0</v>
      </c>
      <c r="Z743" s="66">
        <f t="shared" si="1082"/>
        <v>2575482.65</v>
      </c>
      <c r="AA743" s="66">
        <f t="shared" si="1083"/>
        <v>2704408.54</v>
      </c>
      <c r="AB743" s="66">
        <f t="shared" si="1084"/>
        <v>2810213.26</v>
      </c>
    </row>
    <row r="744" spans="1:28" customFormat="1">
      <c r="A744" s="123"/>
      <c r="B744" s="77" t="s">
        <v>52</v>
      </c>
      <c r="C744" s="40" t="s">
        <v>53</v>
      </c>
      <c r="D744" s="40" t="s">
        <v>21</v>
      </c>
      <c r="E744" s="165" t="s">
        <v>100</v>
      </c>
      <c r="F744" s="40" t="s">
        <v>172</v>
      </c>
      <c r="G744" s="122" t="s">
        <v>50</v>
      </c>
      <c r="H744" s="74">
        <f>2500474.55+50000</f>
        <v>2550474.5499999998</v>
      </c>
      <c r="I744" s="74">
        <f>2743520.68+50000</f>
        <v>2793520.68</v>
      </c>
      <c r="J744" s="74">
        <f>3130604.01+50000</f>
        <v>3180604.01</v>
      </c>
      <c r="K744" s="74">
        <v>25008.1</v>
      </c>
      <c r="L744" s="74">
        <v>-89112.14</v>
      </c>
      <c r="M744" s="74">
        <v>-370390.75</v>
      </c>
      <c r="N744" s="74">
        <f t="shared" si="1026"/>
        <v>2575482.65</v>
      </c>
      <c r="O744" s="74">
        <f t="shared" si="1027"/>
        <v>2704408.54</v>
      </c>
      <c r="P744" s="74">
        <f t="shared" si="1028"/>
        <v>2810213.26</v>
      </c>
      <c r="Q744" s="74"/>
      <c r="R744" s="74"/>
      <c r="S744" s="74"/>
      <c r="T744" s="74">
        <f t="shared" si="1078"/>
        <v>2575482.65</v>
      </c>
      <c r="U744" s="74">
        <f t="shared" si="1079"/>
        <v>2704408.54</v>
      </c>
      <c r="V744" s="74">
        <f t="shared" si="1080"/>
        <v>2810213.26</v>
      </c>
      <c r="W744" s="74"/>
      <c r="X744" s="74"/>
      <c r="Y744" s="74"/>
      <c r="Z744" s="74">
        <f t="shared" si="1082"/>
        <v>2575482.65</v>
      </c>
      <c r="AA744" s="74">
        <f t="shared" si="1083"/>
        <v>2704408.54</v>
      </c>
      <c r="AB744" s="74">
        <f t="shared" si="1084"/>
        <v>2810213.26</v>
      </c>
    </row>
    <row r="745" spans="1:28" customFormat="1" ht="25.5">
      <c r="A745" s="123"/>
      <c r="B745" s="136" t="s">
        <v>208</v>
      </c>
      <c r="C745" s="40" t="s">
        <v>53</v>
      </c>
      <c r="D745" s="40" t="s">
        <v>21</v>
      </c>
      <c r="E745" s="165" t="s">
        <v>100</v>
      </c>
      <c r="F745" s="40" t="s">
        <v>172</v>
      </c>
      <c r="G745" s="122" t="s">
        <v>32</v>
      </c>
      <c r="H745" s="66">
        <f>H746</f>
        <v>175000</v>
      </c>
      <c r="I745" s="66">
        <f t="shared" ref="I745:M745" si="1174">I746</f>
        <v>175000</v>
      </c>
      <c r="J745" s="66">
        <f t="shared" si="1174"/>
        <v>175000</v>
      </c>
      <c r="K745" s="66">
        <f t="shared" si="1174"/>
        <v>0</v>
      </c>
      <c r="L745" s="66">
        <f t="shared" si="1174"/>
        <v>0</v>
      </c>
      <c r="M745" s="66">
        <f t="shared" si="1174"/>
        <v>0</v>
      </c>
      <c r="N745" s="66">
        <f t="shared" si="1026"/>
        <v>175000</v>
      </c>
      <c r="O745" s="66">
        <f t="shared" si="1027"/>
        <v>175000</v>
      </c>
      <c r="P745" s="66">
        <f t="shared" si="1028"/>
        <v>175000</v>
      </c>
      <c r="Q745" s="66">
        <f t="shared" ref="Q745:S745" si="1175">Q746</f>
        <v>0</v>
      </c>
      <c r="R745" s="66">
        <f t="shared" si="1175"/>
        <v>0</v>
      </c>
      <c r="S745" s="66">
        <f t="shared" si="1175"/>
        <v>0</v>
      </c>
      <c r="T745" s="66">
        <f t="shared" si="1078"/>
        <v>175000</v>
      </c>
      <c r="U745" s="66">
        <f t="shared" si="1079"/>
        <v>175000</v>
      </c>
      <c r="V745" s="66">
        <f t="shared" si="1080"/>
        <v>175000</v>
      </c>
      <c r="W745" s="66">
        <f t="shared" ref="W745:Y745" si="1176">W746</f>
        <v>0</v>
      </c>
      <c r="X745" s="66">
        <f t="shared" si="1176"/>
        <v>0</v>
      </c>
      <c r="Y745" s="66">
        <f t="shared" si="1176"/>
        <v>0</v>
      </c>
      <c r="Z745" s="66">
        <f t="shared" si="1082"/>
        <v>175000</v>
      </c>
      <c r="AA745" s="66">
        <f t="shared" si="1083"/>
        <v>175000</v>
      </c>
      <c r="AB745" s="66">
        <f t="shared" si="1084"/>
        <v>175000</v>
      </c>
    </row>
    <row r="746" spans="1:28" customFormat="1" ht="25.5">
      <c r="A746" s="123"/>
      <c r="B746" s="77" t="s">
        <v>34</v>
      </c>
      <c r="C746" s="40" t="s">
        <v>53</v>
      </c>
      <c r="D746" s="40" t="s">
        <v>21</v>
      </c>
      <c r="E746" s="165" t="s">
        <v>100</v>
      </c>
      <c r="F746" s="40" t="s">
        <v>172</v>
      </c>
      <c r="G746" s="122" t="s">
        <v>33</v>
      </c>
      <c r="H746" s="74">
        <v>175000</v>
      </c>
      <c r="I746" s="74">
        <v>175000</v>
      </c>
      <c r="J746" s="74">
        <v>175000</v>
      </c>
      <c r="K746" s="74"/>
      <c r="L746" s="74"/>
      <c r="M746" s="74"/>
      <c r="N746" s="74">
        <f t="shared" si="1026"/>
        <v>175000</v>
      </c>
      <c r="O746" s="74">
        <f t="shared" si="1027"/>
        <v>175000</v>
      </c>
      <c r="P746" s="74">
        <f t="shared" si="1028"/>
        <v>175000</v>
      </c>
      <c r="Q746" s="74"/>
      <c r="R746" s="74"/>
      <c r="S746" s="74"/>
      <c r="T746" s="74">
        <f t="shared" si="1078"/>
        <v>175000</v>
      </c>
      <c r="U746" s="74">
        <f t="shared" si="1079"/>
        <v>175000</v>
      </c>
      <c r="V746" s="74">
        <f t="shared" si="1080"/>
        <v>175000</v>
      </c>
      <c r="W746" s="74"/>
      <c r="X746" s="74"/>
      <c r="Y746" s="74"/>
      <c r="Z746" s="74">
        <f t="shared" si="1082"/>
        <v>175000</v>
      </c>
      <c r="AA746" s="74">
        <f t="shared" si="1083"/>
        <v>175000</v>
      </c>
      <c r="AB746" s="74">
        <f t="shared" si="1084"/>
        <v>175000</v>
      </c>
    </row>
    <row r="747" spans="1:28" customFormat="1" ht="38.25">
      <c r="A747" s="123"/>
      <c r="B747" s="88" t="s">
        <v>341</v>
      </c>
      <c r="C747" s="40" t="s">
        <v>53</v>
      </c>
      <c r="D747" s="40" t="s">
        <v>21</v>
      </c>
      <c r="E747" s="40" t="s">
        <v>100</v>
      </c>
      <c r="F747" s="40" t="s">
        <v>180</v>
      </c>
      <c r="G747" s="41"/>
      <c r="H747" s="67">
        <f>H748+H750</f>
        <v>1195189.8199999998</v>
      </c>
      <c r="I747" s="67">
        <f t="shared" ref="I747:J747" si="1177">I748+I750</f>
        <v>1292408.27</v>
      </c>
      <c r="J747" s="67">
        <f t="shared" si="1177"/>
        <v>1447241.6</v>
      </c>
      <c r="K747" s="67">
        <f t="shared" ref="K747:M747" si="1178">K748+K750</f>
        <v>10003.24</v>
      </c>
      <c r="L747" s="67">
        <f t="shared" si="1178"/>
        <v>-35644.85</v>
      </c>
      <c r="M747" s="67">
        <f t="shared" si="1178"/>
        <v>-148156.29</v>
      </c>
      <c r="N747" s="67">
        <f t="shared" si="1026"/>
        <v>1205193.0599999998</v>
      </c>
      <c r="O747" s="67">
        <f t="shared" si="1027"/>
        <v>1256763.42</v>
      </c>
      <c r="P747" s="67">
        <f t="shared" si="1028"/>
        <v>1299085.31</v>
      </c>
      <c r="Q747" s="67">
        <f t="shared" ref="Q747:S747" si="1179">Q748+Q750</f>
        <v>0</v>
      </c>
      <c r="R747" s="67">
        <f t="shared" si="1179"/>
        <v>0</v>
      </c>
      <c r="S747" s="67">
        <f t="shared" si="1179"/>
        <v>0</v>
      </c>
      <c r="T747" s="67">
        <f t="shared" si="1078"/>
        <v>1205193.0599999998</v>
      </c>
      <c r="U747" s="67">
        <f t="shared" si="1079"/>
        <v>1256763.42</v>
      </c>
      <c r="V747" s="67">
        <f t="shared" si="1080"/>
        <v>1299085.31</v>
      </c>
      <c r="W747" s="67">
        <f t="shared" ref="W747:Y747" si="1180">W748+W750</f>
        <v>0</v>
      </c>
      <c r="X747" s="67">
        <f t="shared" si="1180"/>
        <v>0</v>
      </c>
      <c r="Y747" s="67">
        <f t="shared" si="1180"/>
        <v>0</v>
      </c>
      <c r="Z747" s="67">
        <f t="shared" si="1082"/>
        <v>1205193.0599999998</v>
      </c>
      <c r="AA747" s="67">
        <f t="shared" si="1083"/>
        <v>1256763.42</v>
      </c>
      <c r="AB747" s="67">
        <f t="shared" si="1084"/>
        <v>1299085.31</v>
      </c>
    </row>
    <row r="748" spans="1:28" customFormat="1" ht="38.25">
      <c r="A748" s="123"/>
      <c r="B748" s="77" t="s">
        <v>51</v>
      </c>
      <c r="C748" s="40" t="s">
        <v>53</v>
      </c>
      <c r="D748" s="40" t="s">
        <v>21</v>
      </c>
      <c r="E748" s="40" t="s">
        <v>100</v>
      </c>
      <c r="F748" s="40" t="s">
        <v>180</v>
      </c>
      <c r="G748" s="41" t="s">
        <v>49</v>
      </c>
      <c r="H748" s="67">
        <f>H749</f>
        <v>1020189.82</v>
      </c>
      <c r="I748" s="67">
        <f t="shared" ref="I748:M748" si="1181">I749</f>
        <v>1117408.27</v>
      </c>
      <c r="J748" s="67">
        <f t="shared" si="1181"/>
        <v>1272241.6000000001</v>
      </c>
      <c r="K748" s="67">
        <f t="shared" si="1181"/>
        <v>10003.24</v>
      </c>
      <c r="L748" s="67">
        <f t="shared" si="1181"/>
        <v>-35644.85</v>
      </c>
      <c r="M748" s="67">
        <f t="shared" si="1181"/>
        <v>-148156.29</v>
      </c>
      <c r="N748" s="67">
        <f t="shared" si="1026"/>
        <v>1030193.0599999999</v>
      </c>
      <c r="O748" s="67">
        <f t="shared" si="1027"/>
        <v>1081763.42</v>
      </c>
      <c r="P748" s="67">
        <f t="shared" si="1028"/>
        <v>1124085.31</v>
      </c>
      <c r="Q748" s="67">
        <f t="shared" ref="Q748:S748" si="1182">Q749</f>
        <v>0</v>
      </c>
      <c r="R748" s="67">
        <f t="shared" si="1182"/>
        <v>0</v>
      </c>
      <c r="S748" s="67">
        <f t="shared" si="1182"/>
        <v>0</v>
      </c>
      <c r="T748" s="67">
        <f t="shared" si="1078"/>
        <v>1030193.0599999999</v>
      </c>
      <c r="U748" s="67">
        <f t="shared" si="1079"/>
        <v>1081763.42</v>
      </c>
      <c r="V748" s="67">
        <f t="shared" si="1080"/>
        <v>1124085.31</v>
      </c>
      <c r="W748" s="67">
        <f t="shared" ref="W748:Y748" si="1183">W749</f>
        <v>0</v>
      </c>
      <c r="X748" s="67">
        <f t="shared" si="1183"/>
        <v>0</v>
      </c>
      <c r="Y748" s="67">
        <f t="shared" si="1183"/>
        <v>0</v>
      </c>
      <c r="Z748" s="67">
        <f t="shared" si="1082"/>
        <v>1030193.0599999999</v>
      </c>
      <c r="AA748" s="67">
        <f t="shared" si="1083"/>
        <v>1081763.42</v>
      </c>
      <c r="AB748" s="67">
        <f t="shared" si="1084"/>
        <v>1124085.31</v>
      </c>
    </row>
    <row r="749" spans="1:28" customFormat="1">
      <c r="A749" s="123"/>
      <c r="B749" s="77" t="s">
        <v>52</v>
      </c>
      <c r="C749" s="40" t="s">
        <v>53</v>
      </c>
      <c r="D749" s="40" t="s">
        <v>21</v>
      </c>
      <c r="E749" s="40" t="s">
        <v>100</v>
      </c>
      <c r="F749" s="40" t="s">
        <v>180</v>
      </c>
      <c r="G749" s="41" t="s">
        <v>50</v>
      </c>
      <c r="H749" s="66">
        <f>1000189.82+20000</f>
        <v>1020189.82</v>
      </c>
      <c r="I749" s="66">
        <f>1097408.27+20000</f>
        <v>1117408.27</v>
      </c>
      <c r="J749" s="66">
        <f>1252241.6+20000</f>
        <v>1272241.6000000001</v>
      </c>
      <c r="K749" s="66">
        <v>10003.24</v>
      </c>
      <c r="L749" s="66">
        <v>-35644.85</v>
      </c>
      <c r="M749" s="66">
        <v>-148156.29</v>
      </c>
      <c r="N749" s="66">
        <f t="shared" si="1026"/>
        <v>1030193.0599999999</v>
      </c>
      <c r="O749" s="66">
        <f t="shared" si="1027"/>
        <v>1081763.42</v>
      </c>
      <c r="P749" s="66">
        <f t="shared" si="1028"/>
        <v>1124085.31</v>
      </c>
      <c r="Q749" s="66"/>
      <c r="R749" s="66"/>
      <c r="S749" s="66"/>
      <c r="T749" s="66">
        <f t="shared" si="1078"/>
        <v>1030193.0599999999</v>
      </c>
      <c r="U749" s="66">
        <f t="shared" si="1079"/>
        <v>1081763.42</v>
      </c>
      <c r="V749" s="66">
        <f t="shared" si="1080"/>
        <v>1124085.31</v>
      </c>
      <c r="W749" s="66"/>
      <c r="X749" s="66"/>
      <c r="Y749" s="66"/>
      <c r="Z749" s="66">
        <f t="shared" si="1082"/>
        <v>1030193.0599999999</v>
      </c>
      <c r="AA749" s="66">
        <f t="shared" si="1083"/>
        <v>1081763.42</v>
      </c>
      <c r="AB749" s="66">
        <f t="shared" si="1084"/>
        <v>1124085.31</v>
      </c>
    </row>
    <row r="750" spans="1:28" ht="25.5">
      <c r="A750" s="123"/>
      <c r="B750" s="136" t="s">
        <v>208</v>
      </c>
      <c r="C750" s="40" t="s">
        <v>53</v>
      </c>
      <c r="D750" s="40" t="s">
        <v>21</v>
      </c>
      <c r="E750" s="40" t="s">
        <v>100</v>
      </c>
      <c r="F750" s="40" t="s">
        <v>180</v>
      </c>
      <c r="G750" s="41" t="s">
        <v>32</v>
      </c>
      <c r="H750" s="67">
        <f>H751</f>
        <v>175000</v>
      </c>
      <c r="I750" s="67">
        <f t="shared" ref="I750:M750" si="1184">I751</f>
        <v>175000</v>
      </c>
      <c r="J750" s="67">
        <f t="shared" si="1184"/>
        <v>175000</v>
      </c>
      <c r="K750" s="67">
        <f t="shared" si="1184"/>
        <v>0</v>
      </c>
      <c r="L750" s="67">
        <f t="shared" si="1184"/>
        <v>0</v>
      </c>
      <c r="M750" s="67">
        <f t="shared" si="1184"/>
        <v>0</v>
      </c>
      <c r="N750" s="67">
        <f t="shared" si="1026"/>
        <v>175000</v>
      </c>
      <c r="O750" s="67">
        <f t="shared" si="1027"/>
        <v>175000</v>
      </c>
      <c r="P750" s="67">
        <f t="shared" si="1028"/>
        <v>175000</v>
      </c>
      <c r="Q750" s="67">
        <f t="shared" ref="Q750:S750" si="1185">Q751</f>
        <v>0</v>
      </c>
      <c r="R750" s="67">
        <f t="shared" si="1185"/>
        <v>0</v>
      </c>
      <c r="S750" s="67">
        <f t="shared" si="1185"/>
        <v>0</v>
      </c>
      <c r="T750" s="67">
        <f t="shared" si="1078"/>
        <v>175000</v>
      </c>
      <c r="U750" s="67">
        <f t="shared" si="1079"/>
        <v>175000</v>
      </c>
      <c r="V750" s="67">
        <f t="shared" si="1080"/>
        <v>175000</v>
      </c>
      <c r="W750" s="67">
        <f t="shared" ref="W750:Y750" si="1186">W751</f>
        <v>0</v>
      </c>
      <c r="X750" s="67">
        <f t="shared" si="1186"/>
        <v>0</v>
      </c>
      <c r="Y750" s="67">
        <f t="shared" si="1186"/>
        <v>0</v>
      </c>
      <c r="Z750" s="67">
        <f t="shared" si="1082"/>
        <v>175000</v>
      </c>
      <c r="AA750" s="67">
        <f t="shared" si="1083"/>
        <v>175000</v>
      </c>
      <c r="AB750" s="67">
        <f t="shared" si="1084"/>
        <v>175000</v>
      </c>
    </row>
    <row r="751" spans="1:28" ht="25.5">
      <c r="A751" s="194"/>
      <c r="B751" s="77" t="s">
        <v>34</v>
      </c>
      <c r="C751" s="40" t="s">
        <v>53</v>
      </c>
      <c r="D751" s="40" t="s">
        <v>21</v>
      </c>
      <c r="E751" s="40" t="s">
        <v>100</v>
      </c>
      <c r="F751" s="40" t="s">
        <v>180</v>
      </c>
      <c r="G751" s="41" t="s">
        <v>33</v>
      </c>
      <c r="H751" s="66">
        <v>175000</v>
      </c>
      <c r="I751" s="66">
        <v>175000</v>
      </c>
      <c r="J751" s="66">
        <v>175000</v>
      </c>
      <c r="K751" s="66"/>
      <c r="L751" s="66"/>
      <c r="M751" s="66"/>
      <c r="N751" s="66">
        <f t="shared" si="1026"/>
        <v>175000</v>
      </c>
      <c r="O751" s="66">
        <f t="shared" si="1027"/>
        <v>175000</v>
      </c>
      <c r="P751" s="66">
        <f t="shared" si="1028"/>
        <v>175000</v>
      </c>
      <c r="Q751" s="66"/>
      <c r="R751" s="66"/>
      <c r="S751" s="66"/>
      <c r="T751" s="66">
        <f t="shared" si="1078"/>
        <v>175000</v>
      </c>
      <c r="U751" s="66">
        <f t="shared" si="1079"/>
        <v>175000</v>
      </c>
      <c r="V751" s="66">
        <f t="shared" si="1080"/>
        <v>175000</v>
      </c>
      <c r="W751" s="66"/>
      <c r="X751" s="66"/>
      <c r="Y751" s="66"/>
      <c r="Z751" s="66">
        <f t="shared" si="1082"/>
        <v>175000</v>
      </c>
      <c r="AA751" s="66">
        <f t="shared" si="1083"/>
        <v>175000</v>
      </c>
      <c r="AB751" s="66">
        <f t="shared" si="1084"/>
        <v>175000</v>
      </c>
    </row>
    <row r="752" spans="1:28">
      <c r="A752" s="171"/>
      <c r="B752" s="172" t="s">
        <v>342</v>
      </c>
      <c r="C752" s="199"/>
      <c r="D752" s="200"/>
      <c r="E752" s="200"/>
      <c r="F752" s="200"/>
      <c r="G752" s="201"/>
      <c r="H752" s="202"/>
      <c r="I752" s="173">
        <v>16087000</v>
      </c>
      <c r="J752" s="173">
        <v>32828000</v>
      </c>
      <c r="K752" s="202"/>
      <c r="L752" s="173"/>
      <c r="M752" s="173"/>
      <c r="N752" s="202">
        <f t="shared" si="1026"/>
        <v>0</v>
      </c>
      <c r="O752" s="173">
        <f t="shared" si="1027"/>
        <v>16087000</v>
      </c>
      <c r="P752" s="173">
        <f t="shared" si="1028"/>
        <v>32828000</v>
      </c>
      <c r="Q752" s="202"/>
      <c r="R752" s="173"/>
      <c r="S752" s="173"/>
      <c r="T752" s="202">
        <f t="shared" si="1078"/>
        <v>0</v>
      </c>
      <c r="U752" s="173">
        <f t="shared" si="1079"/>
        <v>16087000</v>
      </c>
      <c r="V752" s="173">
        <f t="shared" si="1080"/>
        <v>32828000</v>
      </c>
      <c r="W752" s="202"/>
      <c r="X752" s="173"/>
      <c r="Y752" s="173"/>
      <c r="Z752" s="202">
        <f t="shared" si="1082"/>
        <v>0</v>
      </c>
      <c r="AA752" s="173">
        <f t="shared" si="1083"/>
        <v>16087000</v>
      </c>
      <c r="AB752" s="173">
        <f t="shared" si="1084"/>
        <v>32828000</v>
      </c>
    </row>
    <row r="753" spans="2:29" ht="16.5">
      <c r="B753" s="54" t="s">
        <v>18</v>
      </c>
      <c r="C753" s="55"/>
      <c r="D753" s="21"/>
      <c r="E753" s="21"/>
      <c r="F753" s="22"/>
      <c r="G753" s="23"/>
      <c r="H753" s="68">
        <f>SUM(H15+H606)</f>
        <v>975148001.94000006</v>
      </c>
      <c r="I753" s="68">
        <f>SUM(I15+I606+I752)</f>
        <v>900335165.51999998</v>
      </c>
      <c r="J753" s="68">
        <f>SUM(J15+J606+J752)</f>
        <v>922464352.68000007</v>
      </c>
      <c r="K753" s="68">
        <f>SUM(K15+K606+K752)</f>
        <v>101114287.67</v>
      </c>
      <c r="L753" s="68">
        <f>SUM(L15+L606+L752)</f>
        <v>771777.15999999992</v>
      </c>
      <c r="M753" s="68">
        <f>SUM(M15+M606+M752)</f>
        <v>-1690538.9500000002</v>
      </c>
      <c r="N753" s="68">
        <f t="shared" si="1026"/>
        <v>1076262289.6100001</v>
      </c>
      <c r="O753" s="68">
        <f t="shared" si="1027"/>
        <v>901106942.67999995</v>
      </c>
      <c r="P753" s="68">
        <f t="shared" si="1028"/>
        <v>920773813.73000002</v>
      </c>
      <c r="Q753" s="68">
        <f>SUM(Q15+Q606+Q752)</f>
        <v>136145032.75999999</v>
      </c>
      <c r="R753" s="68">
        <f>SUM(R15+R606+R752)</f>
        <v>293866.65999999997</v>
      </c>
      <c r="S753" s="68">
        <f>SUM(S15+S606+S752)</f>
        <v>278194.39</v>
      </c>
      <c r="T753" s="68">
        <f t="shared" si="1078"/>
        <v>1212407322.3700001</v>
      </c>
      <c r="U753" s="68">
        <f t="shared" si="1079"/>
        <v>901400809.33999991</v>
      </c>
      <c r="V753" s="68">
        <f t="shared" si="1080"/>
        <v>921052008.12</v>
      </c>
      <c r="W753" s="68">
        <f>SUM(W15+W606+W752)</f>
        <v>75806876.459999993</v>
      </c>
      <c r="X753" s="68">
        <f>SUM(X15+X606+X752)</f>
        <v>0</v>
      </c>
      <c r="Y753" s="68">
        <f>SUM(Y15+Y606+Y752)</f>
        <v>-3805094.26</v>
      </c>
      <c r="Z753" s="68">
        <f t="shared" si="1082"/>
        <v>1288214198.8300002</v>
      </c>
      <c r="AA753" s="68">
        <f t="shared" si="1083"/>
        <v>901400809.33999991</v>
      </c>
      <c r="AB753" s="68">
        <f t="shared" si="1084"/>
        <v>917246913.86000001</v>
      </c>
      <c r="AC753" s="2" t="s">
        <v>356</v>
      </c>
    </row>
    <row r="754" spans="2:29">
      <c r="F754" s="24"/>
      <c r="G754" s="24"/>
    </row>
  </sheetData>
  <mergeCells count="36">
    <mergeCell ref="A10:AB10"/>
    <mergeCell ref="W12:Y12"/>
    <mergeCell ref="Z12:AB12"/>
    <mergeCell ref="Q12:S12"/>
    <mergeCell ref="T12:V12"/>
    <mergeCell ref="B11:G11"/>
    <mergeCell ref="K11:P11"/>
    <mergeCell ref="Q11:V11"/>
    <mergeCell ref="A134:A151"/>
    <mergeCell ref="A440:A442"/>
    <mergeCell ref="K12:M12"/>
    <mergeCell ref="N12:P12"/>
    <mergeCell ref="H12:J12"/>
    <mergeCell ref="A236:A250"/>
    <mergeCell ref="A87:A98"/>
    <mergeCell ref="A122:A129"/>
    <mergeCell ref="A18:A38"/>
    <mergeCell ref="A106:A113"/>
    <mergeCell ref="A43:A75"/>
    <mergeCell ref="A166:A191"/>
    <mergeCell ref="A12:A13"/>
    <mergeCell ref="B12:B13"/>
    <mergeCell ref="C12:F13"/>
    <mergeCell ref="G12:G13"/>
    <mergeCell ref="A515:A517"/>
    <mergeCell ref="A260:A280"/>
    <mergeCell ref="A387:A389"/>
    <mergeCell ref="A355:A357"/>
    <mergeCell ref="A283:A285"/>
    <mergeCell ref="A329:A331"/>
    <mergeCell ref="A510:A512"/>
    <mergeCell ref="A463:A469"/>
    <mergeCell ref="A423:A427"/>
    <mergeCell ref="A435:A437"/>
    <mergeCell ref="A450:A452"/>
    <mergeCell ref="A337:A344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2023-03-23T05:59:57Z</cp:lastPrinted>
  <dcterms:created xsi:type="dcterms:W3CDTF">2010-03-22T07:46:53Z</dcterms:created>
  <dcterms:modified xsi:type="dcterms:W3CDTF">2023-06-08T13:48:08Z</dcterms:modified>
</cp:coreProperties>
</file>