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15" windowWidth="20730" windowHeight="11760"/>
  </bookViews>
  <sheets>
    <sheet name="Лист1" sheetId="1" r:id="rId1"/>
  </sheets>
  <definedNames>
    <definedName name="_xlnm.Print_Titles" localSheetId="0">Лист1!$12:$13</definedName>
    <definedName name="_xlnm.Print_Area" localSheetId="0">Лист1!$A$1:$W$639</definedName>
  </definedNames>
  <calcPr calcId="125725" iterate="1"/>
</workbook>
</file>

<file path=xl/calcChain.xml><?xml version="1.0" encoding="utf-8"?>
<calcChain xmlns="http://schemas.openxmlformats.org/spreadsheetml/2006/main">
  <c r="Q457" i="1"/>
  <c r="Q571"/>
  <c r="R520" l="1"/>
  <c r="S520"/>
  <c r="Q520"/>
  <c r="V526"/>
  <c r="U526"/>
  <c r="T526"/>
  <c r="V525"/>
  <c r="U525"/>
  <c r="T525"/>
  <c r="S525"/>
  <c r="R525"/>
  <c r="Q525"/>
  <c r="R513"/>
  <c r="S513"/>
  <c r="R518"/>
  <c r="S518"/>
  <c r="Q518"/>
  <c r="T518" s="1"/>
  <c r="U518"/>
  <c r="V518"/>
  <c r="T519"/>
  <c r="U519"/>
  <c r="V519"/>
  <c r="Q559" l="1"/>
  <c r="Q293"/>
  <c r="R420"/>
  <c r="S420"/>
  <c r="U422"/>
  <c r="V422"/>
  <c r="T422"/>
  <c r="S421"/>
  <c r="R421"/>
  <c r="Q421"/>
  <c r="M421"/>
  <c r="L421"/>
  <c r="K421"/>
  <c r="J421"/>
  <c r="I421"/>
  <c r="H421"/>
  <c r="N421" s="1"/>
  <c r="T421" l="1"/>
  <c r="O421"/>
  <c r="U421" s="1"/>
  <c r="P421"/>
  <c r="V421" s="1"/>
  <c r="T606" l="1"/>
  <c r="T607"/>
  <c r="T608"/>
  <c r="U608"/>
  <c r="V608"/>
  <c r="R607"/>
  <c r="R606" s="1"/>
  <c r="U606" s="1"/>
  <c r="S607"/>
  <c r="S606" s="1"/>
  <c r="V606" s="1"/>
  <c r="Q607"/>
  <c r="Q606"/>
  <c r="U609"/>
  <c r="V609"/>
  <c r="U610"/>
  <c r="V610"/>
  <c r="T611"/>
  <c r="U611"/>
  <c r="V611"/>
  <c r="R610"/>
  <c r="R609" s="1"/>
  <c r="S610"/>
  <c r="S609" s="1"/>
  <c r="Q610"/>
  <c r="Q609" s="1"/>
  <c r="V607" l="1"/>
  <c r="U607"/>
  <c r="T609"/>
  <c r="T610"/>
  <c r="R588" l="1"/>
  <c r="S588"/>
  <c r="T591"/>
  <c r="U591"/>
  <c r="V591"/>
  <c r="T592"/>
  <c r="U592"/>
  <c r="V592"/>
  <c r="R591"/>
  <c r="S591"/>
  <c r="Q591"/>
  <c r="R565"/>
  <c r="S565"/>
  <c r="U568"/>
  <c r="V568"/>
  <c r="T569"/>
  <c r="U569"/>
  <c r="V569"/>
  <c r="R568"/>
  <c r="S568"/>
  <c r="Q568"/>
  <c r="T568" s="1"/>
  <c r="U566"/>
  <c r="V566"/>
  <c r="T567"/>
  <c r="U567"/>
  <c r="V567"/>
  <c r="R566"/>
  <c r="S566"/>
  <c r="Q566"/>
  <c r="T566" s="1"/>
  <c r="Q529"/>
  <c r="T510"/>
  <c r="T512"/>
  <c r="U512"/>
  <c r="V512"/>
  <c r="R511"/>
  <c r="R510" s="1"/>
  <c r="U510" s="1"/>
  <c r="S511"/>
  <c r="S510" s="1"/>
  <c r="V510" s="1"/>
  <c r="Q511"/>
  <c r="Q510" s="1"/>
  <c r="T490"/>
  <c r="U490"/>
  <c r="V490"/>
  <c r="R489"/>
  <c r="R488" s="1"/>
  <c r="U488" s="1"/>
  <c r="S489"/>
  <c r="S488" s="1"/>
  <c r="V488" s="1"/>
  <c r="Q489"/>
  <c r="T489" s="1"/>
  <c r="Q488"/>
  <c r="T488" s="1"/>
  <c r="T478"/>
  <c r="T479"/>
  <c r="U479"/>
  <c r="V479"/>
  <c r="R478"/>
  <c r="R477" s="1"/>
  <c r="U477" s="1"/>
  <c r="S478"/>
  <c r="S477" s="1"/>
  <c r="V477" s="1"/>
  <c r="Q478"/>
  <c r="Q477" s="1"/>
  <c r="T477" s="1"/>
  <c r="T457"/>
  <c r="U457"/>
  <c r="V457"/>
  <c r="R456"/>
  <c r="R455" s="1"/>
  <c r="U455" s="1"/>
  <c r="S456"/>
  <c r="S455" s="1"/>
  <c r="V455" s="1"/>
  <c r="Q456"/>
  <c r="Q455" s="1"/>
  <c r="T455" s="1"/>
  <c r="T349"/>
  <c r="U349"/>
  <c r="V349"/>
  <c r="R348"/>
  <c r="R347" s="1"/>
  <c r="U347" s="1"/>
  <c r="S348"/>
  <c r="S347" s="1"/>
  <c r="V347" s="1"/>
  <c r="Q348"/>
  <c r="Q347" s="1"/>
  <c r="T347" s="1"/>
  <c r="U456" l="1"/>
  <c r="V456"/>
  <c r="V511"/>
  <c r="U511"/>
  <c r="V348"/>
  <c r="V478"/>
  <c r="V489"/>
  <c r="U348"/>
  <c r="U478"/>
  <c r="U489"/>
  <c r="T511"/>
  <c r="T456"/>
  <c r="T348"/>
  <c r="R307"/>
  <c r="S307"/>
  <c r="U318"/>
  <c r="V318"/>
  <c r="T319"/>
  <c r="U319"/>
  <c r="V319"/>
  <c r="T320"/>
  <c r="U320"/>
  <c r="V320"/>
  <c r="U321"/>
  <c r="V321"/>
  <c r="T322"/>
  <c r="U322"/>
  <c r="V322"/>
  <c r="R321"/>
  <c r="R318" s="1"/>
  <c r="S321"/>
  <c r="Q321"/>
  <c r="T321" s="1"/>
  <c r="R319"/>
  <c r="S319"/>
  <c r="Q319"/>
  <c r="S318"/>
  <c r="T296"/>
  <c r="U296"/>
  <c r="V296"/>
  <c r="R295"/>
  <c r="R294" s="1"/>
  <c r="U294" s="1"/>
  <c r="S295"/>
  <c r="S294" s="1"/>
  <c r="V294" s="1"/>
  <c r="Q295"/>
  <c r="T295" s="1"/>
  <c r="Q294"/>
  <c r="T288"/>
  <c r="U288"/>
  <c r="V288"/>
  <c r="R287"/>
  <c r="R286" s="1"/>
  <c r="U286" s="1"/>
  <c r="S287"/>
  <c r="S286" s="1"/>
  <c r="V286" s="1"/>
  <c r="Q287"/>
  <c r="Q286" s="1"/>
  <c r="T286" s="1"/>
  <c r="V221"/>
  <c r="U221"/>
  <c r="T221"/>
  <c r="S220"/>
  <c r="V220" s="1"/>
  <c r="R220"/>
  <c r="U220" s="1"/>
  <c r="Q220"/>
  <c r="T220" s="1"/>
  <c r="T198"/>
  <c r="T199"/>
  <c r="U199"/>
  <c r="V199"/>
  <c r="R198"/>
  <c r="R197" s="1"/>
  <c r="U197" s="1"/>
  <c r="S198"/>
  <c r="S197" s="1"/>
  <c r="V197" s="1"/>
  <c r="Q198"/>
  <c r="Q197" s="1"/>
  <c r="T197" s="1"/>
  <c r="V184"/>
  <c r="U184"/>
  <c r="Q183"/>
  <c r="S183"/>
  <c r="V183" s="1"/>
  <c r="R183"/>
  <c r="U183" s="1"/>
  <c r="Q177"/>
  <c r="T177"/>
  <c r="U177"/>
  <c r="V177"/>
  <c r="R176"/>
  <c r="R175" s="1"/>
  <c r="U175" s="1"/>
  <c r="S176"/>
  <c r="S175" s="1"/>
  <c r="V175" s="1"/>
  <c r="Q176"/>
  <c r="Q175" s="1"/>
  <c r="T166"/>
  <c r="T167"/>
  <c r="T168"/>
  <c r="U168"/>
  <c r="V168"/>
  <c r="R167"/>
  <c r="U167" s="1"/>
  <c r="S167"/>
  <c r="S166" s="1"/>
  <c r="V166" s="1"/>
  <c r="Q167"/>
  <c r="Q166" s="1"/>
  <c r="T163"/>
  <c r="T165"/>
  <c r="U165"/>
  <c r="V165"/>
  <c r="R164"/>
  <c r="R163" s="1"/>
  <c r="U163" s="1"/>
  <c r="S164"/>
  <c r="S163" s="1"/>
  <c r="V163" s="1"/>
  <c r="Q164"/>
  <c r="Q163" s="1"/>
  <c r="T160"/>
  <c r="T161"/>
  <c r="T162"/>
  <c r="U162"/>
  <c r="V162"/>
  <c r="R161"/>
  <c r="R160" s="1"/>
  <c r="U160" s="1"/>
  <c r="S161"/>
  <c r="S160" s="1"/>
  <c r="V160" s="1"/>
  <c r="Q161"/>
  <c r="Q160"/>
  <c r="Q147"/>
  <c r="T147"/>
  <c r="U147"/>
  <c r="V147"/>
  <c r="R146"/>
  <c r="R145" s="1"/>
  <c r="U145" s="1"/>
  <c r="S146"/>
  <c r="S145" s="1"/>
  <c r="V145" s="1"/>
  <c r="Q146"/>
  <c r="T146" s="1"/>
  <c r="Q145"/>
  <c r="T145" s="1"/>
  <c r="T141"/>
  <c r="U141"/>
  <c r="V141"/>
  <c r="R140"/>
  <c r="R139" s="1"/>
  <c r="U139" s="1"/>
  <c r="S140"/>
  <c r="S139" s="1"/>
  <c r="V139" s="1"/>
  <c r="Q140"/>
  <c r="Q139" s="1"/>
  <c r="T139" s="1"/>
  <c r="T110"/>
  <c r="U110"/>
  <c r="V110"/>
  <c r="R109"/>
  <c r="R108" s="1"/>
  <c r="R99" s="1"/>
  <c r="S109"/>
  <c r="S108" s="1"/>
  <c r="S99" s="1"/>
  <c r="Q109"/>
  <c r="Q108" s="1"/>
  <c r="T108" s="1"/>
  <c r="T89"/>
  <c r="U89"/>
  <c r="V89"/>
  <c r="R88"/>
  <c r="R87" s="1"/>
  <c r="U87" s="1"/>
  <c r="S88"/>
  <c r="S87" s="1"/>
  <c r="V87" s="1"/>
  <c r="Q88"/>
  <c r="T88" s="1"/>
  <c r="Q87"/>
  <c r="T87" s="1"/>
  <c r="Q75"/>
  <c r="T53"/>
  <c r="T54"/>
  <c r="U54"/>
  <c r="V54"/>
  <c r="R53"/>
  <c r="R52" s="1"/>
  <c r="U52" s="1"/>
  <c r="S53"/>
  <c r="S52" s="1"/>
  <c r="V52" s="1"/>
  <c r="Q53"/>
  <c r="Q52" s="1"/>
  <c r="T52" s="1"/>
  <c r="T27"/>
  <c r="T28"/>
  <c r="T29"/>
  <c r="U29"/>
  <c r="V29"/>
  <c r="R28"/>
  <c r="R27" s="1"/>
  <c r="U27" s="1"/>
  <c r="S28"/>
  <c r="S27" s="1"/>
  <c r="V27" s="1"/>
  <c r="Q28"/>
  <c r="Q27" s="1"/>
  <c r="S219" l="1"/>
  <c r="V219" s="1"/>
  <c r="V176"/>
  <c r="V88"/>
  <c r="V109"/>
  <c r="U161"/>
  <c r="U28"/>
  <c r="V108"/>
  <c r="V140"/>
  <c r="U164"/>
  <c r="U53"/>
  <c r="U146"/>
  <c r="U198"/>
  <c r="V287"/>
  <c r="R166"/>
  <c r="U166" s="1"/>
  <c r="V167"/>
  <c r="U295"/>
  <c r="U88"/>
  <c r="U108"/>
  <c r="V146"/>
  <c r="V161"/>
  <c r="V164"/>
  <c r="V198"/>
  <c r="U287"/>
  <c r="V28"/>
  <c r="V53"/>
  <c r="U109"/>
  <c r="U140"/>
  <c r="U176"/>
  <c r="R182"/>
  <c r="U182" s="1"/>
  <c r="V295"/>
  <c r="Q318"/>
  <c r="Q307" s="1"/>
  <c r="T318"/>
  <c r="T294"/>
  <c r="T287"/>
  <c r="Q219"/>
  <c r="T219" s="1"/>
  <c r="R219"/>
  <c r="U219" s="1"/>
  <c r="T183"/>
  <c r="Q182"/>
  <c r="T184"/>
  <c r="S182"/>
  <c r="V182" s="1"/>
  <c r="T175"/>
  <c r="T176"/>
  <c r="T164"/>
  <c r="T140"/>
  <c r="T109"/>
  <c r="S636"/>
  <c r="R636"/>
  <c r="Q636"/>
  <c r="S634"/>
  <c r="R634"/>
  <c r="Q634"/>
  <c r="S631"/>
  <c r="R631"/>
  <c r="Q631"/>
  <c r="S629"/>
  <c r="S628" s="1"/>
  <c r="R629"/>
  <c r="Q629"/>
  <c r="Q628"/>
  <c r="S626"/>
  <c r="R626"/>
  <c r="R623" s="1"/>
  <c r="Q626"/>
  <c r="S624"/>
  <c r="R624"/>
  <c r="Q624"/>
  <c r="S621"/>
  <c r="R621"/>
  <c r="Q621"/>
  <c r="S620"/>
  <c r="S618"/>
  <c r="R618"/>
  <c r="Q618"/>
  <c r="S616"/>
  <c r="R616"/>
  <c r="R615" s="1"/>
  <c r="Q616"/>
  <c r="S613"/>
  <c r="R613"/>
  <c r="Q613"/>
  <c r="Q612" s="1"/>
  <c r="S612"/>
  <c r="R612"/>
  <c r="S604"/>
  <c r="R604"/>
  <c r="Q604"/>
  <c r="S601"/>
  <c r="R601"/>
  <c r="Q601"/>
  <c r="S599"/>
  <c r="R599"/>
  <c r="Q599"/>
  <c r="Q598" s="1"/>
  <c r="S596"/>
  <c r="R596"/>
  <c r="Q596"/>
  <c r="S594"/>
  <c r="R594"/>
  <c r="Q594"/>
  <c r="S593"/>
  <c r="R593"/>
  <c r="S589"/>
  <c r="R589"/>
  <c r="Q589"/>
  <c r="Q588" s="1"/>
  <c r="S586"/>
  <c r="R586"/>
  <c r="Q586"/>
  <c r="Q585" s="1"/>
  <c r="S583"/>
  <c r="R583"/>
  <c r="Q583"/>
  <c r="S581"/>
  <c r="S580" s="1"/>
  <c r="R581"/>
  <c r="Q581"/>
  <c r="S578"/>
  <c r="S577" s="1"/>
  <c r="R578"/>
  <c r="R577" s="1"/>
  <c r="Q578"/>
  <c r="S575"/>
  <c r="R575"/>
  <c r="Q575"/>
  <c r="S573"/>
  <c r="R573"/>
  <c r="Q573"/>
  <c r="S572"/>
  <c r="S570"/>
  <c r="R570"/>
  <c r="Q570"/>
  <c r="Q565" s="1"/>
  <c r="S563"/>
  <c r="R563"/>
  <c r="Q563"/>
  <c r="Q562" s="1"/>
  <c r="S560"/>
  <c r="R560"/>
  <c r="Q560"/>
  <c r="S558"/>
  <c r="R558"/>
  <c r="Q558"/>
  <c r="S556"/>
  <c r="R556"/>
  <c r="Q556"/>
  <c r="S555"/>
  <c r="S553"/>
  <c r="S552" s="1"/>
  <c r="R553"/>
  <c r="R552" s="1"/>
  <c r="Q553"/>
  <c r="Q552" s="1"/>
  <c r="S550"/>
  <c r="R550"/>
  <c r="R549" s="1"/>
  <c r="Q550"/>
  <c r="Q549" s="1"/>
  <c r="Q547"/>
  <c r="Q546" s="1"/>
  <c r="S547"/>
  <c r="R547"/>
  <c r="R546" s="1"/>
  <c r="S544"/>
  <c r="S543" s="1"/>
  <c r="R544"/>
  <c r="Q544"/>
  <c r="S541"/>
  <c r="S540" s="1"/>
  <c r="R541"/>
  <c r="R540" s="1"/>
  <c r="Q541"/>
  <c r="S538"/>
  <c r="S537" s="1"/>
  <c r="R538"/>
  <c r="R537" s="1"/>
  <c r="Q538"/>
  <c r="S535"/>
  <c r="R535"/>
  <c r="Q535"/>
  <c r="S533"/>
  <c r="R533"/>
  <c r="Q533"/>
  <c r="S531"/>
  <c r="R531"/>
  <c r="R530" s="1"/>
  <c r="Q531"/>
  <c r="S530"/>
  <c r="S528"/>
  <c r="S527" s="1"/>
  <c r="R528"/>
  <c r="R527" s="1"/>
  <c r="Q528"/>
  <c r="S523"/>
  <c r="R523"/>
  <c r="Q523"/>
  <c r="S521"/>
  <c r="R521"/>
  <c r="Q521"/>
  <c r="S516"/>
  <c r="R516"/>
  <c r="Q516"/>
  <c r="Q513" s="1"/>
  <c r="S514"/>
  <c r="R514"/>
  <c r="Q514"/>
  <c r="S508"/>
  <c r="R508"/>
  <c r="Q508"/>
  <c r="S506"/>
  <c r="R506"/>
  <c r="Q506"/>
  <c r="S504"/>
  <c r="R504"/>
  <c r="Q504"/>
  <c r="S503"/>
  <c r="S501"/>
  <c r="S500" s="1"/>
  <c r="R501"/>
  <c r="R500" s="1"/>
  <c r="Q501"/>
  <c r="S498"/>
  <c r="R498"/>
  <c r="Q498"/>
  <c r="Q497" s="1"/>
  <c r="S492"/>
  <c r="R492"/>
  <c r="S486"/>
  <c r="R486"/>
  <c r="Q486"/>
  <c r="S483"/>
  <c r="R483"/>
  <c r="S475"/>
  <c r="R475"/>
  <c r="R474" s="1"/>
  <c r="Q475"/>
  <c r="Q474" s="1"/>
  <c r="S472"/>
  <c r="R472"/>
  <c r="Q472"/>
  <c r="Q471" s="1"/>
  <c r="S469"/>
  <c r="S468" s="1"/>
  <c r="R469"/>
  <c r="Q469"/>
  <c r="S466"/>
  <c r="S465" s="1"/>
  <c r="R466"/>
  <c r="R465" s="1"/>
  <c r="Q466"/>
  <c r="S461"/>
  <c r="S460" s="1"/>
  <c r="R461"/>
  <c r="Q461"/>
  <c r="S453"/>
  <c r="R453"/>
  <c r="Q453"/>
  <c r="Q452" s="1"/>
  <c r="Q451" s="1"/>
  <c r="S449"/>
  <c r="R449"/>
  <c r="R448" s="1"/>
  <c r="Q449"/>
  <c r="Q448" s="1"/>
  <c r="S446"/>
  <c r="R446"/>
  <c r="Q446"/>
  <c r="Q445" s="1"/>
  <c r="S443"/>
  <c r="S442" s="1"/>
  <c r="R443"/>
  <c r="Q443"/>
  <c r="S440"/>
  <c r="R440"/>
  <c r="R439" s="1"/>
  <c r="Q440"/>
  <c r="S437"/>
  <c r="R437"/>
  <c r="R436" s="1"/>
  <c r="Q437"/>
  <c r="Q436" s="1"/>
  <c r="S434"/>
  <c r="R434"/>
  <c r="Q434"/>
  <c r="Q433" s="1"/>
  <c r="S430"/>
  <c r="R430"/>
  <c r="R429" s="1"/>
  <c r="Q430"/>
  <c r="Q429" s="1"/>
  <c r="S425"/>
  <c r="R425"/>
  <c r="Q425"/>
  <c r="Q420" s="1"/>
  <c r="S423"/>
  <c r="R423"/>
  <c r="Q423"/>
  <c r="R419"/>
  <c r="S416"/>
  <c r="S415" s="1"/>
  <c r="R416"/>
  <c r="Q416"/>
  <c r="S411"/>
  <c r="S410" s="1"/>
  <c r="R411"/>
  <c r="R410" s="1"/>
  <c r="Q411"/>
  <c r="S406"/>
  <c r="S405" s="1"/>
  <c r="R406"/>
  <c r="Q406"/>
  <c r="Q405" s="1"/>
  <c r="Q404" s="1"/>
  <c r="S401"/>
  <c r="R401"/>
  <c r="R400" s="1"/>
  <c r="R399" s="1"/>
  <c r="Q401"/>
  <c r="Q400" s="1"/>
  <c r="S397"/>
  <c r="S396" s="1"/>
  <c r="R397"/>
  <c r="R396" s="1"/>
  <c r="Q397"/>
  <c r="Q396" s="1"/>
  <c r="Q390" s="1"/>
  <c r="S394"/>
  <c r="R394"/>
  <c r="Q394"/>
  <c r="S392"/>
  <c r="R392"/>
  <c r="Q392"/>
  <c r="R391"/>
  <c r="Q391"/>
  <c r="S386"/>
  <c r="R386"/>
  <c r="R385" s="1"/>
  <c r="R384" s="1"/>
  <c r="Q386"/>
  <c r="S381"/>
  <c r="S380" s="1"/>
  <c r="R381"/>
  <c r="R380" s="1"/>
  <c r="Q381"/>
  <c r="Q380" s="1"/>
  <c r="S378"/>
  <c r="R378"/>
  <c r="R377" s="1"/>
  <c r="Q378"/>
  <c r="Q377" s="1"/>
  <c r="S375"/>
  <c r="S374" s="1"/>
  <c r="R375"/>
  <c r="Q375"/>
  <c r="S372"/>
  <c r="S371" s="1"/>
  <c r="R372"/>
  <c r="R371" s="1"/>
  <c r="Q372"/>
  <c r="S369"/>
  <c r="R369"/>
  <c r="R368" s="1"/>
  <c r="Q369"/>
  <c r="Q368" s="1"/>
  <c r="S366"/>
  <c r="R366"/>
  <c r="Q366"/>
  <c r="S364"/>
  <c r="R364"/>
  <c r="Q364"/>
  <c r="R363"/>
  <c r="Q363"/>
  <c r="S359"/>
  <c r="S358" s="1"/>
  <c r="R359"/>
  <c r="R358" s="1"/>
  <c r="Q359"/>
  <c r="S356"/>
  <c r="R356"/>
  <c r="R355" s="1"/>
  <c r="Q356"/>
  <c r="Q355" s="1"/>
  <c r="S352"/>
  <c r="S351" s="1"/>
  <c r="R352"/>
  <c r="R351" s="1"/>
  <c r="Q352"/>
  <c r="S345"/>
  <c r="S344" s="1"/>
  <c r="S343" s="1"/>
  <c r="R345"/>
  <c r="Q345"/>
  <c r="S341"/>
  <c r="R341"/>
  <c r="Q341"/>
  <c r="S339"/>
  <c r="R339"/>
  <c r="Q339"/>
  <c r="R336"/>
  <c r="S334"/>
  <c r="R334"/>
  <c r="Q334"/>
  <c r="S332"/>
  <c r="R332"/>
  <c r="Q332"/>
  <c r="S329"/>
  <c r="S327"/>
  <c r="R327"/>
  <c r="Q327"/>
  <c r="Q326" s="1"/>
  <c r="S316"/>
  <c r="R316"/>
  <c r="Q316"/>
  <c r="S314"/>
  <c r="R314"/>
  <c r="Q314"/>
  <c r="Q313"/>
  <c r="S311"/>
  <c r="R311"/>
  <c r="Q311"/>
  <c r="S309"/>
  <c r="R309"/>
  <c r="Q309"/>
  <c r="Q308"/>
  <c r="S304"/>
  <c r="R304"/>
  <c r="R303" s="1"/>
  <c r="Q304"/>
  <c r="Q303" s="1"/>
  <c r="S301"/>
  <c r="R301"/>
  <c r="Q301"/>
  <c r="Q300" s="1"/>
  <c r="S298"/>
  <c r="S297" s="1"/>
  <c r="R298"/>
  <c r="Q298"/>
  <c r="S292"/>
  <c r="S291" s="1"/>
  <c r="R292"/>
  <c r="R291" s="1"/>
  <c r="Q292"/>
  <c r="S284"/>
  <c r="S283" s="1"/>
  <c r="R284"/>
  <c r="Q284"/>
  <c r="S281"/>
  <c r="R281"/>
  <c r="Q281"/>
  <c r="S279"/>
  <c r="R279"/>
  <c r="Q279"/>
  <c r="S277"/>
  <c r="R277"/>
  <c r="R276" s="1"/>
  <c r="Q277"/>
  <c r="S276"/>
  <c r="S273"/>
  <c r="R273"/>
  <c r="Q273"/>
  <c r="S271"/>
  <c r="R271"/>
  <c r="Q271"/>
  <c r="S269"/>
  <c r="S268" s="1"/>
  <c r="R269"/>
  <c r="Q269"/>
  <c r="S266"/>
  <c r="S265" s="1"/>
  <c r="R266"/>
  <c r="R265" s="1"/>
  <c r="Q266"/>
  <c r="S263"/>
  <c r="S262" s="1"/>
  <c r="R263"/>
  <c r="R262" s="1"/>
  <c r="Q263"/>
  <c r="Q262" s="1"/>
  <c r="S258"/>
  <c r="S257" s="1"/>
  <c r="R258"/>
  <c r="R257" s="1"/>
  <c r="Q258"/>
  <c r="S253"/>
  <c r="S252" s="1"/>
  <c r="R253"/>
  <c r="Q253"/>
  <c r="Q252"/>
  <c r="S250"/>
  <c r="S249" s="1"/>
  <c r="R250"/>
  <c r="R249" s="1"/>
  <c r="Q250"/>
  <c r="S247"/>
  <c r="S246" s="1"/>
  <c r="R247"/>
  <c r="R246" s="1"/>
  <c r="Q247"/>
  <c r="Q246" s="1"/>
  <c r="S244"/>
  <c r="R244"/>
  <c r="R243" s="1"/>
  <c r="Q244"/>
  <c r="Q243" s="1"/>
  <c r="S241"/>
  <c r="S240" s="1"/>
  <c r="R241"/>
  <c r="Q241"/>
  <c r="Q240" s="1"/>
  <c r="S238"/>
  <c r="S237" s="1"/>
  <c r="R238"/>
  <c r="R237" s="1"/>
  <c r="Q238"/>
  <c r="S235"/>
  <c r="S234" s="1"/>
  <c r="R235"/>
  <c r="R234" s="1"/>
  <c r="Q235"/>
  <c r="Q234" s="1"/>
  <c r="S230"/>
  <c r="S229" s="1"/>
  <c r="R230"/>
  <c r="R229" s="1"/>
  <c r="Q230"/>
  <c r="S227"/>
  <c r="S226" s="1"/>
  <c r="R227"/>
  <c r="R226" s="1"/>
  <c r="Q227"/>
  <c r="Q226" s="1"/>
  <c r="S223"/>
  <c r="S222" s="1"/>
  <c r="R223"/>
  <c r="R222" s="1"/>
  <c r="Q223"/>
  <c r="S217"/>
  <c r="S216" s="1"/>
  <c r="R217"/>
  <c r="R216" s="1"/>
  <c r="Q217"/>
  <c r="Q216" s="1"/>
  <c r="S214"/>
  <c r="R214"/>
  <c r="R213" s="1"/>
  <c r="Q214"/>
  <c r="Q213" s="1"/>
  <c r="S211"/>
  <c r="S210" s="1"/>
  <c r="R211"/>
  <c r="Q211"/>
  <c r="Q210" s="1"/>
  <c r="S207"/>
  <c r="R207"/>
  <c r="Q207"/>
  <c r="S204"/>
  <c r="S203" s="1"/>
  <c r="R204"/>
  <c r="Q204"/>
  <c r="S201"/>
  <c r="S200" s="1"/>
  <c r="R201"/>
  <c r="R200" s="1"/>
  <c r="Q201"/>
  <c r="S195"/>
  <c r="R195"/>
  <c r="R194" s="1"/>
  <c r="Q195"/>
  <c r="Q194" s="1"/>
  <c r="S192"/>
  <c r="R192"/>
  <c r="R191" s="1"/>
  <c r="Q192"/>
  <c r="Q191" s="1"/>
  <c r="S189"/>
  <c r="S188" s="1"/>
  <c r="R189"/>
  <c r="Q189"/>
  <c r="Q188" s="1"/>
  <c r="S186"/>
  <c r="S185" s="1"/>
  <c r="R186"/>
  <c r="R185" s="1"/>
  <c r="Q186"/>
  <c r="S179"/>
  <c r="S178" s="1"/>
  <c r="R179"/>
  <c r="Q179"/>
  <c r="S173"/>
  <c r="S172" s="1"/>
  <c r="R173"/>
  <c r="R172" s="1"/>
  <c r="Q173"/>
  <c r="S170"/>
  <c r="S169" s="1"/>
  <c r="R170"/>
  <c r="R169" s="1"/>
  <c r="Q170"/>
  <c r="Q169" s="1"/>
  <c r="S158"/>
  <c r="R158"/>
  <c r="R157" s="1"/>
  <c r="Q158"/>
  <c r="Q157" s="1"/>
  <c r="S155"/>
  <c r="S154" s="1"/>
  <c r="R155"/>
  <c r="Q155"/>
  <c r="Q154" s="1"/>
  <c r="S152"/>
  <c r="S151" s="1"/>
  <c r="R152"/>
  <c r="R151" s="1"/>
  <c r="Q152"/>
  <c r="S149"/>
  <c r="S148" s="1"/>
  <c r="R149"/>
  <c r="R148" s="1"/>
  <c r="Q149"/>
  <c r="Q148" s="1"/>
  <c r="S137"/>
  <c r="R137"/>
  <c r="R136" s="1"/>
  <c r="Q137"/>
  <c r="Q136" s="1"/>
  <c r="S134"/>
  <c r="S133" s="1"/>
  <c r="R134"/>
  <c r="Q134"/>
  <c r="Q133" s="1"/>
  <c r="S131"/>
  <c r="S130" s="1"/>
  <c r="R131"/>
  <c r="R130" s="1"/>
  <c r="Q131"/>
  <c r="S128"/>
  <c r="S127" s="1"/>
  <c r="R128"/>
  <c r="R127" s="1"/>
  <c r="Q128"/>
  <c r="Q127" s="1"/>
  <c r="S125"/>
  <c r="S124" s="1"/>
  <c r="R125"/>
  <c r="R124" s="1"/>
  <c r="Q125"/>
  <c r="Q124" s="1"/>
  <c r="S122"/>
  <c r="S121" s="1"/>
  <c r="R122"/>
  <c r="R121" s="1"/>
  <c r="Q122"/>
  <c r="Q121" s="1"/>
  <c r="S118"/>
  <c r="R118"/>
  <c r="Q118"/>
  <c r="S115"/>
  <c r="R115"/>
  <c r="Q115"/>
  <c r="S113"/>
  <c r="R113"/>
  <c r="Q113"/>
  <c r="R112"/>
  <c r="R111"/>
  <c r="S106"/>
  <c r="R106"/>
  <c r="Q106"/>
  <c r="S103"/>
  <c r="R103"/>
  <c r="Q103"/>
  <c r="S101"/>
  <c r="R101"/>
  <c r="Q101"/>
  <c r="R100"/>
  <c r="Q100"/>
  <c r="Q99" s="1"/>
  <c r="S97"/>
  <c r="S96" s="1"/>
  <c r="R97"/>
  <c r="R96" s="1"/>
  <c r="Q97"/>
  <c r="S94"/>
  <c r="S93" s="1"/>
  <c r="R94"/>
  <c r="Q94"/>
  <c r="Q93" s="1"/>
  <c r="S91"/>
  <c r="S90" s="1"/>
  <c r="R91"/>
  <c r="R90" s="1"/>
  <c r="Q91"/>
  <c r="Q90" s="1"/>
  <c r="S85"/>
  <c r="S84" s="1"/>
  <c r="R85"/>
  <c r="R84" s="1"/>
  <c r="Q85"/>
  <c r="Q84" s="1"/>
  <c r="S82"/>
  <c r="R82"/>
  <c r="Q82"/>
  <c r="Q77" s="1"/>
  <c r="S78"/>
  <c r="S77" s="1"/>
  <c r="R78"/>
  <c r="Q78"/>
  <c r="S74"/>
  <c r="R74"/>
  <c r="R73" s="1"/>
  <c r="Q74"/>
  <c r="Q73" s="1"/>
  <c r="S71"/>
  <c r="S70" s="1"/>
  <c r="R71"/>
  <c r="R70" s="1"/>
  <c r="Q71"/>
  <c r="Q70" s="1"/>
  <c r="S68"/>
  <c r="S67" s="1"/>
  <c r="R68"/>
  <c r="R67" s="1"/>
  <c r="Q68"/>
  <c r="S65"/>
  <c r="S64" s="1"/>
  <c r="R65"/>
  <c r="Q65"/>
  <c r="Q64" s="1"/>
  <c r="S62"/>
  <c r="S61" s="1"/>
  <c r="R62"/>
  <c r="R61" s="1"/>
  <c r="Q62"/>
  <c r="Q61" s="1"/>
  <c r="S59"/>
  <c r="S58" s="1"/>
  <c r="R59"/>
  <c r="R58" s="1"/>
  <c r="Q59"/>
  <c r="Q58" s="1"/>
  <c r="S56"/>
  <c r="S55" s="1"/>
  <c r="R56"/>
  <c r="R55" s="1"/>
  <c r="Q56"/>
  <c r="Q55" s="1"/>
  <c r="S50"/>
  <c r="S49" s="1"/>
  <c r="R50"/>
  <c r="R49" s="1"/>
  <c r="Q50"/>
  <c r="Q49" s="1"/>
  <c r="S47"/>
  <c r="S46" s="1"/>
  <c r="R47"/>
  <c r="R46" s="1"/>
  <c r="Q47"/>
  <c r="S44"/>
  <c r="S43" s="1"/>
  <c r="R44"/>
  <c r="Q44"/>
  <c r="Q43" s="1"/>
  <c r="S40"/>
  <c r="R40"/>
  <c r="R39" s="1"/>
  <c r="Q40"/>
  <c r="Q39" s="1"/>
  <c r="S37"/>
  <c r="S36" s="1"/>
  <c r="R37"/>
  <c r="R36" s="1"/>
  <c r="Q37"/>
  <c r="Q36" s="1"/>
  <c r="S34"/>
  <c r="R34"/>
  <c r="R33" s="1"/>
  <c r="Q34"/>
  <c r="Q33" s="1"/>
  <c r="S31"/>
  <c r="S30" s="1"/>
  <c r="R31"/>
  <c r="Q31"/>
  <c r="S25"/>
  <c r="S24" s="1"/>
  <c r="R25"/>
  <c r="R24" s="1"/>
  <c r="Q25"/>
  <c r="S22"/>
  <c r="S21" s="1"/>
  <c r="R22"/>
  <c r="R21" s="1"/>
  <c r="Q22"/>
  <c r="Q21" s="1"/>
  <c r="S19"/>
  <c r="R19"/>
  <c r="R18" s="1"/>
  <c r="Q19"/>
  <c r="Q18" s="1"/>
  <c r="Q593" l="1"/>
  <c r="R562"/>
  <c r="S491"/>
  <c r="S439"/>
  <c r="Q415"/>
  <c r="S261"/>
  <c r="Q336"/>
  <c r="S194"/>
  <c r="T182"/>
  <c r="Q178"/>
  <c r="Q112"/>
  <c r="Q111" s="1"/>
  <c r="S76"/>
  <c r="S615"/>
  <c r="Q603"/>
  <c r="R603"/>
  <c r="Q543"/>
  <c r="Q485"/>
  <c r="Q385"/>
  <c r="Q384" s="1"/>
  <c r="Q268"/>
  <c r="Q206"/>
  <c r="R206"/>
  <c r="Q203"/>
  <c r="Q30"/>
  <c r="R203"/>
  <c r="S206"/>
  <c r="R210"/>
  <c r="R209" s="1"/>
  <c r="S213"/>
  <c r="S209" s="1"/>
  <c r="Q265"/>
  <c r="Q276"/>
  <c r="R225"/>
  <c r="S256"/>
  <c r="R297"/>
  <c r="R329"/>
  <c r="R354"/>
  <c r="Q358"/>
  <c r="R409"/>
  <c r="S598"/>
  <c r="S633"/>
  <c r="Q67"/>
  <c r="Q151"/>
  <c r="R154"/>
  <c r="S157"/>
  <c r="S144" s="1"/>
  <c r="S336"/>
  <c r="S18"/>
  <c r="Q24"/>
  <c r="S112"/>
  <c r="Q172"/>
  <c r="R178"/>
  <c r="Q185"/>
  <c r="R188"/>
  <c r="S191"/>
  <c r="Q222"/>
  <c r="Q209" s="1"/>
  <c r="S225"/>
  <c r="Q229"/>
  <c r="Q237"/>
  <c r="R240"/>
  <c r="S243"/>
  <c r="Q249"/>
  <c r="R252"/>
  <c r="R256"/>
  <c r="Q283"/>
  <c r="Q371"/>
  <c r="S385"/>
  <c r="S400"/>
  <c r="Q200"/>
  <c r="R268"/>
  <c r="R344"/>
  <c r="R343" s="1"/>
  <c r="R30"/>
  <c r="R17" s="1"/>
  <c r="S33"/>
  <c r="S39"/>
  <c r="R43"/>
  <c r="Q46"/>
  <c r="R64"/>
  <c r="S73"/>
  <c r="S42" s="1"/>
  <c r="R77"/>
  <c r="R93"/>
  <c r="R76" s="1"/>
  <c r="Q96"/>
  <c r="S100"/>
  <c r="Q130"/>
  <c r="Q120" s="1"/>
  <c r="R133"/>
  <c r="R120" s="1"/>
  <c r="S136"/>
  <c r="S120" s="1"/>
  <c r="Q257"/>
  <c r="R283"/>
  <c r="R261" s="1"/>
  <c r="S313"/>
  <c r="S377"/>
  <c r="S308"/>
  <c r="S350"/>
  <c r="R374"/>
  <c r="R390"/>
  <c r="S391"/>
  <c r="R405"/>
  <c r="S409"/>
  <c r="S452"/>
  <c r="S451" s="1"/>
  <c r="R572"/>
  <c r="Q291"/>
  <c r="S300"/>
  <c r="S326"/>
  <c r="Q329"/>
  <c r="Q351"/>
  <c r="Q399"/>
  <c r="S404"/>
  <c r="Q410"/>
  <c r="Q297"/>
  <c r="R300"/>
  <c r="S303"/>
  <c r="R308"/>
  <c r="R313"/>
  <c r="R326"/>
  <c r="Q344"/>
  <c r="Q343" s="1"/>
  <c r="R350"/>
  <c r="S355"/>
  <c r="S363"/>
  <c r="S368"/>
  <c r="Q374"/>
  <c r="R415"/>
  <c r="S433"/>
  <c r="Q439"/>
  <c r="S445"/>
  <c r="R460"/>
  <c r="R468"/>
  <c r="S482"/>
  <c r="S485"/>
  <c r="Q492"/>
  <c r="R555"/>
  <c r="S585"/>
  <c r="R620"/>
  <c r="Q483"/>
  <c r="R491"/>
  <c r="Q527"/>
  <c r="Q537"/>
  <c r="S623"/>
  <c r="S414"/>
  <c r="S419"/>
  <c r="R428"/>
  <c r="R442"/>
  <c r="Q465"/>
  <c r="S471"/>
  <c r="S497"/>
  <c r="S496" s="1"/>
  <c r="R503"/>
  <c r="R628"/>
  <c r="Q428"/>
  <c r="S429"/>
  <c r="R433"/>
  <c r="S436"/>
  <c r="Q442"/>
  <c r="R445"/>
  <c r="S448"/>
  <c r="R452"/>
  <c r="R451" s="1"/>
  <c r="S459"/>
  <c r="Q460"/>
  <c r="Q468"/>
  <c r="R471"/>
  <c r="S474"/>
  <c r="R482"/>
  <c r="R485"/>
  <c r="S546"/>
  <c r="S549"/>
  <c r="S562"/>
  <c r="Q577"/>
  <c r="Q580"/>
  <c r="R580"/>
  <c r="Q615"/>
  <c r="R497"/>
  <c r="R496" s="1"/>
  <c r="Q500"/>
  <c r="Q530"/>
  <c r="Q540"/>
  <c r="R543"/>
  <c r="R598"/>
  <c r="Q503"/>
  <c r="Q555"/>
  <c r="Q496" s="1"/>
  <c r="Q572"/>
  <c r="R585"/>
  <c r="S603"/>
  <c r="Q620"/>
  <c r="Q623"/>
  <c r="Q633"/>
  <c r="R633"/>
  <c r="K559"/>
  <c r="N545"/>
  <c r="T545" s="1"/>
  <c r="O545"/>
  <c r="U545" s="1"/>
  <c r="P545"/>
  <c r="V545" s="1"/>
  <c r="I544"/>
  <c r="I543" s="1"/>
  <c r="J544"/>
  <c r="J543" s="1"/>
  <c r="K544"/>
  <c r="K543" s="1"/>
  <c r="L544"/>
  <c r="L543" s="1"/>
  <c r="M544"/>
  <c r="M543" s="1"/>
  <c r="H544"/>
  <c r="H543" s="1"/>
  <c r="K600"/>
  <c r="N595"/>
  <c r="T595" s="1"/>
  <c r="O595"/>
  <c r="U595" s="1"/>
  <c r="P595"/>
  <c r="V595" s="1"/>
  <c r="N597"/>
  <c r="T597" s="1"/>
  <c r="O597"/>
  <c r="U597" s="1"/>
  <c r="P597"/>
  <c r="V597" s="1"/>
  <c r="I596"/>
  <c r="O596" s="1"/>
  <c r="U596" s="1"/>
  <c r="J596"/>
  <c r="P596" s="1"/>
  <c r="V596" s="1"/>
  <c r="K596"/>
  <c r="L596"/>
  <c r="L593" s="1"/>
  <c r="M596"/>
  <c r="I594"/>
  <c r="I593" s="1"/>
  <c r="O593" s="1"/>
  <c r="U593" s="1"/>
  <c r="J594"/>
  <c r="J593" s="1"/>
  <c r="K594"/>
  <c r="L594"/>
  <c r="M594"/>
  <c r="H596"/>
  <c r="H593" s="1"/>
  <c r="H594"/>
  <c r="N594" s="1"/>
  <c r="T594" s="1"/>
  <c r="N576"/>
  <c r="T576" s="1"/>
  <c r="O576"/>
  <c r="U576" s="1"/>
  <c r="P576"/>
  <c r="V576" s="1"/>
  <c r="I575"/>
  <c r="O575" s="1"/>
  <c r="U575" s="1"/>
  <c r="J575"/>
  <c r="K575"/>
  <c r="N575" s="1"/>
  <c r="T575" s="1"/>
  <c r="L575"/>
  <c r="M575"/>
  <c r="P575" s="1"/>
  <c r="V575" s="1"/>
  <c r="H575"/>
  <c r="K548"/>
  <c r="N548"/>
  <c r="T548" s="1"/>
  <c r="O548"/>
  <c r="U548" s="1"/>
  <c r="P548"/>
  <c r="V548" s="1"/>
  <c r="I547"/>
  <c r="I546" s="1"/>
  <c r="J547"/>
  <c r="J546" s="1"/>
  <c r="K547"/>
  <c r="K546" s="1"/>
  <c r="L547"/>
  <c r="L546" s="1"/>
  <c r="M547"/>
  <c r="M546" s="1"/>
  <c r="H547"/>
  <c r="H546"/>
  <c r="L493"/>
  <c r="O493" s="1"/>
  <c r="U493" s="1"/>
  <c r="K493"/>
  <c r="K484"/>
  <c r="N484"/>
  <c r="T484" s="1"/>
  <c r="O484"/>
  <c r="U484" s="1"/>
  <c r="P484"/>
  <c r="V484" s="1"/>
  <c r="N493"/>
  <c r="T493" s="1"/>
  <c r="P493"/>
  <c r="V493" s="1"/>
  <c r="I492"/>
  <c r="I491" s="1"/>
  <c r="J492"/>
  <c r="J491" s="1"/>
  <c r="K492"/>
  <c r="K491" s="1"/>
  <c r="N491" s="1"/>
  <c r="L492"/>
  <c r="M492"/>
  <c r="M491" s="1"/>
  <c r="H492"/>
  <c r="H491"/>
  <c r="I483"/>
  <c r="I482" s="1"/>
  <c r="J483"/>
  <c r="J482" s="1"/>
  <c r="K483"/>
  <c r="K482" s="1"/>
  <c r="N482" s="1"/>
  <c r="L483"/>
  <c r="L482" s="1"/>
  <c r="M483"/>
  <c r="M482" s="1"/>
  <c r="H483"/>
  <c r="H482"/>
  <c r="N346"/>
  <c r="T346" s="1"/>
  <c r="O346"/>
  <c r="U346" s="1"/>
  <c r="P346"/>
  <c r="V346" s="1"/>
  <c r="I345"/>
  <c r="I344" s="1"/>
  <c r="I343" s="1"/>
  <c r="J345"/>
  <c r="J344" s="1"/>
  <c r="J343" s="1"/>
  <c r="K345"/>
  <c r="N345" s="1"/>
  <c r="T345" s="1"/>
  <c r="L345"/>
  <c r="L344" s="1"/>
  <c r="L343" s="1"/>
  <c r="M345"/>
  <c r="M344" s="1"/>
  <c r="M343" s="1"/>
  <c r="H345"/>
  <c r="H344"/>
  <c r="H343"/>
  <c r="H352"/>
  <c r="I352"/>
  <c r="J352"/>
  <c r="J351" s="1"/>
  <c r="K352"/>
  <c r="K351" s="1"/>
  <c r="K350" s="1"/>
  <c r="L352"/>
  <c r="L351" s="1"/>
  <c r="L350" s="1"/>
  <c r="M352"/>
  <c r="N353"/>
  <c r="T353" s="1"/>
  <c r="O353"/>
  <c r="U353" s="1"/>
  <c r="P353"/>
  <c r="V353" s="1"/>
  <c r="N285"/>
  <c r="T285" s="1"/>
  <c r="O285"/>
  <c r="U285" s="1"/>
  <c r="P285"/>
  <c r="V285" s="1"/>
  <c r="I284"/>
  <c r="I283" s="1"/>
  <c r="J284"/>
  <c r="J283" s="1"/>
  <c r="K284"/>
  <c r="K283" s="1"/>
  <c r="L284"/>
  <c r="L283" s="1"/>
  <c r="M284"/>
  <c r="M283" s="1"/>
  <c r="H284"/>
  <c r="H283" s="1"/>
  <c r="K272"/>
  <c r="N180"/>
  <c r="T180" s="1"/>
  <c r="O180"/>
  <c r="U180" s="1"/>
  <c r="P180"/>
  <c r="V180" s="1"/>
  <c r="I179"/>
  <c r="I178" s="1"/>
  <c r="J179"/>
  <c r="J178" s="1"/>
  <c r="K179"/>
  <c r="K178" s="1"/>
  <c r="L179"/>
  <c r="L178" s="1"/>
  <c r="M179"/>
  <c r="M178" s="1"/>
  <c r="H179"/>
  <c r="H178" s="1"/>
  <c r="P60"/>
  <c r="V60" s="1"/>
  <c r="O60"/>
  <c r="U60" s="1"/>
  <c r="N60"/>
  <c r="T60" s="1"/>
  <c r="M59"/>
  <c r="M58" s="1"/>
  <c r="L59"/>
  <c r="L58" s="1"/>
  <c r="K59"/>
  <c r="K58" s="1"/>
  <c r="J59"/>
  <c r="I59"/>
  <c r="I58" s="1"/>
  <c r="H59"/>
  <c r="H58" s="1"/>
  <c r="N26"/>
  <c r="T26" s="1"/>
  <c r="O26"/>
  <c r="U26" s="1"/>
  <c r="P26"/>
  <c r="V26" s="1"/>
  <c r="I25"/>
  <c r="I24" s="1"/>
  <c r="J25"/>
  <c r="J24" s="1"/>
  <c r="K25"/>
  <c r="K24" s="1"/>
  <c r="L25"/>
  <c r="L24" s="1"/>
  <c r="M25"/>
  <c r="M24" s="1"/>
  <c r="H25"/>
  <c r="H24" s="1"/>
  <c r="P546" l="1"/>
  <c r="V546" s="1"/>
  <c r="N543"/>
  <c r="P543"/>
  <c r="V543" s="1"/>
  <c r="R481"/>
  <c r="Q464"/>
  <c r="T543"/>
  <c r="O492"/>
  <c r="U492" s="1"/>
  <c r="O543"/>
  <c r="U543" s="1"/>
  <c r="O544"/>
  <c r="U544" s="1"/>
  <c r="O546"/>
  <c r="U546" s="1"/>
  <c r="S481"/>
  <c r="S464"/>
  <c r="P482"/>
  <c r="V482" s="1"/>
  <c r="P343"/>
  <c r="V343" s="1"/>
  <c r="R464"/>
  <c r="O343"/>
  <c r="U343" s="1"/>
  <c r="Q290"/>
  <c r="Q414"/>
  <c r="O345"/>
  <c r="U345" s="1"/>
  <c r="R290"/>
  <c r="S290"/>
  <c r="Q261"/>
  <c r="S181"/>
  <c r="S143" s="1"/>
  <c r="R181"/>
  <c r="Q181"/>
  <c r="R144"/>
  <c r="Q144"/>
  <c r="R42"/>
  <c r="Q42"/>
  <c r="Q76"/>
  <c r="S17"/>
  <c r="Q17"/>
  <c r="O24"/>
  <c r="U24" s="1"/>
  <c r="R414"/>
  <c r="S111"/>
  <c r="R459"/>
  <c r="Q432"/>
  <c r="Q362"/>
  <c r="Q350"/>
  <c r="S325"/>
  <c r="S390"/>
  <c r="R233"/>
  <c r="Q482"/>
  <c r="Q491"/>
  <c r="T491" s="1"/>
  <c r="S354"/>
  <c r="Q256"/>
  <c r="S399"/>
  <c r="S233"/>
  <c r="R362"/>
  <c r="S362"/>
  <c r="S384"/>
  <c r="Q459"/>
  <c r="R432"/>
  <c r="S428"/>
  <c r="S432"/>
  <c r="Q419"/>
  <c r="Q354"/>
  <c r="R325"/>
  <c r="Q409"/>
  <c r="Q389"/>
  <c r="Q325"/>
  <c r="R404"/>
  <c r="R389"/>
  <c r="Q233"/>
  <c r="Q225"/>
  <c r="P593"/>
  <c r="V593" s="1"/>
  <c r="P547"/>
  <c r="V547" s="1"/>
  <c r="M593"/>
  <c r="P594"/>
  <c r="V594" s="1"/>
  <c r="N544"/>
  <c r="T544" s="1"/>
  <c r="N283"/>
  <c r="T283" s="1"/>
  <c r="N596"/>
  <c r="T596" s="1"/>
  <c r="O594"/>
  <c r="U594" s="1"/>
  <c r="P544"/>
  <c r="V544" s="1"/>
  <c r="P24"/>
  <c r="V24" s="1"/>
  <c r="P283"/>
  <c r="V283" s="1"/>
  <c r="O547"/>
  <c r="U547" s="1"/>
  <c r="O283"/>
  <c r="U283" s="1"/>
  <c r="O352"/>
  <c r="U352" s="1"/>
  <c r="N546"/>
  <c r="T546" s="1"/>
  <c r="O482"/>
  <c r="U482" s="1"/>
  <c r="O483"/>
  <c r="U483" s="1"/>
  <c r="P59"/>
  <c r="V59" s="1"/>
  <c r="O178"/>
  <c r="U178" s="1"/>
  <c r="P284"/>
  <c r="V284" s="1"/>
  <c r="P344"/>
  <c r="V344" s="1"/>
  <c r="O284"/>
  <c r="U284" s="1"/>
  <c r="O344"/>
  <c r="U344" s="1"/>
  <c r="K344"/>
  <c r="K343" s="1"/>
  <c r="N343" s="1"/>
  <c r="P345"/>
  <c r="V345" s="1"/>
  <c r="P491"/>
  <c r="V491" s="1"/>
  <c r="P492"/>
  <c r="V492" s="1"/>
  <c r="P483"/>
  <c r="V483" s="1"/>
  <c r="K593"/>
  <c r="N593" s="1"/>
  <c r="T593" s="1"/>
  <c r="N352"/>
  <c r="T352" s="1"/>
  <c r="N547"/>
  <c r="T547" s="1"/>
  <c r="L491"/>
  <c r="N492"/>
  <c r="T492" s="1"/>
  <c r="N483"/>
  <c r="T483" s="1"/>
  <c r="P352"/>
  <c r="V352" s="1"/>
  <c r="N344"/>
  <c r="T344" s="1"/>
  <c r="M351"/>
  <c r="M350" s="1"/>
  <c r="I351"/>
  <c r="J350"/>
  <c r="H351"/>
  <c r="N284"/>
  <c r="T284" s="1"/>
  <c r="J58"/>
  <c r="P58" s="1"/>
  <c r="V58" s="1"/>
  <c r="N58"/>
  <c r="T58" s="1"/>
  <c r="P178"/>
  <c r="V178" s="1"/>
  <c r="O59"/>
  <c r="U59" s="1"/>
  <c r="P25"/>
  <c r="V25" s="1"/>
  <c r="P179"/>
  <c r="V179" s="1"/>
  <c r="O58"/>
  <c r="U58" s="1"/>
  <c r="O25"/>
  <c r="U25" s="1"/>
  <c r="N178"/>
  <c r="T178" s="1"/>
  <c r="O179"/>
  <c r="U179" s="1"/>
  <c r="N179"/>
  <c r="T179" s="1"/>
  <c r="N59"/>
  <c r="T59" s="1"/>
  <c r="N24"/>
  <c r="T24" s="1"/>
  <c r="N25"/>
  <c r="T25" s="1"/>
  <c r="K636"/>
  <c r="L636"/>
  <c r="M636"/>
  <c r="K634"/>
  <c r="L634"/>
  <c r="L633" s="1"/>
  <c r="M634"/>
  <c r="M633" s="1"/>
  <c r="K631"/>
  <c r="L631"/>
  <c r="M631"/>
  <c r="K629"/>
  <c r="L629"/>
  <c r="M629"/>
  <c r="K626"/>
  <c r="L626"/>
  <c r="M626"/>
  <c r="K624"/>
  <c r="L624"/>
  <c r="M624"/>
  <c r="K621"/>
  <c r="K620" s="1"/>
  <c r="L621"/>
  <c r="L620" s="1"/>
  <c r="M621"/>
  <c r="M620" s="1"/>
  <c r="K618"/>
  <c r="L618"/>
  <c r="M618"/>
  <c r="K616"/>
  <c r="K615" s="1"/>
  <c r="L616"/>
  <c r="L615" s="1"/>
  <c r="M616"/>
  <c r="M615" s="1"/>
  <c r="K613"/>
  <c r="K612" s="1"/>
  <c r="L613"/>
  <c r="L612" s="1"/>
  <c r="M613"/>
  <c r="M612" s="1"/>
  <c r="K604"/>
  <c r="K603" s="1"/>
  <c r="L604"/>
  <c r="L603" s="1"/>
  <c r="M604"/>
  <c r="M603" s="1"/>
  <c r="K601"/>
  <c r="L601"/>
  <c r="M601"/>
  <c r="K599"/>
  <c r="L599"/>
  <c r="M599"/>
  <c r="K589"/>
  <c r="K588" s="1"/>
  <c r="L589"/>
  <c r="L588" s="1"/>
  <c r="M589"/>
  <c r="M588" s="1"/>
  <c r="K586"/>
  <c r="K585" s="1"/>
  <c r="L586"/>
  <c r="L585" s="1"/>
  <c r="M586"/>
  <c r="M585" s="1"/>
  <c r="K583"/>
  <c r="L583"/>
  <c r="M583"/>
  <c r="K581"/>
  <c r="L581"/>
  <c r="M581"/>
  <c r="M580" s="1"/>
  <c r="K578"/>
  <c r="K577" s="1"/>
  <c r="L578"/>
  <c r="L577" s="1"/>
  <c r="M578"/>
  <c r="M577" s="1"/>
  <c r="K573"/>
  <c r="K572" s="1"/>
  <c r="L573"/>
  <c r="L572" s="1"/>
  <c r="M573"/>
  <c r="M572" s="1"/>
  <c r="K570"/>
  <c r="K565" s="1"/>
  <c r="L570"/>
  <c r="L565" s="1"/>
  <c r="M570"/>
  <c r="M565" s="1"/>
  <c r="K563"/>
  <c r="K562" s="1"/>
  <c r="L563"/>
  <c r="L562" s="1"/>
  <c r="M563"/>
  <c r="M562" s="1"/>
  <c r="K560"/>
  <c r="L560"/>
  <c r="M560"/>
  <c r="K558"/>
  <c r="L558"/>
  <c r="M558"/>
  <c r="K556"/>
  <c r="L556"/>
  <c r="M556"/>
  <c r="K553"/>
  <c r="K552" s="1"/>
  <c r="L553"/>
  <c r="L552" s="1"/>
  <c r="M553"/>
  <c r="M552" s="1"/>
  <c r="K550"/>
  <c r="K549" s="1"/>
  <c r="L550"/>
  <c r="L549" s="1"/>
  <c r="M550"/>
  <c r="M549" s="1"/>
  <c r="K541"/>
  <c r="K540" s="1"/>
  <c r="L541"/>
  <c r="L540" s="1"/>
  <c r="M541"/>
  <c r="M540" s="1"/>
  <c r="K538"/>
  <c r="K537" s="1"/>
  <c r="L538"/>
  <c r="L537" s="1"/>
  <c r="M538"/>
  <c r="M537" s="1"/>
  <c r="K535"/>
  <c r="L535"/>
  <c r="M535"/>
  <c r="K533"/>
  <c r="L533"/>
  <c r="M533"/>
  <c r="K531"/>
  <c r="L531"/>
  <c r="M531"/>
  <c r="K528"/>
  <c r="K527" s="1"/>
  <c r="L528"/>
  <c r="L527" s="1"/>
  <c r="M528"/>
  <c r="M527" s="1"/>
  <c r="K523"/>
  <c r="L523"/>
  <c r="M523"/>
  <c r="K521"/>
  <c r="K520" s="1"/>
  <c r="L521"/>
  <c r="L520" s="1"/>
  <c r="M521"/>
  <c r="M520" s="1"/>
  <c r="K516"/>
  <c r="L516"/>
  <c r="M516"/>
  <c r="K514"/>
  <c r="L514"/>
  <c r="L513" s="1"/>
  <c r="M514"/>
  <c r="K508"/>
  <c r="L508"/>
  <c r="M508"/>
  <c r="K506"/>
  <c r="L506"/>
  <c r="M506"/>
  <c r="K504"/>
  <c r="L504"/>
  <c r="M504"/>
  <c r="M503" s="1"/>
  <c r="K501"/>
  <c r="K500" s="1"/>
  <c r="L501"/>
  <c r="L500" s="1"/>
  <c r="M501"/>
  <c r="M500" s="1"/>
  <c r="K498"/>
  <c r="K497" s="1"/>
  <c r="L498"/>
  <c r="L497" s="1"/>
  <c r="M498"/>
  <c r="M497" s="1"/>
  <c r="K486"/>
  <c r="K485" s="1"/>
  <c r="K481" s="1"/>
  <c r="L486"/>
  <c r="L485" s="1"/>
  <c r="M486"/>
  <c r="M485" s="1"/>
  <c r="M481" s="1"/>
  <c r="K475"/>
  <c r="K474" s="1"/>
  <c r="L475"/>
  <c r="L474" s="1"/>
  <c r="M475"/>
  <c r="M474" s="1"/>
  <c r="K472"/>
  <c r="K471" s="1"/>
  <c r="L472"/>
  <c r="L471" s="1"/>
  <c r="M472"/>
  <c r="M471" s="1"/>
  <c r="K469"/>
  <c r="K468" s="1"/>
  <c r="L469"/>
  <c r="L468" s="1"/>
  <c r="M469"/>
  <c r="M468" s="1"/>
  <c r="K466"/>
  <c r="K465" s="1"/>
  <c r="L466"/>
  <c r="L465" s="1"/>
  <c r="M466"/>
  <c r="M465" s="1"/>
  <c r="K461"/>
  <c r="K460" s="1"/>
  <c r="K459" s="1"/>
  <c r="L461"/>
  <c r="L460" s="1"/>
  <c r="M461"/>
  <c r="M460" s="1"/>
  <c r="K453"/>
  <c r="K452" s="1"/>
  <c r="K451" s="1"/>
  <c r="L453"/>
  <c r="L452" s="1"/>
  <c r="M453"/>
  <c r="M452" s="1"/>
  <c r="K449"/>
  <c r="K448" s="1"/>
  <c r="L449"/>
  <c r="L448" s="1"/>
  <c r="M449"/>
  <c r="M448" s="1"/>
  <c r="K446"/>
  <c r="K445" s="1"/>
  <c r="L446"/>
  <c r="L445" s="1"/>
  <c r="M446"/>
  <c r="M445" s="1"/>
  <c r="K443"/>
  <c r="K442" s="1"/>
  <c r="L443"/>
  <c r="L442" s="1"/>
  <c r="M443"/>
  <c r="M442" s="1"/>
  <c r="K440"/>
  <c r="K439" s="1"/>
  <c r="L440"/>
  <c r="L439" s="1"/>
  <c r="M440"/>
  <c r="M439" s="1"/>
  <c r="K437"/>
  <c r="K436" s="1"/>
  <c r="L437"/>
  <c r="L436" s="1"/>
  <c r="M437"/>
  <c r="M436" s="1"/>
  <c r="K434"/>
  <c r="K433" s="1"/>
  <c r="L434"/>
  <c r="L433" s="1"/>
  <c r="M434"/>
  <c r="M433" s="1"/>
  <c r="K430"/>
  <c r="K429" s="1"/>
  <c r="K428" s="1"/>
  <c r="L430"/>
  <c r="L429" s="1"/>
  <c r="M430"/>
  <c r="M429" s="1"/>
  <c r="K425"/>
  <c r="L425"/>
  <c r="M425"/>
  <c r="K423"/>
  <c r="L423"/>
  <c r="M423"/>
  <c r="M420" s="1"/>
  <c r="K416"/>
  <c r="L416"/>
  <c r="L415" s="1"/>
  <c r="M416"/>
  <c r="M415" s="1"/>
  <c r="M414" s="1"/>
  <c r="K411"/>
  <c r="K410" s="1"/>
  <c r="K409" s="1"/>
  <c r="L411"/>
  <c r="L410" s="1"/>
  <c r="M411"/>
  <c r="M410" s="1"/>
  <c r="K406"/>
  <c r="K405" s="1"/>
  <c r="K404" s="1"/>
  <c r="L406"/>
  <c r="L405" s="1"/>
  <c r="M406"/>
  <c r="M405" s="1"/>
  <c r="M404" s="1"/>
  <c r="K401"/>
  <c r="K400" s="1"/>
  <c r="K399" s="1"/>
  <c r="L401"/>
  <c r="L400" s="1"/>
  <c r="M401"/>
  <c r="M400" s="1"/>
  <c r="K397"/>
  <c r="K396" s="1"/>
  <c r="L397"/>
  <c r="L396" s="1"/>
  <c r="M397"/>
  <c r="M396" s="1"/>
  <c r="K394"/>
  <c r="L394"/>
  <c r="M394"/>
  <c r="K392"/>
  <c r="L392"/>
  <c r="M392"/>
  <c r="K386"/>
  <c r="K385" s="1"/>
  <c r="K384" s="1"/>
  <c r="L386"/>
  <c r="L385" s="1"/>
  <c r="M386"/>
  <c r="M385" s="1"/>
  <c r="K381"/>
  <c r="K380" s="1"/>
  <c r="L381"/>
  <c r="L380" s="1"/>
  <c r="M381"/>
  <c r="M380" s="1"/>
  <c r="K378"/>
  <c r="K377" s="1"/>
  <c r="L378"/>
  <c r="L377" s="1"/>
  <c r="M378"/>
  <c r="M377" s="1"/>
  <c r="K375"/>
  <c r="K374" s="1"/>
  <c r="L375"/>
  <c r="L374" s="1"/>
  <c r="M375"/>
  <c r="M374" s="1"/>
  <c r="K372"/>
  <c r="K371" s="1"/>
  <c r="L372"/>
  <c r="L371" s="1"/>
  <c r="M372"/>
  <c r="M371" s="1"/>
  <c r="K369"/>
  <c r="K368" s="1"/>
  <c r="L369"/>
  <c r="L368" s="1"/>
  <c r="M369"/>
  <c r="M368" s="1"/>
  <c r="K366"/>
  <c r="L366"/>
  <c r="M366"/>
  <c r="K364"/>
  <c r="L364"/>
  <c r="M364"/>
  <c r="K359"/>
  <c r="K358" s="1"/>
  <c r="L359"/>
  <c r="L358" s="1"/>
  <c r="M359"/>
  <c r="M358" s="1"/>
  <c r="K356"/>
  <c r="K355" s="1"/>
  <c r="L356"/>
  <c r="L355" s="1"/>
  <c r="M356"/>
  <c r="M355" s="1"/>
  <c r="K341"/>
  <c r="L341"/>
  <c r="M341"/>
  <c r="K339"/>
  <c r="L339"/>
  <c r="M339"/>
  <c r="K334"/>
  <c r="L334"/>
  <c r="M334"/>
  <c r="K332"/>
  <c r="L332"/>
  <c r="M332"/>
  <c r="K327"/>
  <c r="K326" s="1"/>
  <c r="L327"/>
  <c r="L326" s="1"/>
  <c r="M327"/>
  <c r="M326" s="1"/>
  <c r="K316"/>
  <c r="L316"/>
  <c r="M316"/>
  <c r="K314"/>
  <c r="L314"/>
  <c r="L313" s="1"/>
  <c r="M314"/>
  <c r="K311"/>
  <c r="L311"/>
  <c r="M311"/>
  <c r="K309"/>
  <c r="L309"/>
  <c r="M309"/>
  <c r="K304"/>
  <c r="K303" s="1"/>
  <c r="L304"/>
  <c r="L303" s="1"/>
  <c r="M304"/>
  <c r="M303" s="1"/>
  <c r="K301"/>
  <c r="K300" s="1"/>
  <c r="L301"/>
  <c r="L300" s="1"/>
  <c r="M301"/>
  <c r="M300" s="1"/>
  <c r="K298"/>
  <c r="K297" s="1"/>
  <c r="L298"/>
  <c r="L297" s="1"/>
  <c r="M298"/>
  <c r="M297" s="1"/>
  <c r="K292"/>
  <c r="K291" s="1"/>
  <c r="L292"/>
  <c r="L291" s="1"/>
  <c r="M292"/>
  <c r="M291" s="1"/>
  <c r="K281"/>
  <c r="L281"/>
  <c r="M281"/>
  <c r="K279"/>
  <c r="L279"/>
  <c r="M279"/>
  <c r="K277"/>
  <c r="L277"/>
  <c r="M277"/>
  <c r="K273"/>
  <c r="L273"/>
  <c r="M273"/>
  <c r="K271"/>
  <c r="L271"/>
  <c r="M271"/>
  <c r="K269"/>
  <c r="L269"/>
  <c r="M269"/>
  <c r="M268" s="1"/>
  <c r="K266"/>
  <c r="K265" s="1"/>
  <c r="L266"/>
  <c r="L265" s="1"/>
  <c r="M266"/>
  <c r="M265" s="1"/>
  <c r="K263"/>
  <c r="K262" s="1"/>
  <c r="L263"/>
  <c r="L262" s="1"/>
  <c r="M263"/>
  <c r="M262" s="1"/>
  <c r="K258"/>
  <c r="K257" s="1"/>
  <c r="K256" s="1"/>
  <c r="L258"/>
  <c r="L257" s="1"/>
  <c r="M258"/>
  <c r="M257" s="1"/>
  <c r="M256" s="1"/>
  <c r="K253"/>
  <c r="K252" s="1"/>
  <c r="L253"/>
  <c r="L252" s="1"/>
  <c r="M253"/>
  <c r="M252" s="1"/>
  <c r="K250"/>
  <c r="K249" s="1"/>
  <c r="L250"/>
  <c r="L249" s="1"/>
  <c r="M250"/>
  <c r="M249" s="1"/>
  <c r="K247"/>
  <c r="K246" s="1"/>
  <c r="L247"/>
  <c r="L246" s="1"/>
  <c r="M247"/>
  <c r="M246" s="1"/>
  <c r="K244"/>
  <c r="K243" s="1"/>
  <c r="L244"/>
  <c r="L243" s="1"/>
  <c r="M244"/>
  <c r="M243" s="1"/>
  <c r="K241"/>
  <c r="K240" s="1"/>
  <c r="L241"/>
  <c r="L240" s="1"/>
  <c r="M241"/>
  <c r="M240" s="1"/>
  <c r="K238"/>
  <c r="K237" s="1"/>
  <c r="L238"/>
  <c r="L237" s="1"/>
  <c r="M238"/>
  <c r="M237" s="1"/>
  <c r="K235"/>
  <c r="K234" s="1"/>
  <c r="L235"/>
  <c r="L234" s="1"/>
  <c r="M235"/>
  <c r="M234" s="1"/>
  <c r="K230"/>
  <c r="K229" s="1"/>
  <c r="L230"/>
  <c r="L229" s="1"/>
  <c r="M230"/>
  <c r="M229" s="1"/>
  <c r="K227"/>
  <c r="K226" s="1"/>
  <c r="L227"/>
  <c r="L226" s="1"/>
  <c r="M227"/>
  <c r="M226" s="1"/>
  <c r="K223"/>
  <c r="K222" s="1"/>
  <c r="L223"/>
  <c r="L222" s="1"/>
  <c r="M223"/>
  <c r="M222" s="1"/>
  <c r="K217"/>
  <c r="K216" s="1"/>
  <c r="L217"/>
  <c r="L216" s="1"/>
  <c r="M217"/>
  <c r="M216" s="1"/>
  <c r="K214"/>
  <c r="K213" s="1"/>
  <c r="L214"/>
  <c r="L213" s="1"/>
  <c r="M214"/>
  <c r="M213" s="1"/>
  <c r="K211"/>
  <c r="K210" s="1"/>
  <c r="L211"/>
  <c r="L210" s="1"/>
  <c r="M211"/>
  <c r="M210" s="1"/>
  <c r="K207"/>
  <c r="K206" s="1"/>
  <c r="L207"/>
  <c r="L206" s="1"/>
  <c r="M207"/>
  <c r="M206" s="1"/>
  <c r="K201"/>
  <c r="K200" s="1"/>
  <c r="L201"/>
  <c r="L200" s="1"/>
  <c r="M201"/>
  <c r="M200" s="1"/>
  <c r="K195"/>
  <c r="K194" s="1"/>
  <c r="L195"/>
  <c r="L194" s="1"/>
  <c r="M195"/>
  <c r="M194" s="1"/>
  <c r="K204"/>
  <c r="K203" s="1"/>
  <c r="L204"/>
  <c r="L203" s="1"/>
  <c r="M204"/>
  <c r="M203" s="1"/>
  <c r="K192"/>
  <c r="K191" s="1"/>
  <c r="L192"/>
  <c r="L191" s="1"/>
  <c r="M192"/>
  <c r="M191" s="1"/>
  <c r="K189"/>
  <c r="K188" s="1"/>
  <c r="L189"/>
  <c r="L188" s="1"/>
  <c r="M189"/>
  <c r="M188" s="1"/>
  <c r="K186"/>
  <c r="K185" s="1"/>
  <c r="L186"/>
  <c r="L185" s="1"/>
  <c r="M186"/>
  <c r="M185" s="1"/>
  <c r="K173"/>
  <c r="K172" s="1"/>
  <c r="L173"/>
  <c r="L172" s="1"/>
  <c r="M173"/>
  <c r="M172" s="1"/>
  <c r="K170"/>
  <c r="K169" s="1"/>
  <c r="L170"/>
  <c r="L169" s="1"/>
  <c r="M170"/>
  <c r="M169" s="1"/>
  <c r="K158"/>
  <c r="K157" s="1"/>
  <c r="L158"/>
  <c r="L157" s="1"/>
  <c r="M158"/>
  <c r="M157" s="1"/>
  <c r="K155"/>
  <c r="K154" s="1"/>
  <c r="L155"/>
  <c r="L154" s="1"/>
  <c r="M155"/>
  <c r="M154" s="1"/>
  <c r="K152"/>
  <c r="K151" s="1"/>
  <c r="L152"/>
  <c r="L151" s="1"/>
  <c r="M152"/>
  <c r="M151" s="1"/>
  <c r="K149"/>
  <c r="K148" s="1"/>
  <c r="L149"/>
  <c r="L148" s="1"/>
  <c r="M149"/>
  <c r="M148" s="1"/>
  <c r="K137"/>
  <c r="K136" s="1"/>
  <c r="L137"/>
  <c r="L136" s="1"/>
  <c r="M137"/>
  <c r="M136" s="1"/>
  <c r="K134"/>
  <c r="K133" s="1"/>
  <c r="L134"/>
  <c r="L133" s="1"/>
  <c r="M134"/>
  <c r="M133" s="1"/>
  <c r="K131"/>
  <c r="L131"/>
  <c r="L130" s="1"/>
  <c r="M131"/>
  <c r="M130" s="1"/>
  <c r="K128"/>
  <c r="K127" s="1"/>
  <c r="L128"/>
  <c r="L127" s="1"/>
  <c r="M128"/>
  <c r="M127" s="1"/>
  <c r="K125"/>
  <c r="K124" s="1"/>
  <c r="L125"/>
  <c r="L124" s="1"/>
  <c r="M125"/>
  <c r="M124" s="1"/>
  <c r="K122"/>
  <c r="K121" s="1"/>
  <c r="L122"/>
  <c r="L121" s="1"/>
  <c r="M122"/>
  <c r="M121" s="1"/>
  <c r="K118"/>
  <c r="L118"/>
  <c r="M118"/>
  <c r="K115"/>
  <c r="L115"/>
  <c r="M115"/>
  <c r="K113"/>
  <c r="L113"/>
  <c r="M113"/>
  <c r="K106"/>
  <c r="L106"/>
  <c r="M106"/>
  <c r="K103"/>
  <c r="L103"/>
  <c r="M103"/>
  <c r="K101"/>
  <c r="L101"/>
  <c r="M101"/>
  <c r="K97"/>
  <c r="K96" s="1"/>
  <c r="L97"/>
  <c r="L96" s="1"/>
  <c r="M97"/>
  <c r="M96" s="1"/>
  <c r="K94"/>
  <c r="K93" s="1"/>
  <c r="L94"/>
  <c r="L93" s="1"/>
  <c r="M94"/>
  <c r="M93" s="1"/>
  <c r="K91"/>
  <c r="K90" s="1"/>
  <c r="L91"/>
  <c r="L90" s="1"/>
  <c r="M91"/>
  <c r="M90" s="1"/>
  <c r="K85"/>
  <c r="K84" s="1"/>
  <c r="L85"/>
  <c r="L84" s="1"/>
  <c r="M85"/>
  <c r="M84" s="1"/>
  <c r="K82"/>
  <c r="L82"/>
  <c r="M82"/>
  <c r="K78"/>
  <c r="L78"/>
  <c r="L77" s="1"/>
  <c r="M78"/>
  <c r="K74"/>
  <c r="K73" s="1"/>
  <c r="L74"/>
  <c r="L73" s="1"/>
  <c r="M74"/>
  <c r="M73" s="1"/>
  <c r="K71"/>
  <c r="K70" s="1"/>
  <c r="L71"/>
  <c r="L70" s="1"/>
  <c r="M71"/>
  <c r="M70" s="1"/>
  <c r="K68"/>
  <c r="K67" s="1"/>
  <c r="L68"/>
  <c r="L67" s="1"/>
  <c r="M68"/>
  <c r="M67" s="1"/>
  <c r="K65"/>
  <c r="K64" s="1"/>
  <c r="L65"/>
  <c r="L64" s="1"/>
  <c r="M65"/>
  <c r="M64" s="1"/>
  <c r="K62"/>
  <c r="K61" s="1"/>
  <c r="L62"/>
  <c r="L61" s="1"/>
  <c r="M62"/>
  <c r="M61" s="1"/>
  <c r="K56"/>
  <c r="K55" s="1"/>
  <c r="L56"/>
  <c r="L55" s="1"/>
  <c r="M56"/>
  <c r="M55" s="1"/>
  <c r="K50"/>
  <c r="K49" s="1"/>
  <c r="L50"/>
  <c r="L49" s="1"/>
  <c r="M50"/>
  <c r="M49" s="1"/>
  <c r="K47"/>
  <c r="K46" s="1"/>
  <c r="L47"/>
  <c r="L46" s="1"/>
  <c r="M47"/>
  <c r="M46" s="1"/>
  <c r="K44"/>
  <c r="K43" s="1"/>
  <c r="L44"/>
  <c r="L43" s="1"/>
  <c r="M44"/>
  <c r="M43" s="1"/>
  <c r="K40"/>
  <c r="K39" s="1"/>
  <c r="L40"/>
  <c r="L39" s="1"/>
  <c r="M40"/>
  <c r="M39" s="1"/>
  <c r="K37"/>
  <c r="K36" s="1"/>
  <c r="L37"/>
  <c r="L36" s="1"/>
  <c r="M37"/>
  <c r="M36" s="1"/>
  <c r="K34"/>
  <c r="K33" s="1"/>
  <c r="L34"/>
  <c r="L33" s="1"/>
  <c r="M34"/>
  <c r="M33" s="1"/>
  <c r="K31"/>
  <c r="K30" s="1"/>
  <c r="L31"/>
  <c r="L30" s="1"/>
  <c r="M31"/>
  <c r="M30" s="1"/>
  <c r="K22"/>
  <c r="K21" s="1"/>
  <c r="L22"/>
  <c r="L21" s="1"/>
  <c r="M22"/>
  <c r="M21" s="1"/>
  <c r="K19"/>
  <c r="K18" s="1"/>
  <c r="L19"/>
  <c r="L18" s="1"/>
  <c r="M19"/>
  <c r="M18" s="1"/>
  <c r="P638"/>
  <c r="V638" s="1"/>
  <c r="O638"/>
  <c r="U638" s="1"/>
  <c r="N638"/>
  <c r="T638" s="1"/>
  <c r="P637"/>
  <c r="V637" s="1"/>
  <c r="O637"/>
  <c r="U637" s="1"/>
  <c r="N637"/>
  <c r="T637" s="1"/>
  <c r="P632"/>
  <c r="V632" s="1"/>
  <c r="O632"/>
  <c r="U632" s="1"/>
  <c r="N632"/>
  <c r="T632" s="1"/>
  <c r="P627"/>
  <c r="V627" s="1"/>
  <c r="O627"/>
  <c r="U627" s="1"/>
  <c r="N627"/>
  <c r="T627" s="1"/>
  <c r="P622"/>
  <c r="V622" s="1"/>
  <c r="O622"/>
  <c r="U622" s="1"/>
  <c r="N622"/>
  <c r="T622" s="1"/>
  <c r="P619"/>
  <c r="V619" s="1"/>
  <c r="O619"/>
  <c r="U619" s="1"/>
  <c r="N619"/>
  <c r="T619" s="1"/>
  <c r="P614"/>
  <c r="V614" s="1"/>
  <c r="O614"/>
  <c r="U614" s="1"/>
  <c r="N614"/>
  <c r="T614" s="1"/>
  <c r="P605"/>
  <c r="V605" s="1"/>
  <c r="O605"/>
  <c r="U605" s="1"/>
  <c r="N605"/>
  <c r="T605" s="1"/>
  <c r="P602"/>
  <c r="V602" s="1"/>
  <c r="O602"/>
  <c r="U602" s="1"/>
  <c r="N602"/>
  <c r="T602" s="1"/>
  <c r="P590"/>
  <c r="V590" s="1"/>
  <c r="O590"/>
  <c r="U590" s="1"/>
  <c r="N590"/>
  <c r="T590" s="1"/>
  <c r="P587"/>
  <c r="V587" s="1"/>
  <c r="O587"/>
  <c r="U587" s="1"/>
  <c r="N587"/>
  <c r="T587" s="1"/>
  <c r="P584"/>
  <c r="V584" s="1"/>
  <c r="O584"/>
  <c r="U584" s="1"/>
  <c r="N584"/>
  <c r="T584" s="1"/>
  <c r="P582"/>
  <c r="V582" s="1"/>
  <c r="O582"/>
  <c r="U582" s="1"/>
  <c r="N582"/>
  <c r="T582" s="1"/>
  <c r="P579"/>
  <c r="V579" s="1"/>
  <c r="O579"/>
  <c r="U579" s="1"/>
  <c r="N579"/>
  <c r="T579" s="1"/>
  <c r="P574"/>
  <c r="V574" s="1"/>
  <c r="O574"/>
  <c r="U574" s="1"/>
  <c r="N574"/>
  <c r="T574" s="1"/>
  <c r="P571"/>
  <c r="V571" s="1"/>
  <c r="O571"/>
  <c r="U571" s="1"/>
  <c r="N571"/>
  <c r="T571" s="1"/>
  <c r="P564"/>
  <c r="V564" s="1"/>
  <c r="O564"/>
  <c r="U564" s="1"/>
  <c r="N564"/>
  <c r="T564" s="1"/>
  <c r="P561"/>
  <c r="V561" s="1"/>
  <c r="O561"/>
  <c r="U561" s="1"/>
  <c r="N561"/>
  <c r="T561" s="1"/>
  <c r="P557"/>
  <c r="V557" s="1"/>
  <c r="O557"/>
  <c r="U557" s="1"/>
  <c r="N557"/>
  <c r="T557" s="1"/>
  <c r="P554"/>
  <c r="V554" s="1"/>
  <c r="O554"/>
  <c r="U554" s="1"/>
  <c r="N554"/>
  <c r="T554" s="1"/>
  <c r="P542"/>
  <c r="V542" s="1"/>
  <c r="O542"/>
  <c r="U542" s="1"/>
  <c r="N542"/>
  <c r="T542" s="1"/>
  <c r="P539"/>
  <c r="V539" s="1"/>
  <c r="O539"/>
  <c r="U539" s="1"/>
  <c r="N539"/>
  <c r="T539" s="1"/>
  <c r="P536"/>
  <c r="V536" s="1"/>
  <c r="O536"/>
  <c r="U536" s="1"/>
  <c r="N536"/>
  <c r="T536" s="1"/>
  <c r="P534"/>
  <c r="V534" s="1"/>
  <c r="O534"/>
  <c r="U534" s="1"/>
  <c r="N534"/>
  <c r="T534" s="1"/>
  <c r="P532"/>
  <c r="V532" s="1"/>
  <c r="O532"/>
  <c r="U532" s="1"/>
  <c r="N532"/>
  <c r="T532" s="1"/>
  <c r="P529"/>
  <c r="V529" s="1"/>
  <c r="O529"/>
  <c r="U529" s="1"/>
  <c r="N529"/>
  <c r="T529" s="1"/>
  <c r="P524"/>
  <c r="V524" s="1"/>
  <c r="O524"/>
  <c r="U524" s="1"/>
  <c r="N524"/>
  <c r="T524" s="1"/>
  <c r="P522"/>
  <c r="V522" s="1"/>
  <c r="O522"/>
  <c r="U522" s="1"/>
  <c r="N522"/>
  <c r="T522" s="1"/>
  <c r="P517"/>
  <c r="V517" s="1"/>
  <c r="O517"/>
  <c r="U517" s="1"/>
  <c r="N517"/>
  <c r="T517" s="1"/>
  <c r="P515"/>
  <c r="V515" s="1"/>
  <c r="O515"/>
  <c r="U515" s="1"/>
  <c r="N515"/>
  <c r="T515" s="1"/>
  <c r="P509"/>
  <c r="V509" s="1"/>
  <c r="O509"/>
  <c r="U509" s="1"/>
  <c r="N509"/>
  <c r="T509" s="1"/>
  <c r="P507"/>
  <c r="V507" s="1"/>
  <c r="O507"/>
  <c r="U507" s="1"/>
  <c r="N507"/>
  <c r="T507" s="1"/>
  <c r="P505"/>
  <c r="V505" s="1"/>
  <c r="O505"/>
  <c r="U505" s="1"/>
  <c r="N505"/>
  <c r="T505" s="1"/>
  <c r="P502"/>
  <c r="V502" s="1"/>
  <c r="O502"/>
  <c r="U502" s="1"/>
  <c r="N502"/>
  <c r="T502" s="1"/>
  <c r="P499"/>
  <c r="V499" s="1"/>
  <c r="O499"/>
  <c r="U499" s="1"/>
  <c r="N499"/>
  <c r="T499" s="1"/>
  <c r="P487"/>
  <c r="V487" s="1"/>
  <c r="O487"/>
  <c r="U487" s="1"/>
  <c r="N487"/>
  <c r="T487" s="1"/>
  <c r="P476"/>
  <c r="V476" s="1"/>
  <c r="O476"/>
  <c r="U476" s="1"/>
  <c r="N476"/>
  <c r="T476" s="1"/>
  <c r="P473"/>
  <c r="V473" s="1"/>
  <c r="O473"/>
  <c r="U473" s="1"/>
  <c r="N473"/>
  <c r="T473" s="1"/>
  <c r="P470"/>
  <c r="V470" s="1"/>
  <c r="O470"/>
  <c r="U470" s="1"/>
  <c r="N470"/>
  <c r="T470" s="1"/>
  <c r="P467"/>
  <c r="V467" s="1"/>
  <c r="O467"/>
  <c r="U467" s="1"/>
  <c r="N467"/>
  <c r="T467" s="1"/>
  <c r="P462"/>
  <c r="V462" s="1"/>
  <c r="O462"/>
  <c r="U462" s="1"/>
  <c r="N462"/>
  <c r="T462" s="1"/>
  <c r="P454"/>
  <c r="V454" s="1"/>
  <c r="O454"/>
  <c r="U454" s="1"/>
  <c r="N454"/>
  <c r="T454" s="1"/>
  <c r="P450"/>
  <c r="V450" s="1"/>
  <c r="O450"/>
  <c r="U450" s="1"/>
  <c r="N450"/>
  <c r="T450" s="1"/>
  <c r="P447"/>
  <c r="V447" s="1"/>
  <c r="O447"/>
  <c r="U447" s="1"/>
  <c r="N447"/>
  <c r="T447" s="1"/>
  <c r="P444"/>
  <c r="V444" s="1"/>
  <c r="O444"/>
  <c r="U444" s="1"/>
  <c r="N444"/>
  <c r="T444" s="1"/>
  <c r="P441"/>
  <c r="V441" s="1"/>
  <c r="O441"/>
  <c r="U441" s="1"/>
  <c r="N441"/>
  <c r="T441" s="1"/>
  <c r="P435"/>
  <c r="V435" s="1"/>
  <c r="O435"/>
  <c r="U435" s="1"/>
  <c r="N435"/>
  <c r="T435" s="1"/>
  <c r="P431"/>
  <c r="V431" s="1"/>
  <c r="O431"/>
  <c r="U431" s="1"/>
  <c r="N431"/>
  <c r="T431" s="1"/>
  <c r="P426"/>
  <c r="V426" s="1"/>
  <c r="O426"/>
  <c r="U426" s="1"/>
  <c r="N426"/>
  <c r="T426" s="1"/>
  <c r="P424"/>
  <c r="V424" s="1"/>
  <c r="O424"/>
  <c r="U424" s="1"/>
  <c r="N424"/>
  <c r="T424" s="1"/>
  <c r="P417"/>
  <c r="V417" s="1"/>
  <c r="O417"/>
  <c r="U417" s="1"/>
  <c r="N417"/>
  <c r="T417" s="1"/>
  <c r="P412"/>
  <c r="V412" s="1"/>
  <c r="O412"/>
  <c r="U412" s="1"/>
  <c r="N412"/>
  <c r="T412" s="1"/>
  <c r="P407"/>
  <c r="V407" s="1"/>
  <c r="O407"/>
  <c r="U407" s="1"/>
  <c r="N407"/>
  <c r="T407" s="1"/>
  <c r="P402"/>
  <c r="V402" s="1"/>
  <c r="O402"/>
  <c r="U402" s="1"/>
  <c r="N402"/>
  <c r="T402" s="1"/>
  <c r="P398"/>
  <c r="V398" s="1"/>
  <c r="O398"/>
  <c r="U398" s="1"/>
  <c r="N398"/>
  <c r="T398" s="1"/>
  <c r="P395"/>
  <c r="V395" s="1"/>
  <c r="O395"/>
  <c r="U395" s="1"/>
  <c r="N395"/>
  <c r="T395" s="1"/>
  <c r="P393"/>
  <c r="V393" s="1"/>
  <c r="O393"/>
  <c r="U393" s="1"/>
  <c r="N393"/>
  <c r="T393" s="1"/>
  <c r="P382"/>
  <c r="V382" s="1"/>
  <c r="O382"/>
  <c r="U382" s="1"/>
  <c r="N382"/>
  <c r="T382" s="1"/>
  <c r="P379"/>
  <c r="V379" s="1"/>
  <c r="O379"/>
  <c r="U379" s="1"/>
  <c r="N379"/>
  <c r="T379" s="1"/>
  <c r="P376"/>
  <c r="V376" s="1"/>
  <c r="O376"/>
  <c r="U376" s="1"/>
  <c r="N376"/>
  <c r="T376" s="1"/>
  <c r="P370"/>
  <c r="V370" s="1"/>
  <c r="O370"/>
  <c r="U370" s="1"/>
  <c r="N370"/>
  <c r="T370" s="1"/>
  <c r="P367"/>
  <c r="V367" s="1"/>
  <c r="O367"/>
  <c r="U367" s="1"/>
  <c r="N367"/>
  <c r="T367" s="1"/>
  <c r="P365"/>
  <c r="V365" s="1"/>
  <c r="O365"/>
  <c r="U365" s="1"/>
  <c r="N365"/>
  <c r="T365" s="1"/>
  <c r="P360"/>
  <c r="V360" s="1"/>
  <c r="O360"/>
  <c r="U360" s="1"/>
  <c r="N360"/>
  <c r="T360" s="1"/>
  <c r="P357"/>
  <c r="V357" s="1"/>
  <c r="O357"/>
  <c r="U357" s="1"/>
  <c r="N357"/>
  <c r="T357" s="1"/>
  <c r="P342"/>
  <c r="V342" s="1"/>
  <c r="O342"/>
  <c r="U342" s="1"/>
  <c r="N342"/>
  <c r="T342" s="1"/>
  <c r="P340"/>
  <c r="V340" s="1"/>
  <c r="O340"/>
  <c r="U340" s="1"/>
  <c r="N340"/>
  <c r="T340" s="1"/>
  <c r="P338"/>
  <c r="V338" s="1"/>
  <c r="O338"/>
  <c r="U338" s="1"/>
  <c r="N338"/>
  <c r="T338" s="1"/>
  <c r="P337"/>
  <c r="V337" s="1"/>
  <c r="O337"/>
  <c r="U337" s="1"/>
  <c r="P335"/>
  <c r="V335" s="1"/>
  <c r="O335"/>
  <c r="U335" s="1"/>
  <c r="N335"/>
  <c r="T335" s="1"/>
  <c r="P333"/>
  <c r="V333" s="1"/>
  <c r="O333"/>
  <c r="U333" s="1"/>
  <c r="N333"/>
  <c r="T333" s="1"/>
  <c r="P331"/>
  <c r="V331" s="1"/>
  <c r="O331"/>
  <c r="U331" s="1"/>
  <c r="N331"/>
  <c r="T331" s="1"/>
  <c r="P330"/>
  <c r="V330" s="1"/>
  <c r="O330"/>
  <c r="U330" s="1"/>
  <c r="P328"/>
  <c r="V328" s="1"/>
  <c r="O328"/>
  <c r="U328" s="1"/>
  <c r="N328"/>
  <c r="T328" s="1"/>
  <c r="P317"/>
  <c r="V317" s="1"/>
  <c r="O317"/>
  <c r="U317" s="1"/>
  <c r="N317"/>
  <c r="T317" s="1"/>
  <c r="P315"/>
  <c r="V315" s="1"/>
  <c r="O315"/>
  <c r="U315" s="1"/>
  <c r="N315"/>
  <c r="T315" s="1"/>
  <c r="P312"/>
  <c r="V312" s="1"/>
  <c r="O312"/>
  <c r="U312" s="1"/>
  <c r="N312"/>
  <c r="T312" s="1"/>
  <c r="P310"/>
  <c r="V310" s="1"/>
  <c r="O310"/>
  <c r="U310" s="1"/>
  <c r="N310"/>
  <c r="T310" s="1"/>
  <c r="P305"/>
  <c r="V305" s="1"/>
  <c r="O305"/>
  <c r="U305" s="1"/>
  <c r="N305"/>
  <c r="T305" s="1"/>
  <c r="P302"/>
  <c r="V302" s="1"/>
  <c r="O302"/>
  <c r="U302" s="1"/>
  <c r="N302"/>
  <c r="T302" s="1"/>
  <c r="P299"/>
  <c r="V299" s="1"/>
  <c r="O299"/>
  <c r="U299" s="1"/>
  <c r="N299"/>
  <c r="T299" s="1"/>
  <c r="P293"/>
  <c r="V293" s="1"/>
  <c r="O293"/>
  <c r="U293" s="1"/>
  <c r="N293"/>
  <c r="T293" s="1"/>
  <c r="P282"/>
  <c r="V282" s="1"/>
  <c r="O282"/>
  <c r="U282" s="1"/>
  <c r="N282"/>
  <c r="T282" s="1"/>
  <c r="P280"/>
  <c r="V280" s="1"/>
  <c r="O280"/>
  <c r="U280" s="1"/>
  <c r="N280"/>
  <c r="T280" s="1"/>
  <c r="P278"/>
  <c r="V278" s="1"/>
  <c r="O278"/>
  <c r="U278" s="1"/>
  <c r="N278"/>
  <c r="T278" s="1"/>
  <c r="P275"/>
  <c r="V275" s="1"/>
  <c r="O275"/>
  <c r="U275" s="1"/>
  <c r="N275"/>
  <c r="T275" s="1"/>
  <c r="P274"/>
  <c r="V274" s="1"/>
  <c r="O274"/>
  <c r="U274" s="1"/>
  <c r="N274"/>
  <c r="T274" s="1"/>
  <c r="P267"/>
  <c r="V267" s="1"/>
  <c r="O267"/>
  <c r="U267" s="1"/>
  <c r="N267"/>
  <c r="T267" s="1"/>
  <c r="P264"/>
  <c r="V264" s="1"/>
  <c r="O264"/>
  <c r="U264" s="1"/>
  <c r="N264"/>
  <c r="T264" s="1"/>
  <c r="P259"/>
  <c r="V259" s="1"/>
  <c r="O259"/>
  <c r="U259" s="1"/>
  <c r="N259"/>
  <c r="T259" s="1"/>
  <c r="P254"/>
  <c r="V254" s="1"/>
  <c r="O254"/>
  <c r="U254" s="1"/>
  <c r="N254"/>
  <c r="T254" s="1"/>
  <c r="P251"/>
  <c r="V251" s="1"/>
  <c r="O251"/>
  <c r="U251" s="1"/>
  <c r="N251"/>
  <c r="T251" s="1"/>
  <c r="P245"/>
  <c r="V245" s="1"/>
  <c r="O245"/>
  <c r="U245" s="1"/>
  <c r="N245"/>
  <c r="T245" s="1"/>
  <c r="P242"/>
  <c r="V242" s="1"/>
  <c r="O242"/>
  <c r="U242" s="1"/>
  <c r="N242"/>
  <c r="T242" s="1"/>
  <c r="P239"/>
  <c r="V239" s="1"/>
  <c r="O239"/>
  <c r="U239" s="1"/>
  <c r="N239"/>
  <c r="T239" s="1"/>
  <c r="P236"/>
  <c r="V236" s="1"/>
  <c r="O236"/>
  <c r="U236" s="1"/>
  <c r="N236"/>
  <c r="T236" s="1"/>
  <c r="P231"/>
  <c r="V231" s="1"/>
  <c r="O231"/>
  <c r="U231" s="1"/>
  <c r="N231"/>
  <c r="T231" s="1"/>
  <c r="P224"/>
  <c r="V224" s="1"/>
  <c r="O224"/>
  <c r="U224" s="1"/>
  <c r="N224"/>
  <c r="T224" s="1"/>
  <c r="P215"/>
  <c r="V215" s="1"/>
  <c r="O215"/>
  <c r="U215" s="1"/>
  <c r="N215"/>
  <c r="T215" s="1"/>
  <c r="P212"/>
  <c r="V212" s="1"/>
  <c r="O212"/>
  <c r="U212" s="1"/>
  <c r="N212"/>
  <c r="T212" s="1"/>
  <c r="P208"/>
  <c r="V208" s="1"/>
  <c r="P202"/>
  <c r="V202" s="1"/>
  <c r="O202"/>
  <c r="U202" s="1"/>
  <c r="N202"/>
  <c r="T202" s="1"/>
  <c r="P196"/>
  <c r="V196" s="1"/>
  <c r="O196"/>
  <c r="U196" s="1"/>
  <c r="N196"/>
  <c r="T196" s="1"/>
  <c r="P205"/>
  <c r="V205" s="1"/>
  <c r="O205"/>
  <c r="U205" s="1"/>
  <c r="N205"/>
  <c r="T205" s="1"/>
  <c r="P190"/>
  <c r="V190" s="1"/>
  <c r="O190"/>
  <c r="U190" s="1"/>
  <c r="N190"/>
  <c r="T190" s="1"/>
  <c r="P187"/>
  <c r="V187" s="1"/>
  <c r="O187"/>
  <c r="U187" s="1"/>
  <c r="N187"/>
  <c r="T187" s="1"/>
  <c r="P174"/>
  <c r="V174" s="1"/>
  <c r="O174"/>
  <c r="U174" s="1"/>
  <c r="N174"/>
  <c r="T174" s="1"/>
  <c r="P171"/>
  <c r="V171" s="1"/>
  <c r="O171"/>
  <c r="U171" s="1"/>
  <c r="N171"/>
  <c r="T171" s="1"/>
  <c r="P159"/>
  <c r="V159" s="1"/>
  <c r="O159"/>
  <c r="U159" s="1"/>
  <c r="N159"/>
  <c r="T159" s="1"/>
  <c r="P153"/>
  <c r="V153" s="1"/>
  <c r="O153"/>
  <c r="U153" s="1"/>
  <c r="N153"/>
  <c r="T153" s="1"/>
  <c r="P150"/>
  <c r="V150" s="1"/>
  <c r="O150"/>
  <c r="U150" s="1"/>
  <c r="P138"/>
  <c r="V138" s="1"/>
  <c r="O138"/>
  <c r="U138" s="1"/>
  <c r="N138"/>
  <c r="T138" s="1"/>
  <c r="P135"/>
  <c r="V135" s="1"/>
  <c r="O135"/>
  <c r="U135" s="1"/>
  <c r="N135"/>
  <c r="T135" s="1"/>
  <c r="P132"/>
  <c r="V132" s="1"/>
  <c r="O132"/>
  <c r="U132" s="1"/>
  <c r="N132"/>
  <c r="T132" s="1"/>
  <c r="P129"/>
  <c r="V129" s="1"/>
  <c r="O129"/>
  <c r="U129" s="1"/>
  <c r="N129"/>
  <c r="T129" s="1"/>
  <c r="P126"/>
  <c r="V126" s="1"/>
  <c r="O126"/>
  <c r="U126" s="1"/>
  <c r="N126"/>
  <c r="T126" s="1"/>
  <c r="P123"/>
  <c r="V123" s="1"/>
  <c r="O123"/>
  <c r="U123" s="1"/>
  <c r="N123"/>
  <c r="T123" s="1"/>
  <c r="P119"/>
  <c r="V119" s="1"/>
  <c r="O119"/>
  <c r="U119" s="1"/>
  <c r="N119"/>
  <c r="T119" s="1"/>
  <c r="P117"/>
  <c r="V117" s="1"/>
  <c r="O117"/>
  <c r="U117" s="1"/>
  <c r="N117"/>
  <c r="T117" s="1"/>
  <c r="P116"/>
  <c r="V116" s="1"/>
  <c r="O116"/>
  <c r="U116" s="1"/>
  <c r="N116"/>
  <c r="T116" s="1"/>
  <c r="P114"/>
  <c r="V114" s="1"/>
  <c r="O114"/>
  <c r="U114" s="1"/>
  <c r="N114"/>
  <c r="T114" s="1"/>
  <c r="P107"/>
  <c r="V107" s="1"/>
  <c r="O107"/>
  <c r="U107" s="1"/>
  <c r="N107"/>
  <c r="T107" s="1"/>
  <c r="P105"/>
  <c r="V105" s="1"/>
  <c r="O105"/>
  <c r="U105" s="1"/>
  <c r="N105"/>
  <c r="T105" s="1"/>
  <c r="P104"/>
  <c r="V104" s="1"/>
  <c r="O104"/>
  <c r="U104" s="1"/>
  <c r="N104"/>
  <c r="T104" s="1"/>
  <c r="P102"/>
  <c r="V102" s="1"/>
  <c r="O102"/>
  <c r="U102" s="1"/>
  <c r="N102"/>
  <c r="T102" s="1"/>
  <c r="P98"/>
  <c r="V98" s="1"/>
  <c r="O98"/>
  <c r="U98" s="1"/>
  <c r="N98"/>
  <c r="T98" s="1"/>
  <c r="P95"/>
  <c r="V95" s="1"/>
  <c r="O95"/>
  <c r="U95" s="1"/>
  <c r="N95"/>
  <c r="T95" s="1"/>
  <c r="P92"/>
  <c r="V92" s="1"/>
  <c r="O92"/>
  <c r="U92" s="1"/>
  <c r="N92"/>
  <c r="T92" s="1"/>
  <c r="P83"/>
  <c r="V83" s="1"/>
  <c r="O83"/>
  <c r="U83" s="1"/>
  <c r="N83"/>
  <c r="T83" s="1"/>
  <c r="P81"/>
  <c r="V81" s="1"/>
  <c r="O81"/>
  <c r="U81" s="1"/>
  <c r="N81"/>
  <c r="T81" s="1"/>
  <c r="P80"/>
  <c r="V80" s="1"/>
  <c r="O80"/>
  <c r="U80" s="1"/>
  <c r="N80"/>
  <c r="T80" s="1"/>
  <c r="P79"/>
  <c r="V79" s="1"/>
  <c r="O79"/>
  <c r="U79" s="1"/>
  <c r="P69"/>
  <c r="V69" s="1"/>
  <c r="O69"/>
  <c r="U69" s="1"/>
  <c r="N69"/>
  <c r="T69" s="1"/>
  <c r="P66"/>
  <c r="V66" s="1"/>
  <c r="O66"/>
  <c r="U66" s="1"/>
  <c r="N66"/>
  <c r="T66" s="1"/>
  <c r="P63"/>
  <c r="V63" s="1"/>
  <c r="O63"/>
  <c r="U63" s="1"/>
  <c r="N63"/>
  <c r="T63" s="1"/>
  <c r="P57"/>
  <c r="V57" s="1"/>
  <c r="O57"/>
  <c r="U57" s="1"/>
  <c r="N57"/>
  <c r="T57" s="1"/>
  <c r="P51"/>
  <c r="V51" s="1"/>
  <c r="O51"/>
  <c r="U51" s="1"/>
  <c r="N51"/>
  <c r="T51" s="1"/>
  <c r="P48"/>
  <c r="V48" s="1"/>
  <c r="O48"/>
  <c r="U48" s="1"/>
  <c r="N48"/>
  <c r="T48" s="1"/>
  <c r="P41"/>
  <c r="V41" s="1"/>
  <c r="O41"/>
  <c r="U41" s="1"/>
  <c r="N41"/>
  <c r="T41" s="1"/>
  <c r="P38"/>
  <c r="V38" s="1"/>
  <c r="O38"/>
  <c r="U38" s="1"/>
  <c r="N38"/>
  <c r="T38" s="1"/>
  <c r="P35"/>
  <c r="V35" s="1"/>
  <c r="O35"/>
  <c r="U35" s="1"/>
  <c r="N35"/>
  <c r="T35" s="1"/>
  <c r="P32"/>
  <c r="V32" s="1"/>
  <c r="O32"/>
  <c r="U32" s="1"/>
  <c r="N32"/>
  <c r="T32" s="1"/>
  <c r="P23"/>
  <c r="V23" s="1"/>
  <c r="O23"/>
  <c r="U23" s="1"/>
  <c r="N23"/>
  <c r="T23" s="1"/>
  <c r="Q481" l="1"/>
  <c r="T343"/>
  <c r="R16"/>
  <c r="Q324"/>
  <c r="R324"/>
  <c r="T482"/>
  <c r="S16"/>
  <c r="Q16"/>
  <c r="S389"/>
  <c r="Q143"/>
  <c r="R143"/>
  <c r="S324"/>
  <c r="K112"/>
  <c r="K111" s="1"/>
  <c r="K268"/>
  <c r="K313"/>
  <c r="L580"/>
  <c r="L598"/>
  <c r="L628"/>
  <c r="K336"/>
  <c r="K580"/>
  <c r="K633"/>
  <c r="L623"/>
  <c r="K598"/>
  <c r="M598"/>
  <c r="L481"/>
  <c r="O491"/>
  <c r="U491" s="1"/>
  <c r="P350"/>
  <c r="V350" s="1"/>
  <c r="O351"/>
  <c r="U351" s="1"/>
  <c r="I350"/>
  <c r="O350" s="1"/>
  <c r="U350" s="1"/>
  <c r="H350"/>
  <c r="N351"/>
  <c r="T351" s="1"/>
  <c r="P351"/>
  <c r="V351" s="1"/>
  <c r="M181"/>
  <c r="L181"/>
  <c r="K181"/>
  <c r="K77"/>
  <c r="K76" s="1"/>
  <c r="L391"/>
  <c r="L420"/>
  <c r="L419" s="1"/>
  <c r="K420"/>
  <c r="K419" s="1"/>
  <c r="M513"/>
  <c r="M496" s="1"/>
  <c r="K628"/>
  <c r="L308"/>
  <c r="L307" s="1"/>
  <c r="L336"/>
  <c r="K530"/>
  <c r="M354"/>
  <c r="K391"/>
  <c r="K390" s="1"/>
  <c r="K389" s="1"/>
  <c r="L268"/>
  <c r="L261" s="1"/>
  <c r="K329"/>
  <c r="K325" s="1"/>
  <c r="L363"/>
  <c r="K503"/>
  <c r="K496" s="1"/>
  <c r="K363"/>
  <c r="K362" s="1"/>
  <c r="K308"/>
  <c r="K307" s="1"/>
  <c r="M530"/>
  <c r="K42"/>
  <c r="M77"/>
  <c r="L100"/>
  <c r="L99" s="1"/>
  <c r="K513"/>
  <c r="K100"/>
  <c r="K99" s="1"/>
  <c r="M276"/>
  <c r="M261" s="1"/>
  <c r="L329"/>
  <c r="L555"/>
  <c r="K623"/>
  <c r="K144"/>
  <c r="L276"/>
  <c r="K415"/>
  <c r="K414" s="1"/>
  <c r="M144"/>
  <c r="K276"/>
  <c r="K261" s="1"/>
  <c r="M313"/>
  <c r="M363"/>
  <c r="M362" s="1"/>
  <c r="M464"/>
  <c r="L503"/>
  <c r="L496" s="1"/>
  <c r="L530"/>
  <c r="K555"/>
  <c r="M628"/>
  <c r="L144"/>
  <c r="M308"/>
  <c r="M336"/>
  <c r="M623"/>
  <c r="M120"/>
  <c r="K17"/>
  <c r="M42"/>
  <c r="K130"/>
  <c r="M17"/>
  <c r="L42"/>
  <c r="L17"/>
  <c r="M555"/>
  <c r="K464"/>
  <c r="L464"/>
  <c r="L459"/>
  <c r="M459"/>
  <c r="L451"/>
  <c r="M451"/>
  <c r="K432"/>
  <c r="L432"/>
  <c r="M432"/>
  <c r="L428"/>
  <c r="M428"/>
  <c r="M419"/>
  <c r="L414"/>
  <c r="L409"/>
  <c r="M409"/>
  <c r="L404"/>
  <c r="L399"/>
  <c r="M399"/>
  <c r="L390"/>
  <c r="M391"/>
  <c r="M390" s="1"/>
  <c r="L384"/>
  <c r="M384"/>
  <c r="L362"/>
  <c r="K354"/>
  <c r="L354"/>
  <c r="M329"/>
  <c r="K290"/>
  <c r="L290"/>
  <c r="M290"/>
  <c r="L256"/>
  <c r="K233"/>
  <c r="L233"/>
  <c r="M233"/>
  <c r="K225"/>
  <c r="L225"/>
  <c r="M225"/>
  <c r="K209"/>
  <c r="L209"/>
  <c r="M209"/>
  <c r="L120"/>
  <c r="M112"/>
  <c r="M111" s="1"/>
  <c r="L112"/>
  <c r="L111" s="1"/>
  <c r="M100"/>
  <c r="M99" s="1"/>
  <c r="M76"/>
  <c r="L76"/>
  <c r="J373"/>
  <c r="P373" s="1"/>
  <c r="V373" s="1"/>
  <c r="I373"/>
  <c r="O373" s="1"/>
  <c r="U373" s="1"/>
  <c r="H373"/>
  <c r="N373" s="1"/>
  <c r="T373" s="1"/>
  <c r="R15" l="1"/>
  <c r="R639" s="1"/>
  <c r="S15"/>
  <c r="Q15"/>
  <c r="M307"/>
  <c r="K324"/>
  <c r="N350"/>
  <c r="T350" s="1"/>
  <c r="L325"/>
  <c r="L324" s="1"/>
  <c r="M325"/>
  <c r="M324" s="1"/>
  <c r="K120"/>
  <c r="K16" s="1"/>
  <c r="L389"/>
  <c r="M389"/>
  <c r="K143"/>
  <c r="L143"/>
  <c r="M143"/>
  <c r="M16"/>
  <c r="L16"/>
  <c r="H337"/>
  <c r="N337" s="1"/>
  <c r="T337" s="1"/>
  <c r="H330"/>
  <c r="N330" s="1"/>
  <c r="T330" s="1"/>
  <c r="J635"/>
  <c r="I635"/>
  <c r="H635"/>
  <c r="J630"/>
  <c r="I630"/>
  <c r="H630"/>
  <c r="J625"/>
  <c r="I625"/>
  <c r="H625"/>
  <c r="J617"/>
  <c r="P617" s="1"/>
  <c r="V617" s="1"/>
  <c r="I617"/>
  <c r="O617" s="1"/>
  <c r="U617" s="1"/>
  <c r="H617"/>
  <c r="N617" s="1"/>
  <c r="T617" s="1"/>
  <c r="J600"/>
  <c r="P600" s="1"/>
  <c r="V600" s="1"/>
  <c r="I600"/>
  <c r="O600" s="1"/>
  <c r="U600" s="1"/>
  <c r="H600"/>
  <c r="N600" s="1"/>
  <c r="T600" s="1"/>
  <c r="I583"/>
  <c r="O583" s="1"/>
  <c r="U583" s="1"/>
  <c r="J583"/>
  <c r="P583" s="1"/>
  <c r="V583" s="1"/>
  <c r="H583"/>
  <c r="N583" s="1"/>
  <c r="T583" s="1"/>
  <c r="I581"/>
  <c r="O581" s="1"/>
  <c r="U581" s="1"/>
  <c r="J581"/>
  <c r="P581" s="1"/>
  <c r="V581" s="1"/>
  <c r="H581"/>
  <c r="N581" s="1"/>
  <c r="T581" s="1"/>
  <c r="I560"/>
  <c r="O560" s="1"/>
  <c r="U560" s="1"/>
  <c r="J560"/>
  <c r="P560" s="1"/>
  <c r="V560" s="1"/>
  <c r="H560"/>
  <c r="N560" s="1"/>
  <c r="T560" s="1"/>
  <c r="I556"/>
  <c r="O556" s="1"/>
  <c r="U556" s="1"/>
  <c r="J556"/>
  <c r="P556" s="1"/>
  <c r="V556" s="1"/>
  <c r="H556"/>
  <c r="N556" s="1"/>
  <c r="T556" s="1"/>
  <c r="J559"/>
  <c r="P559" s="1"/>
  <c r="V559" s="1"/>
  <c r="I559"/>
  <c r="O559" s="1"/>
  <c r="U559" s="1"/>
  <c r="H559"/>
  <c r="N559" s="1"/>
  <c r="T559" s="1"/>
  <c r="J551"/>
  <c r="P551" s="1"/>
  <c r="V551" s="1"/>
  <c r="I551"/>
  <c r="O551" s="1"/>
  <c r="U551" s="1"/>
  <c r="H551"/>
  <c r="N551" s="1"/>
  <c r="T551" s="1"/>
  <c r="I514"/>
  <c r="O514" s="1"/>
  <c r="U514" s="1"/>
  <c r="J514"/>
  <c r="P514" s="1"/>
  <c r="V514" s="1"/>
  <c r="H514"/>
  <c r="N514" s="1"/>
  <c r="T514" s="1"/>
  <c r="H516"/>
  <c r="N516" s="1"/>
  <c r="T516" s="1"/>
  <c r="I516"/>
  <c r="O516" s="1"/>
  <c r="U516" s="1"/>
  <c r="J516"/>
  <c r="I486"/>
  <c r="J486"/>
  <c r="H486"/>
  <c r="I475"/>
  <c r="J475"/>
  <c r="H475"/>
  <c r="I453"/>
  <c r="J453"/>
  <c r="H453"/>
  <c r="I443"/>
  <c r="J443"/>
  <c r="H443"/>
  <c r="I449"/>
  <c r="J449"/>
  <c r="H449"/>
  <c r="J438"/>
  <c r="I438"/>
  <c r="H438"/>
  <c r="I434"/>
  <c r="J434"/>
  <c r="H434"/>
  <c r="I430"/>
  <c r="J430"/>
  <c r="H430"/>
  <c r="I425"/>
  <c r="O425" s="1"/>
  <c r="U425" s="1"/>
  <c r="J425"/>
  <c r="P425" s="1"/>
  <c r="V425" s="1"/>
  <c r="H425"/>
  <c r="N425" s="1"/>
  <c r="T425" s="1"/>
  <c r="I423"/>
  <c r="O423" s="1"/>
  <c r="U423" s="1"/>
  <c r="J423"/>
  <c r="P423" s="1"/>
  <c r="V423" s="1"/>
  <c r="H423"/>
  <c r="N423" s="1"/>
  <c r="T423" s="1"/>
  <c r="J397"/>
  <c r="I397"/>
  <c r="H397"/>
  <c r="J387"/>
  <c r="P387" s="1"/>
  <c r="V387" s="1"/>
  <c r="I387"/>
  <c r="O387" s="1"/>
  <c r="U387" s="1"/>
  <c r="H387"/>
  <c r="N387" s="1"/>
  <c r="T387" s="1"/>
  <c r="I381"/>
  <c r="J381"/>
  <c r="H381"/>
  <c r="S639" l="1"/>
  <c r="Q639"/>
  <c r="J437"/>
  <c r="P438"/>
  <c r="V438" s="1"/>
  <c r="I474"/>
  <c r="O474" s="1"/>
  <c r="U474" s="1"/>
  <c r="O475"/>
  <c r="U475" s="1"/>
  <c r="H634"/>
  <c r="N634" s="1"/>
  <c r="T634" s="1"/>
  <c r="N635"/>
  <c r="T635" s="1"/>
  <c r="J396"/>
  <c r="P396" s="1"/>
  <c r="V396" s="1"/>
  <c r="P397"/>
  <c r="V397" s="1"/>
  <c r="J429"/>
  <c r="P429" s="1"/>
  <c r="V429" s="1"/>
  <c r="P430"/>
  <c r="V430" s="1"/>
  <c r="I433"/>
  <c r="O433" s="1"/>
  <c r="U433" s="1"/>
  <c r="O434"/>
  <c r="U434" s="1"/>
  <c r="H448"/>
  <c r="N448" s="1"/>
  <c r="T448" s="1"/>
  <c r="N449"/>
  <c r="T449" s="1"/>
  <c r="J442"/>
  <c r="P442" s="1"/>
  <c r="V442" s="1"/>
  <c r="P443"/>
  <c r="V443" s="1"/>
  <c r="I452"/>
  <c r="O453"/>
  <c r="U453" s="1"/>
  <c r="H485"/>
  <c r="N486"/>
  <c r="T486" s="1"/>
  <c r="H629"/>
  <c r="N629" s="1"/>
  <c r="T629" s="1"/>
  <c r="N630"/>
  <c r="T630" s="1"/>
  <c r="I634"/>
  <c r="O634" s="1"/>
  <c r="U634" s="1"/>
  <c r="O635"/>
  <c r="U635" s="1"/>
  <c r="I396"/>
  <c r="O396" s="1"/>
  <c r="U396" s="1"/>
  <c r="O397"/>
  <c r="U397" s="1"/>
  <c r="H429"/>
  <c r="N429" s="1"/>
  <c r="T429" s="1"/>
  <c r="N430"/>
  <c r="T430" s="1"/>
  <c r="H442"/>
  <c r="N442" s="1"/>
  <c r="T442" s="1"/>
  <c r="N443"/>
  <c r="T443" s="1"/>
  <c r="J513"/>
  <c r="P513" s="1"/>
  <c r="V513" s="1"/>
  <c r="P516"/>
  <c r="V516" s="1"/>
  <c r="J624"/>
  <c r="P624" s="1"/>
  <c r="V624" s="1"/>
  <c r="P625"/>
  <c r="V625" s="1"/>
  <c r="J380"/>
  <c r="P380" s="1"/>
  <c r="V380" s="1"/>
  <c r="P381"/>
  <c r="V381" s="1"/>
  <c r="H437"/>
  <c r="N438"/>
  <c r="T438" s="1"/>
  <c r="J448"/>
  <c r="P448" s="1"/>
  <c r="V448" s="1"/>
  <c r="P449"/>
  <c r="V449" s="1"/>
  <c r="I442"/>
  <c r="O442" s="1"/>
  <c r="U442" s="1"/>
  <c r="O443"/>
  <c r="U443" s="1"/>
  <c r="H474"/>
  <c r="N474" s="1"/>
  <c r="T474" s="1"/>
  <c r="N475"/>
  <c r="T475" s="1"/>
  <c r="J485"/>
  <c r="P486"/>
  <c r="V486" s="1"/>
  <c r="H624"/>
  <c r="N624" s="1"/>
  <c r="T624" s="1"/>
  <c r="N625"/>
  <c r="T625" s="1"/>
  <c r="I629"/>
  <c r="O629" s="1"/>
  <c r="U629" s="1"/>
  <c r="O630"/>
  <c r="U630" s="1"/>
  <c r="J634"/>
  <c r="P634" s="1"/>
  <c r="V634" s="1"/>
  <c r="P635"/>
  <c r="V635" s="1"/>
  <c r="J433"/>
  <c r="P433" s="1"/>
  <c r="V433" s="1"/>
  <c r="P434"/>
  <c r="V434" s="1"/>
  <c r="J452"/>
  <c r="P453"/>
  <c r="V453" s="1"/>
  <c r="H380"/>
  <c r="N380" s="1"/>
  <c r="T380" s="1"/>
  <c r="N381"/>
  <c r="T381" s="1"/>
  <c r="I429"/>
  <c r="O429" s="1"/>
  <c r="U429" s="1"/>
  <c r="O430"/>
  <c r="U430" s="1"/>
  <c r="I380"/>
  <c r="O380" s="1"/>
  <c r="U380" s="1"/>
  <c r="O381"/>
  <c r="U381" s="1"/>
  <c r="H396"/>
  <c r="N396" s="1"/>
  <c r="T396" s="1"/>
  <c r="N397"/>
  <c r="T397" s="1"/>
  <c r="H433"/>
  <c r="N433" s="1"/>
  <c r="T433" s="1"/>
  <c r="N434"/>
  <c r="T434" s="1"/>
  <c r="I437"/>
  <c r="O438"/>
  <c r="U438" s="1"/>
  <c r="I448"/>
  <c r="O448" s="1"/>
  <c r="U448" s="1"/>
  <c r="O449"/>
  <c r="U449" s="1"/>
  <c r="H452"/>
  <c r="N453"/>
  <c r="T453" s="1"/>
  <c r="J474"/>
  <c r="P474" s="1"/>
  <c r="V474" s="1"/>
  <c r="P475"/>
  <c r="V475" s="1"/>
  <c r="I485"/>
  <c r="O486"/>
  <c r="U486" s="1"/>
  <c r="I624"/>
  <c r="O624" s="1"/>
  <c r="U624" s="1"/>
  <c r="O625"/>
  <c r="U625" s="1"/>
  <c r="J629"/>
  <c r="P629" s="1"/>
  <c r="V629" s="1"/>
  <c r="P630"/>
  <c r="V630" s="1"/>
  <c r="K15"/>
  <c r="L15"/>
  <c r="M15"/>
  <c r="I513"/>
  <c r="O513" s="1"/>
  <c r="U513" s="1"/>
  <c r="H580"/>
  <c r="N580" s="1"/>
  <c r="T580" s="1"/>
  <c r="J580"/>
  <c r="P580" s="1"/>
  <c r="V580" s="1"/>
  <c r="I580"/>
  <c r="O580" s="1"/>
  <c r="U580" s="1"/>
  <c r="I420"/>
  <c r="O420" s="1"/>
  <c r="U420" s="1"/>
  <c r="H513"/>
  <c r="N513" s="1"/>
  <c r="T513" s="1"/>
  <c r="H420"/>
  <c r="N420" s="1"/>
  <c r="T420" s="1"/>
  <c r="J420"/>
  <c r="P420" s="1"/>
  <c r="V420" s="1"/>
  <c r="I378"/>
  <c r="J378"/>
  <c r="H378"/>
  <c r="I375"/>
  <c r="J375"/>
  <c r="H375"/>
  <c r="I372"/>
  <c r="J372"/>
  <c r="H372"/>
  <c r="I364"/>
  <c r="O364" s="1"/>
  <c r="U364" s="1"/>
  <c r="J364"/>
  <c r="P364" s="1"/>
  <c r="V364" s="1"/>
  <c r="H364"/>
  <c r="N364" s="1"/>
  <c r="T364" s="1"/>
  <c r="I359"/>
  <c r="J359"/>
  <c r="H359"/>
  <c r="I304"/>
  <c r="J304"/>
  <c r="H304"/>
  <c r="I281"/>
  <c r="O281" s="1"/>
  <c r="U281" s="1"/>
  <c r="J281"/>
  <c r="P281" s="1"/>
  <c r="V281" s="1"/>
  <c r="H281"/>
  <c r="N281" s="1"/>
  <c r="T281" s="1"/>
  <c r="I273"/>
  <c r="O273" s="1"/>
  <c r="U273" s="1"/>
  <c r="J273"/>
  <c r="P273" s="1"/>
  <c r="V273" s="1"/>
  <c r="H273"/>
  <c r="N273" s="1"/>
  <c r="T273" s="1"/>
  <c r="J272"/>
  <c r="P272" s="1"/>
  <c r="V272" s="1"/>
  <c r="I272"/>
  <c r="O272" s="1"/>
  <c r="U272" s="1"/>
  <c r="H272"/>
  <c r="N272" s="1"/>
  <c r="T272" s="1"/>
  <c r="J270"/>
  <c r="P270" s="1"/>
  <c r="V270" s="1"/>
  <c r="I270"/>
  <c r="O270" s="1"/>
  <c r="U270" s="1"/>
  <c r="H270"/>
  <c r="N270" s="1"/>
  <c r="T270" s="1"/>
  <c r="J248"/>
  <c r="P248" s="1"/>
  <c r="V248" s="1"/>
  <c r="I248"/>
  <c r="O248" s="1"/>
  <c r="U248" s="1"/>
  <c r="H248"/>
  <c r="N248" s="1"/>
  <c r="T248" s="1"/>
  <c r="J228"/>
  <c r="P228" s="1"/>
  <c r="V228" s="1"/>
  <c r="I228"/>
  <c r="O228" s="1"/>
  <c r="U228" s="1"/>
  <c r="H228"/>
  <c r="N228" s="1"/>
  <c r="T228" s="1"/>
  <c r="J218"/>
  <c r="P218" s="1"/>
  <c r="V218" s="1"/>
  <c r="I218"/>
  <c r="O218" s="1"/>
  <c r="U218" s="1"/>
  <c r="H218"/>
  <c r="N218" s="1"/>
  <c r="T218" s="1"/>
  <c r="I208"/>
  <c r="O208" s="1"/>
  <c r="U208" s="1"/>
  <c r="H208"/>
  <c r="N208" s="1"/>
  <c r="T208" s="1"/>
  <c r="J193"/>
  <c r="P193" s="1"/>
  <c r="V193" s="1"/>
  <c r="I193"/>
  <c r="O193" s="1"/>
  <c r="U193" s="1"/>
  <c r="H193"/>
  <c r="N193" s="1"/>
  <c r="T193" s="1"/>
  <c r="I186"/>
  <c r="J186"/>
  <c r="H186"/>
  <c r="I149"/>
  <c r="J149"/>
  <c r="H150"/>
  <c r="O485" l="1"/>
  <c r="U485" s="1"/>
  <c r="I481"/>
  <c r="P485"/>
  <c r="V485" s="1"/>
  <c r="J481"/>
  <c r="N485"/>
  <c r="T485" s="1"/>
  <c r="H481"/>
  <c r="J358"/>
  <c r="P358" s="1"/>
  <c r="V358" s="1"/>
  <c r="P359"/>
  <c r="V359" s="1"/>
  <c r="H374"/>
  <c r="N374" s="1"/>
  <c r="T374" s="1"/>
  <c r="N375"/>
  <c r="T375" s="1"/>
  <c r="I358"/>
  <c r="O358" s="1"/>
  <c r="U358" s="1"/>
  <c r="O359"/>
  <c r="U359" s="1"/>
  <c r="H371"/>
  <c r="N371" s="1"/>
  <c r="T371" s="1"/>
  <c r="N372"/>
  <c r="T372" s="1"/>
  <c r="J374"/>
  <c r="P374" s="1"/>
  <c r="V374" s="1"/>
  <c r="P375"/>
  <c r="V375" s="1"/>
  <c r="I377"/>
  <c r="O377" s="1"/>
  <c r="U377" s="1"/>
  <c r="O378"/>
  <c r="U378" s="1"/>
  <c r="H451"/>
  <c r="N451" s="1"/>
  <c r="T451" s="1"/>
  <c r="N452"/>
  <c r="T452" s="1"/>
  <c r="I436"/>
  <c r="O436" s="1"/>
  <c r="U436" s="1"/>
  <c r="O437"/>
  <c r="U437" s="1"/>
  <c r="J451"/>
  <c r="P451" s="1"/>
  <c r="V451" s="1"/>
  <c r="P452"/>
  <c r="V452" s="1"/>
  <c r="H436"/>
  <c r="N436" s="1"/>
  <c r="T436" s="1"/>
  <c r="N437"/>
  <c r="T437" s="1"/>
  <c r="H149"/>
  <c r="N150"/>
  <c r="T150" s="1"/>
  <c r="J377"/>
  <c r="P377" s="1"/>
  <c r="V377" s="1"/>
  <c r="P378"/>
  <c r="V378" s="1"/>
  <c r="I185"/>
  <c r="O185" s="1"/>
  <c r="U185" s="1"/>
  <c r="O186"/>
  <c r="U186" s="1"/>
  <c r="I303"/>
  <c r="O303" s="1"/>
  <c r="U303" s="1"/>
  <c r="O304"/>
  <c r="U304" s="1"/>
  <c r="J371"/>
  <c r="P371" s="1"/>
  <c r="V371" s="1"/>
  <c r="P372"/>
  <c r="V372" s="1"/>
  <c r="I374"/>
  <c r="O374" s="1"/>
  <c r="U374" s="1"/>
  <c r="O375"/>
  <c r="U375" s="1"/>
  <c r="I451"/>
  <c r="O451" s="1"/>
  <c r="U451" s="1"/>
  <c r="O452"/>
  <c r="U452" s="1"/>
  <c r="J185"/>
  <c r="P185" s="1"/>
  <c r="V185" s="1"/>
  <c r="P186"/>
  <c r="V186" s="1"/>
  <c r="H303"/>
  <c r="N303" s="1"/>
  <c r="T303" s="1"/>
  <c r="N304"/>
  <c r="T304" s="1"/>
  <c r="J148"/>
  <c r="P148" s="1"/>
  <c r="V148" s="1"/>
  <c r="P149"/>
  <c r="V149" s="1"/>
  <c r="J303"/>
  <c r="P303" s="1"/>
  <c r="V303" s="1"/>
  <c r="P304"/>
  <c r="V304" s="1"/>
  <c r="I148"/>
  <c r="O148" s="1"/>
  <c r="U148" s="1"/>
  <c r="O149"/>
  <c r="U149" s="1"/>
  <c r="H185"/>
  <c r="N185" s="1"/>
  <c r="T185" s="1"/>
  <c r="N186"/>
  <c r="T186" s="1"/>
  <c r="H358"/>
  <c r="N358" s="1"/>
  <c r="T358" s="1"/>
  <c r="N359"/>
  <c r="T359" s="1"/>
  <c r="I371"/>
  <c r="O371" s="1"/>
  <c r="U371" s="1"/>
  <c r="O372"/>
  <c r="U372" s="1"/>
  <c r="H377"/>
  <c r="N377" s="1"/>
  <c r="T377" s="1"/>
  <c r="N378"/>
  <c r="T378" s="1"/>
  <c r="J436"/>
  <c r="P436" s="1"/>
  <c r="V436" s="1"/>
  <c r="P437"/>
  <c r="V437" s="1"/>
  <c r="M639"/>
  <c r="L639"/>
  <c r="K639"/>
  <c r="J156"/>
  <c r="P156" s="1"/>
  <c r="V156" s="1"/>
  <c r="I156"/>
  <c r="O156" s="1"/>
  <c r="U156" s="1"/>
  <c r="H156"/>
  <c r="N156" s="1"/>
  <c r="T156" s="1"/>
  <c r="J86"/>
  <c r="P86" s="1"/>
  <c r="V86" s="1"/>
  <c r="I86"/>
  <c r="O86" s="1"/>
  <c r="U86" s="1"/>
  <c r="H86"/>
  <c r="N86" s="1"/>
  <c r="T86" s="1"/>
  <c r="H79"/>
  <c r="N79" s="1"/>
  <c r="T79" s="1"/>
  <c r="J75"/>
  <c r="P75" s="1"/>
  <c r="V75" s="1"/>
  <c r="I75"/>
  <c r="O75" s="1"/>
  <c r="U75" s="1"/>
  <c r="H75"/>
  <c r="N75" s="1"/>
  <c r="T75" s="1"/>
  <c r="J72"/>
  <c r="P72" s="1"/>
  <c r="V72" s="1"/>
  <c r="I72"/>
  <c r="O72" s="1"/>
  <c r="U72" s="1"/>
  <c r="H72"/>
  <c r="N72" s="1"/>
  <c r="T72" s="1"/>
  <c r="J45"/>
  <c r="P45" s="1"/>
  <c r="V45" s="1"/>
  <c r="I45"/>
  <c r="O45" s="1"/>
  <c r="U45" s="1"/>
  <c r="H45"/>
  <c r="N45" s="1"/>
  <c r="T45" s="1"/>
  <c r="J20"/>
  <c r="P20" s="1"/>
  <c r="V20" s="1"/>
  <c r="I20"/>
  <c r="O20" s="1"/>
  <c r="U20" s="1"/>
  <c r="H20"/>
  <c r="N20" s="1"/>
  <c r="T20" s="1"/>
  <c r="H148" l="1"/>
  <c r="N148" s="1"/>
  <c r="T148" s="1"/>
  <c r="N149"/>
  <c r="T149" s="1"/>
  <c r="O481"/>
  <c r="U481" s="1"/>
  <c r="P481"/>
  <c r="V481" s="1"/>
  <c r="N481"/>
  <c r="T481" s="1"/>
  <c r="I428"/>
  <c r="O428" s="1"/>
  <c r="U428" s="1"/>
  <c r="J428"/>
  <c r="P428" s="1"/>
  <c r="V428" s="1"/>
  <c r="H428"/>
  <c r="N428" s="1"/>
  <c r="T428" s="1"/>
  <c r="I411"/>
  <c r="J411"/>
  <c r="P411" s="1"/>
  <c r="V411" s="1"/>
  <c r="H411"/>
  <c r="N411" s="1"/>
  <c r="T411" s="1"/>
  <c r="I410" l="1"/>
  <c r="O411"/>
  <c r="U411" s="1"/>
  <c r="J410"/>
  <c r="H410"/>
  <c r="N410" s="1"/>
  <c r="T410" s="1"/>
  <c r="J409" l="1"/>
  <c r="P409" s="1"/>
  <c r="V409" s="1"/>
  <c r="P410"/>
  <c r="V410" s="1"/>
  <c r="I409"/>
  <c r="O409" s="1"/>
  <c r="U409" s="1"/>
  <c r="O410"/>
  <c r="U410" s="1"/>
  <c r="H409"/>
  <c r="N409" s="1"/>
  <c r="T409" s="1"/>
  <c r="I227" l="1"/>
  <c r="H227"/>
  <c r="J230"/>
  <c r="I230"/>
  <c r="H230"/>
  <c r="I229" l="1"/>
  <c r="O229" s="1"/>
  <c r="U229" s="1"/>
  <c r="O230"/>
  <c r="U230" s="1"/>
  <c r="J229"/>
  <c r="P230"/>
  <c r="V230" s="1"/>
  <c r="H226"/>
  <c r="N226" s="1"/>
  <c r="T226" s="1"/>
  <c r="N227"/>
  <c r="T227" s="1"/>
  <c r="H229"/>
  <c r="N229" s="1"/>
  <c r="T229" s="1"/>
  <c r="N230"/>
  <c r="T230" s="1"/>
  <c r="I226"/>
  <c r="O226" s="1"/>
  <c r="U226" s="1"/>
  <c r="O227"/>
  <c r="U227" s="1"/>
  <c r="I369"/>
  <c r="J369"/>
  <c r="H369"/>
  <c r="I366"/>
  <c r="J366"/>
  <c r="H366"/>
  <c r="I225" l="1"/>
  <c r="O225" s="1"/>
  <c r="U225" s="1"/>
  <c r="H363"/>
  <c r="N363" s="1"/>
  <c r="T363" s="1"/>
  <c r="N366"/>
  <c r="T366" s="1"/>
  <c r="I363"/>
  <c r="O363" s="1"/>
  <c r="U363" s="1"/>
  <c r="O366"/>
  <c r="U366" s="1"/>
  <c r="H368"/>
  <c r="N368" s="1"/>
  <c r="T368" s="1"/>
  <c r="N369"/>
  <c r="T369" s="1"/>
  <c r="H225"/>
  <c r="N225" s="1"/>
  <c r="T225" s="1"/>
  <c r="J227"/>
  <c r="P229"/>
  <c r="V229" s="1"/>
  <c r="J368"/>
  <c r="P368" s="1"/>
  <c r="V368" s="1"/>
  <c r="P369"/>
  <c r="V369" s="1"/>
  <c r="J363"/>
  <c r="P363" s="1"/>
  <c r="V363" s="1"/>
  <c r="P366"/>
  <c r="V366" s="1"/>
  <c r="I368"/>
  <c r="O368" s="1"/>
  <c r="U368" s="1"/>
  <c r="O369"/>
  <c r="U369" s="1"/>
  <c r="H362"/>
  <c r="N362" s="1"/>
  <c r="T362" s="1"/>
  <c r="J386"/>
  <c r="I386"/>
  <c r="H386"/>
  <c r="J636"/>
  <c r="I636"/>
  <c r="J631"/>
  <c r="I631"/>
  <c r="J626"/>
  <c r="I626"/>
  <c r="J621"/>
  <c r="I621"/>
  <c r="J618"/>
  <c r="P618" s="1"/>
  <c r="V618" s="1"/>
  <c r="I618"/>
  <c r="O618" s="1"/>
  <c r="U618" s="1"/>
  <c r="J616"/>
  <c r="P616" s="1"/>
  <c r="V616" s="1"/>
  <c r="I616"/>
  <c r="O616" s="1"/>
  <c r="U616" s="1"/>
  <c r="J613"/>
  <c r="I613"/>
  <c r="J604"/>
  <c r="I604"/>
  <c r="J601"/>
  <c r="P601" s="1"/>
  <c r="V601" s="1"/>
  <c r="I601"/>
  <c r="O601" s="1"/>
  <c r="U601" s="1"/>
  <c r="J599"/>
  <c r="P599" s="1"/>
  <c r="V599" s="1"/>
  <c r="I599"/>
  <c r="O599" s="1"/>
  <c r="U599" s="1"/>
  <c r="J589"/>
  <c r="I589"/>
  <c r="J586"/>
  <c r="I586"/>
  <c r="J578"/>
  <c r="I578"/>
  <c r="J573"/>
  <c r="J572" s="1"/>
  <c r="I573"/>
  <c r="I572" s="1"/>
  <c r="J570"/>
  <c r="I570"/>
  <c r="J563"/>
  <c r="I563"/>
  <c r="J558"/>
  <c r="I558"/>
  <c r="J553"/>
  <c r="I553"/>
  <c r="J550"/>
  <c r="I550"/>
  <c r="J541"/>
  <c r="I541"/>
  <c r="J538"/>
  <c r="I538"/>
  <c r="J535"/>
  <c r="P535" s="1"/>
  <c r="V535" s="1"/>
  <c r="I535"/>
  <c r="O535" s="1"/>
  <c r="U535" s="1"/>
  <c r="J533"/>
  <c r="P533" s="1"/>
  <c r="V533" s="1"/>
  <c r="I533"/>
  <c r="O533" s="1"/>
  <c r="U533" s="1"/>
  <c r="J531"/>
  <c r="P531" s="1"/>
  <c r="V531" s="1"/>
  <c r="I531"/>
  <c r="O531" s="1"/>
  <c r="U531" s="1"/>
  <c r="J528"/>
  <c r="I528"/>
  <c r="J523"/>
  <c r="P523" s="1"/>
  <c r="V523" s="1"/>
  <c r="I523"/>
  <c r="O523" s="1"/>
  <c r="U523" s="1"/>
  <c r="J521"/>
  <c r="P521" s="1"/>
  <c r="V521" s="1"/>
  <c r="I521"/>
  <c r="O521" s="1"/>
  <c r="U521" s="1"/>
  <c r="J508"/>
  <c r="P508" s="1"/>
  <c r="V508" s="1"/>
  <c r="I508"/>
  <c r="O508" s="1"/>
  <c r="U508" s="1"/>
  <c r="J506"/>
  <c r="P506" s="1"/>
  <c r="V506" s="1"/>
  <c r="I506"/>
  <c r="O506" s="1"/>
  <c r="U506" s="1"/>
  <c r="J504"/>
  <c r="P504" s="1"/>
  <c r="V504" s="1"/>
  <c r="I504"/>
  <c r="O504" s="1"/>
  <c r="U504" s="1"/>
  <c r="J501"/>
  <c r="I501"/>
  <c r="J498"/>
  <c r="I498"/>
  <c r="J472"/>
  <c r="I472"/>
  <c r="J469"/>
  <c r="I469"/>
  <c r="J466"/>
  <c r="I466"/>
  <c r="J461"/>
  <c r="I461"/>
  <c r="J446"/>
  <c r="I446"/>
  <c r="J440"/>
  <c r="I440"/>
  <c r="J419"/>
  <c r="P419" s="1"/>
  <c r="V419" s="1"/>
  <c r="I419"/>
  <c r="O419" s="1"/>
  <c r="U419" s="1"/>
  <c r="J416"/>
  <c r="I416"/>
  <c r="J406"/>
  <c r="I406"/>
  <c r="J401"/>
  <c r="I401"/>
  <c r="J394"/>
  <c r="P394" s="1"/>
  <c r="V394" s="1"/>
  <c r="I394"/>
  <c r="O394" s="1"/>
  <c r="U394" s="1"/>
  <c r="J392"/>
  <c r="P392" s="1"/>
  <c r="V392" s="1"/>
  <c r="I392"/>
  <c r="O392" s="1"/>
  <c r="U392" s="1"/>
  <c r="J356"/>
  <c r="I356"/>
  <c r="J341"/>
  <c r="P341" s="1"/>
  <c r="V341" s="1"/>
  <c r="I341"/>
  <c r="O341" s="1"/>
  <c r="U341" s="1"/>
  <c r="J339"/>
  <c r="P339" s="1"/>
  <c r="V339" s="1"/>
  <c r="I339"/>
  <c r="O339" s="1"/>
  <c r="U339" s="1"/>
  <c r="J334"/>
  <c r="P334" s="1"/>
  <c r="V334" s="1"/>
  <c r="I334"/>
  <c r="O334" s="1"/>
  <c r="U334" s="1"/>
  <c r="J332"/>
  <c r="P332" s="1"/>
  <c r="V332" s="1"/>
  <c r="I332"/>
  <c r="O332" s="1"/>
  <c r="U332" s="1"/>
  <c r="J327"/>
  <c r="I327"/>
  <c r="J316"/>
  <c r="P316" s="1"/>
  <c r="V316" s="1"/>
  <c r="I316"/>
  <c r="O316" s="1"/>
  <c r="U316" s="1"/>
  <c r="J314"/>
  <c r="P314" s="1"/>
  <c r="V314" s="1"/>
  <c r="I314"/>
  <c r="O314" s="1"/>
  <c r="U314" s="1"/>
  <c r="J311"/>
  <c r="P311" s="1"/>
  <c r="V311" s="1"/>
  <c r="I311"/>
  <c r="O311" s="1"/>
  <c r="U311" s="1"/>
  <c r="J309"/>
  <c r="P309" s="1"/>
  <c r="V309" s="1"/>
  <c r="I309"/>
  <c r="O309" s="1"/>
  <c r="U309" s="1"/>
  <c r="J301"/>
  <c r="I301"/>
  <c r="J298"/>
  <c r="I298"/>
  <c r="J292"/>
  <c r="I292"/>
  <c r="J279"/>
  <c r="P279" s="1"/>
  <c r="V279" s="1"/>
  <c r="I279"/>
  <c r="O279" s="1"/>
  <c r="U279" s="1"/>
  <c r="J277"/>
  <c r="P277" s="1"/>
  <c r="V277" s="1"/>
  <c r="I277"/>
  <c r="O277" s="1"/>
  <c r="U277" s="1"/>
  <c r="J271"/>
  <c r="P271" s="1"/>
  <c r="V271" s="1"/>
  <c r="I271"/>
  <c r="O271" s="1"/>
  <c r="U271" s="1"/>
  <c r="J269"/>
  <c r="P269" s="1"/>
  <c r="V269" s="1"/>
  <c r="I269"/>
  <c r="O269" s="1"/>
  <c r="U269" s="1"/>
  <c r="J266"/>
  <c r="I266"/>
  <c r="J263"/>
  <c r="I263"/>
  <c r="J258"/>
  <c r="I258"/>
  <c r="J253"/>
  <c r="I253"/>
  <c r="J250"/>
  <c r="I250"/>
  <c r="J247"/>
  <c r="I247"/>
  <c r="J244"/>
  <c r="I244"/>
  <c r="J241"/>
  <c r="I241"/>
  <c r="J238"/>
  <c r="I238"/>
  <c r="J235"/>
  <c r="I235"/>
  <c r="J223"/>
  <c r="I223"/>
  <c r="J217"/>
  <c r="I217"/>
  <c r="J214"/>
  <c r="I214"/>
  <c r="J211"/>
  <c r="I211"/>
  <c r="J207"/>
  <c r="I207"/>
  <c r="J201"/>
  <c r="I201"/>
  <c r="J195"/>
  <c r="I195"/>
  <c r="J204"/>
  <c r="I204"/>
  <c r="J192"/>
  <c r="I192"/>
  <c r="J189"/>
  <c r="I189"/>
  <c r="J173"/>
  <c r="I173"/>
  <c r="J170"/>
  <c r="I170"/>
  <c r="J158"/>
  <c r="I158"/>
  <c r="J155"/>
  <c r="I155"/>
  <c r="J152"/>
  <c r="I152"/>
  <c r="J137"/>
  <c r="I137"/>
  <c r="J134"/>
  <c r="I134"/>
  <c r="J131"/>
  <c r="I131"/>
  <c r="J128"/>
  <c r="I128"/>
  <c r="J125"/>
  <c r="I125"/>
  <c r="J122"/>
  <c r="I122"/>
  <c r="J118"/>
  <c r="P118" s="1"/>
  <c r="V118" s="1"/>
  <c r="I118"/>
  <c r="O118" s="1"/>
  <c r="U118" s="1"/>
  <c r="J115"/>
  <c r="P115" s="1"/>
  <c r="V115" s="1"/>
  <c r="I115"/>
  <c r="O115" s="1"/>
  <c r="U115" s="1"/>
  <c r="J113"/>
  <c r="P113" s="1"/>
  <c r="V113" s="1"/>
  <c r="I113"/>
  <c r="O113" s="1"/>
  <c r="U113" s="1"/>
  <c r="J106"/>
  <c r="P106" s="1"/>
  <c r="V106" s="1"/>
  <c r="I106"/>
  <c r="O106" s="1"/>
  <c r="U106" s="1"/>
  <c r="J103"/>
  <c r="P103" s="1"/>
  <c r="V103" s="1"/>
  <c r="I103"/>
  <c r="O103" s="1"/>
  <c r="U103" s="1"/>
  <c r="J101"/>
  <c r="P101" s="1"/>
  <c r="V101" s="1"/>
  <c r="I101"/>
  <c r="O101" s="1"/>
  <c r="U101" s="1"/>
  <c r="J97"/>
  <c r="I97"/>
  <c r="J94"/>
  <c r="I94"/>
  <c r="J91"/>
  <c r="I91"/>
  <c r="J85"/>
  <c r="I85"/>
  <c r="J82"/>
  <c r="P82" s="1"/>
  <c r="V82" s="1"/>
  <c r="I82"/>
  <c r="O82" s="1"/>
  <c r="U82" s="1"/>
  <c r="J78"/>
  <c r="P78" s="1"/>
  <c r="V78" s="1"/>
  <c r="I78"/>
  <c r="O78" s="1"/>
  <c r="U78" s="1"/>
  <c r="J74"/>
  <c r="I74"/>
  <c r="J71"/>
  <c r="I71"/>
  <c r="J68"/>
  <c r="I68"/>
  <c r="J65"/>
  <c r="I65"/>
  <c r="J62"/>
  <c r="I62"/>
  <c r="J56"/>
  <c r="I56"/>
  <c r="J50"/>
  <c r="I50"/>
  <c r="J47"/>
  <c r="I47"/>
  <c r="J44"/>
  <c r="I44"/>
  <c r="J40"/>
  <c r="I40"/>
  <c r="J37"/>
  <c r="I37"/>
  <c r="J34"/>
  <c r="I34"/>
  <c r="J31"/>
  <c r="I31"/>
  <c r="J22"/>
  <c r="I22"/>
  <c r="J19"/>
  <c r="I19"/>
  <c r="J362" l="1"/>
  <c r="P362" s="1"/>
  <c r="V362" s="1"/>
  <c r="J216"/>
  <c r="P216" s="1"/>
  <c r="V216" s="1"/>
  <c r="P217"/>
  <c r="V217" s="1"/>
  <c r="J415"/>
  <c r="P416"/>
  <c r="V416" s="1"/>
  <c r="J497"/>
  <c r="P498"/>
  <c r="V498" s="1"/>
  <c r="J552"/>
  <c r="P552" s="1"/>
  <c r="V552" s="1"/>
  <c r="P553"/>
  <c r="V553" s="1"/>
  <c r="P572"/>
  <c r="V572" s="1"/>
  <c r="P573"/>
  <c r="V573" s="1"/>
  <c r="J603"/>
  <c r="P603" s="1"/>
  <c r="V603" s="1"/>
  <c r="P604"/>
  <c r="V604" s="1"/>
  <c r="J620"/>
  <c r="P620" s="1"/>
  <c r="V620" s="1"/>
  <c r="P621"/>
  <c r="V621" s="1"/>
  <c r="I385"/>
  <c r="O386"/>
  <c r="U386" s="1"/>
  <c r="I188"/>
  <c r="O189"/>
  <c r="U189" s="1"/>
  <c r="I206"/>
  <c r="O206" s="1"/>
  <c r="U206" s="1"/>
  <c r="O207"/>
  <c r="U207" s="1"/>
  <c r="I237"/>
  <c r="O237" s="1"/>
  <c r="U237" s="1"/>
  <c r="O238"/>
  <c r="U238" s="1"/>
  <c r="I243"/>
  <c r="O243" s="1"/>
  <c r="U243" s="1"/>
  <c r="O244"/>
  <c r="U244" s="1"/>
  <c r="I249"/>
  <c r="O249" s="1"/>
  <c r="U249" s="1"/>
  <c r="O250"/>
  <c r="U250" s="1"/>
  <c r="I257"/>
  <c r="O258"/>
  <c r="U258" s="1"/>
  <c r="I265"/>
  <c r="O265" s="1"/>
  <c r="U265" s="1"/>
  <c r="O266"/>
  <c r="U266" s="1"/>
  <c r="I297"/>
  <c r="O297" s="1"/>
  <c r="U297" s="1"/>
  <c r="O298"/>
  <c r="U298" s="1"/>
  <c r="I326"/>
  <c r="O326" s="1"/>
  <c r="U326" s="1"/>
  <c r="O327"/>
  <c r="U327" s="1"/>
  <c r="I355"/>
  <c r="O356"/>
  <c r="U356" s="1"/>
  <c r="I405"/>
  <c r="O406"/>
  <c r="U406" s="1"/>
  <c r="I445"/>
  <c r="O445" s="1"/>
  <c r="U445" s="1"/>
  <c r="O446"/>
  <c r="U446" s="1"/>
  <c r="I465"/>
  <c r="O465" s="1"/>
  <c r="U465" s="1"/>
  <c r="O466"/>
  <c r="U466" s="1"/>
  <c r="I471"/>
  <c r="O471" s="1"/>
  <c r="U471" s="1"/>
  <c r="O472"/>
  <c r="U472" s="1"/>
  <c r="I500"/>
  <c r="O500" s="1"/>
  <c r="U500" s="1"/>
  <c r="O501"/>
  <c r="U501" s="1"/>
  <c r="I527"/>
  <c r="O527" s="1"/>
  <c r="U527" s="1"/>
  <c r="O528"/>
  <c r="U528" s="1"/>
  <c r="I537"/>
  <c r="O537" s="1"/>
  <c r="U537" s="1"/>
  <c r="O538"/>
  <c r="U538" s="1"/>
  <c r="I549"/>
  <c r="O549" s="1"/>
  <c r="U549" s="1"/>
  <c r="O550"/>
  <c r="U550" s="1"/>
  <c r="I555"/>
  <c r="O555" s="1"/>
  <c r="U555" s="1"/>
  <c r="O558"/>
  <c r="U558" s="1"/>
  <c r="I565"/>
  <c r="O565" s="1"/>
  <c r="U565" s="1"/>
  <c r="O570"/>
  <c r="U570" s="1"/>
  <c r="I577"/>
  <c r="O577" s="1"/>
  <c r="U577" s="1"/>
  <c r="O578"/>
  <c r="U578" s="1"/>
  <c r="I588"/>
  <c r="O588" s="1"/>
  <c r="U588" s="1"/>
  <c r="O589"/>
  <c r="U589" s="1"/>
  <c r="I612"/>
  <c r="O612" s="1"/>
  <c r="U612" s="1"/>
  <c r="O613"/>
  <c r="U613" s="1"/>
  <c r="I623"/>
  <c r="O623" s="1"/>
  <c r="U623" s="1"/>
  <c r="O626"/>
  <c r="U626" s="1"/>
  <c r="I633"/>
  <c r="O633" s="1"/>
  <c r="U633" s="1"/>
  <c r="O636"/>
  <c r="U636" s="1"/>
  <c r="J385"/>
  <c r="P386"/>
  <c r="V386" s="1"/>
  <c r="J194"/>
  <c r="P194" s="1"/>
  <c r="V194" s="1"/>
  <c r="P195"/>
  <c r="V195" s="1"/>
  <c r="J210"/>
  <c r="P210" s="1"/>
  <c r="V210" s="1"/>
  <c r="P211"/>
  <c r="V211" s="1"/>
  <c r="J246"/>
  <c r="P246" s="1"/>
  <c r="V246" s="1"/>
  <c r="P247"/>
  <c r="V247" s="1"/>
  <c r="J262"/>
  <c r="P263"/>
  <c r="V263" s="1"/>
  <c r="J291"/>
  <c r="P291" s="1"/>
  <c r="V291" s="1"/>
  <c r="P292"/>
  <c r="V292" s="1"/>
  <c r="J300"/>
  <c r="P300" s="1"/>
  <c r="V300" s="1"/>
  <c r="P301"/>
  <c r="V301" s="1"/>
  <c r="J400"/>
  <c r="P401"/>
  <c r="V401" s="1"/>
  <c r="J468"/>
  <c r="P468" s="1"/>
  <c r="V468" s="1"/>
  <c r="P469"/>
  <c r="V469" s="1"/>
  <c r="J562"/>
  <c r="P562" s="1"/>
  <c r="V562" s="1"/>
  <c r="P563"/>
  <c r="V563" s="1"/>
  <c r="J585"/>
  <c r="P585" s="1"/>
  <c r="V585" s="1"/>
  <c r="P586"/>
  <c r="V586" s="1"/>
  <c r="J628"/>
  <c r="P628" s="1"/>
  <c r="V628" s="1"/>
  <c r="P631"/>
  <c r="V631" s="1"/>
  <c r="I203"/>
  <c r="O203" s="1"/>
  <c r="U203" s="1"/>
  <c r="O204"/>
  <c r="U204" s="1"/>
  <c r="I222"/>
  <c r="O222" s="1"/>
  <c r="U222" s="1"/>
  <c r="O223"/>
  <c r="U223" s="1"/>
  <c r="J188"/>
  <c r="P189"/>
  <c r="V189" s="1"/>
  <c r="J203"/>
  <c r="P203" s="1"/>
  <c r="V203" s="1"/>
  <c r="P204"/>
  <c r="V204" s="1"/>
  <c r="J206"/>
  <c r="P206" s="1"/>
  <c r="V206" s="1"/>
  <c r="P207"/>
  <c r="V207" s="1"/>
  <c r="J213"/>
  <c r="P213" s="1"/>
  <c r="V213" s="1"/>
  <c r="P214"/>
  <c r="V214" s="1"/>
  <c r="J222"/>
  <c r="P222" s="1"/>
  <c r="V222" s="1"/>
  <c r="P223"/>
  <c r="V223" s="1"/>
  <c r="J237"/>
  <c r="P237" s="1"/>
  <c r="V237" s="1"/>
  <c r="P238"/>
  <c r="V238" s="1"/>
  <c r="J243"/>
  <c r="P243" s="1"/>
  <c r="V243" s="1"/>
  <c r="P244"/>
  <c r="V244" s="1"/>
  <c r="J249"/>
  <c r="P249" s="1"/>
  <c r="V249" s="1"/>
  <c r="P250"/>
  <c r="V250" s="1"/>
  <c r="J257"/>
  <c r="P258"/>
  <c r="V258" s="1"/>
  <c r="J265"/>
  <c r="P265" s="1"/>
  <c r="V265" s="1"/>
  <c r="P266"/>
  <c r="V266" s="1"/>
  <c r="J297"/>
  <c r="P297" s="1"/>
  <c r="V297" s="1"/>
  <c r="P298"/>
  <c r="V298" s="1"/>
  <c r="J326"/>
  <c r="P326" s="1"/>
  <c r="V326" s="1"/>
  <c r="P327"/>
  <c r="V327" s="1"/>
  <c r="J355"/>
  <c r="P356"/>
  <c r="V356" s="1"/>
  <c r="J405"/>
  <c r="P406"/>
  <c r="V406" s="1"/>
  <c r="J445"/>
  <c r="P445" s="1"/>
  <c r="V445" s="1"/>
  <c r="P446"/>
  <c r="V446" s="1"/>
  <c r="J465"/>
  <c r="P465" s="1"/>
  <c r="V465" s="1"/>
  <c r="P466"/>
  <c r="V466" s="1"/>
  <c r="J471"/>
  <c r="P471" s="1"/>
  <c r="V471" s="1"/>
  <c r="P472"/>
  <c r="V472" s="1"/>
  <c r="J500"/>
  <c r="P500" s="1"/>
  <c r="V500" s="1"/>
  <c r="P501"/>
  <c r="V501" s="1"/>
  <c r="J527"/>
  <c r="P527" s="1"/>
  <c r="V527" s="1"/>
  <c r="P528"/>
  <c r="V528" s="1"/>
  <c r="J537"/>
  <c r="P537" s="1"/>
  <c r="V537" s="1"/>
  <c r="P538"/>
  <c r="V538" s="1"/>
  <c r="J549"/>
  <c r="P549" s="1"/>
  <c r="V549" s="1"/>
  <c r="P550"/>
  <c r="V550" s="1"/>
  <c r="J555"/>
  <c r="P555" s="1"/>
  <c r="V555" s="1"/>
  <c r="P558"/>
  <c r="V558" s="1"/>
  <c r="J565"/>
  <c r="P565" s="1"/>
  <c r="V565" s="1"/>
  <c r="P570"/>
  <c r="V570" s="1"/>
  <c r="J577"/>
  <c r="P577" s="1"/>
  <c r="V577" s="1"/>
  <c r="P578"/>
  <c r="V578" s="1"/>
  <c r="J588"/>
  <c r="P588" s="1"/>
  <c r="V588" s="1"/>
  <c r="P589"/>
  <c r="V589" s="1"/>
  <c r="J612"/>
  <c r="P612" s="1"/>
  <c r="V612" s="1"/>
  <c r="P613"/>
  <c r="V613" s="1"/>
  <c r="J623"/>
  <c r="P623" s="1"/>
  <c r="V623" s="1"/>
  <c r="P626"/>
  <c r="V626" s="1"/>
  <c r="J633"/>
  <c r="P633" s="1"/>
  <c r="V633" s="1"/>
  <c r="P636"/>
  <c r="V636" s="1"/>
  <c r="I362"/>
  <c r="O362" s="1"/>
  <c r="U362" s="1"/>
  <c r="J191"/>
  <c r="P191" s="1"/>
  <c r="V191" s="1"/>
  <c r="P192"/>
  <c r="V192" s="1"/>
  <c r="J200"/>
  <c r="P200" s="1"/>
  <c r="V200" s="1"/>
  <c r="P201"/>
  <c r="V201" s="1"/>
  <c r="J234"/>
  <c r="P234" s="1"/>
  <c r="V234" s="1"/>
  <c r="P235"/>
  <c r="V235" s="1"/>
  <c r="J240"/>
  <c r="P240" s="1"/>
  <c r="V240" s="1"/>
  <c r="P241"/>
  <c r="V241" s="1"/>
  <c r="J252"/>
  <c r="P252" s="1"/>
  <c r="V252" s="1"/>
  <c r="P253"/>
  <c r="V253" s="1"/>
  <c r="J439"/>
  <c r="P439" s="1"/>
  <c r="V439" s="1"/>
  <c r="P440"/>
  <c r="V440" s="1"/>
  <c r="J460"/>
  <c r="P461"/>
  <c r="V461" s="1"/>
  <c r="J540"/>
  <c r="P540" s="1"/>
  <c r="V540" s="1"/>
  <c r="P541"/>
  <c r="V541" s="1"/>
  <c r="J226"/>
  <c r="P227"/>
  <c r="V227" s="1"/>
  <c r="I213"/>
  <c r="O213" s="1"/>
  <c r="U213" s="1"/>
  <c r="O214"/>
  <c r="U214" s="1"/>
  <c r="I191"/>
  <c r="O191" s="1"/>
  <c r="U191" s="1"/>
  <c r="O192"/>
  <c r="U192" s="1"/>
  <c r="I194"/>
  <c r="O194" s="1"/>
  <c r="U194" s="1"/>
  <c r="O195"/>
  <c r="U195" s="1"/>
  <c r="I200"/>
  <c r="O200" s="1"/>
  <c r="U200" s="1"/>
  <c r="O201"/>
  <c r="U201" s="1"/>
  <c r="I210"/>
  <c r="O210" s="1"/>
  <c r="U210" s="1"/>
  <c r="O211"/>
  <c r="U211" s="1"/>
  <c r="I216"/>
  <c r="O216" s="1"/>
  <c r="U216" s="1"/>
  <c r="O217"/>
  <c r="U217" s="1"/>
  <c r="I234"/>
  <c r="O234" s="1"/>
  <c r="U234" s="1"/>
  <c r="O235"/>
  <c r="U235" s="1"/>
  <c r="I240"/>
  <c r="O240" s="1"/>
  <c r="U240" s="1"/>
  <c r="O241"/>
  <c r="U241" s="1"/>
  <c r="I246"/>
  <c r="O246" s="1"/>
  <c r="U246" s="1"/>
  <c r="O247"/>
  <c r="U247" s="1"/>
  <c r="I252"/>
  <c r="O252" s="1"/>
  <c r="U252" s="1"/>
  <c r="O253"/>
  <c r="U253" s="1"/>
  <c r="I262"/>
  <c r="O263"/>
  <c r="U263" s="1"/>
  <c r="I291"/>
  <c r="O291" s="1"/>
  <c r="U291" s="1"/>
  <c r="O292"/>
  <c r="U292" s="1"/>
  <c r="I300"/>
  <c r="O300" s="1"/>
  <c r="U300" s="1"/>
  <c r="O301"/>
  <c r="U301" s="1"/>
  <c r="I400"/>
  <c r="O401"/>
  <c r="U401" s="1"/>
  <c r="I415"/>
  <c r="O416"/>
  <c r="U416" s="1"/>
  <c r="I439"/>
  <c r="O439" s="1"/>
  <c r="U439" s="1"/>
  <c r="O440"/>
  <c r="U440" s="1"/>
  <c r="I460"/>
  <c r="O461"/>
  <c r="U461" s="1"/>
  <c r="I468"/>
  <c r="O468" s="1"/>
  <c r="U468" s="1"/>
  <c r="O469"/>
  <c r="U469" s="1"/>
  <c r="I497"/>
  <c r="O498"/>
  <c r="U498" s="1"/>
  <c r="I540"/>
  <c r="O540" s="1"/>
  <c r="U540" s="1"/>
  <c r="O541"/>
  <c r="U541" s="1"/>
  <c r="I552"/>
  <c r="O552" s="1"/>
  <c r="U552" s="1"/>
  <c r="O553"/>
  <c r="U553" s="1"/>
  <c r="I562"/>
  <c r="O562" s="1"/>
  <c r="U562" s="1"/>
  <c r="O563"/>
  <c r="U563" s="1"/>
  <c r="O572"/>
  <c r="U572" s="1"/>
  <c r="O573"/>
  <c r="U573" s="1"/>
  <c r="I585"/>
  <c r="O585" s="1"/>
  <c r="U585" s="1"/>
  <c r="O586"/>
  <c r="U586" s="1"/>
  <c r="I603"/>
  <c r="O603" s="1"/>
  <c r="U603" s="1"/>
  <c r="O604"/>
  <c r="U604" s="1"/>
  <c r="I620"/>
  <c r="O620" s="1"/>
  <c r="U620" s="1"/>
  <c r="O621"/>
  <c r="U621" s="1"/>
  <c r="I628"/>
  <c r="O628" s="1"/>
  <c r="U628" s="1"/>
  <c r="O631"/>
  <c r="U631" s="1"/>
  <c r="H385"/>
  <c r="N385" s="1"/>
  <c r="T385" s="1"/>
  <c r="N386"/>
  <c r="T386" s="1"/>
  <c r="I61"/>
  <c r="O61" s="1"/>
  <c r="U61" s="1"/>
  <c r="O62"/>
  <c r="U62" s="1"/>
  <c r="I67"/>
  <c r="O67" s="1"/>
  <c r="U67" s="1"/>
  <c r="O68"/>
  <c r="U68" s="1"/>
  <c r="I73"/>
  <c r="O73" s="1"/>
  <c r="U73" s="1"/>
  <c r="O74"/>
  <c r="U74" s="1"/>
  <c r="I90"/>
  <c r="O90" s="1"/>
  <c r="U90" s="1"/>
  <c r="O91"/>
  <c r="U91" s="1"/>
  <c r="I96"/>
  <c r="O96" s="1"/>
  <c r="U96" s="1"/>
  <c r="O97"/>
  <c r="U97" s="1"/>
  <c r="I124"/>
  <c r="O124" s="1"/>
  <c r="U124" s="1"/>
  <c r="O125"/>
  <c r="U125" s="1"/>
  <c r="I130"/>
  <c r="O130" s="1"/>
  <c r="U130" s="1"/>
  <c r="O131"/>
  <c r="U131" s="1"/>
  <c r="I136"/>
  <c r="O136" s="1"/>
  <c r="U136" s="1"/>
  <c r="O137"/>
  <c r="U137" s="1"/>
  <c r="I154"/>
  <c r="O154" s="1"/>
  <c r="U154" s="1"/>
  <c r="O155"/>
  <c r="U155" s="1"/>
  <c r="I169"/>
  <c r="O169" s="1"/>
  <c r="U169" s="1"/>
  <c r="O170"/>
  <c r="U170" s="1"/>
  <c r="J61"/>
  <c r="P61" s="1"/>
  <c r="V61" s="1"/>
  <c r="P62"/>
  <c r="V62" s="1"/>
  <c r="J67"/>
  <c r="P67" s="1"/>
  <c r="V67" s="1"/>
  <c r="P68"/>
  <c r="V68" s="1"/>
  <c r="J73"/>
  <c r="P73" s="1"/>
  <c r="V73" s="1"/>
  <c r="P74"/>
  <c r="V74" s="1"/>
  <c r="J90"/>
  <c r="P90" s="1"/>
  <c r="V90" s="1"/>
  <c r="P91"/>
  <c r="V91" s="1"/>
  <c r="J96"/>
  <c r="P96" s="1"/>
  <c r="V96" s="1"/>
  <c r="P97"/>
  <c r="V97" s="1"/>
  <c r="J124"/>
  <c r="P124" s="1"/>
  <c r="V124" s="1"/>
  <c r="P125"/>
  <c r="V125" s="1"/>
  <c r="J130"/>
  <c r="P130" s="1"/>
  <c r="V130" s="1"/>
  <c r="P131"/>
  <c r="V131" s="1"/>
  <c r="J136"/>
  <c r="P136" s="1"/>
  <c r="V136" s="1"/>
  <c r="P137"/>
  <c r="V137" s="1"/>
  <c r="J154"/>
  <c r="P154" s="1"/>
  <c r="V154" s="1"/>
  <c r="P155"/>
  <c r="V155" s="1"/>
  <c r="J169"/>
  <c r="P169" s="1"/>
  <c r="V169" s="1"/>
  <c r="P170"/>
  <c r="V170" s="1"/>
  <c r="I64"/>
  <c r="O64" s="1"/>
  <c r="U64" s="1"/>
  <c r="O65"/>
  <c r="U65" s="1"/>
  <c r="I70"/>
  <c r="O70" s="1"/>
  <c r="U70" s="1"/>
  <c r="O71"/>
  <c r="U71" s="1"/>
  <c r="I84"/>
  <c r="O84" s="1"/>
  <c r="U84" s="1"/>
  <c r="O85"/>
  <c r="U85" s="1"/>
  <c r="I93"/>
  <c r="O93" s="1"/>
  <c r="U93" s="1"/>
  <c r="O94"/>
  <c r="U94" s="1"/>
  <c r="I121"/>
  <c r="O121" s="1"/>
  <c r="U121" s="1"/>
  <c r="O122"/>
  <c r="U122" s="1"/>
  <c r="I127"/>
  <c r="O127" s="1"/>
  <c r="U127" s="1"/>
  <c r="O128"/>
  <c r="U128" s="1"/>
  <c r="I133"/>
  <c r="O133" s="1"/>
  <c r="U133" s="1"/>
  <c r="O134"/>
  <c r="U134" s="1"/>
  <c r="I151"/>
  <c r="O152"/>
  <c r="U152" s="1"/>
  <c r="I157"/>
  <c r="O157" s="1"/>
  <c r="U157" s="1"/>
  <c r="O158"/>
  <c r="U158" s="1"/>
  <c r="I172"/>
  <c r="O172" s="1"/>
  <c r="U172" s="1"/>
  <c r="O173"/>
  <c r="U173" s="1"/>
  <c r="J64"/>
  <c r="P64" s="1"/>
  <c r="V64" s="1"/>
  <c r="P65"/>
  <c r="V65" s="1"/>
  <c r="J70"/>
  <c r="P70" s="1"/>
  <c r="V70" s="1"/>
  <c r="P71"/>
  <c r="V71" s="1"/>
  <c r="J84"/>
  <c r="P84" s="1"/>
  <c r="V84" s="1"/>
  <c r="P85"/>
  <c r="V85" s="1"/>
  <c r="J93"/>
  <c r="P93" s="1"/>
  <c r="V93" s="1"/>
  <c r="P94"/>
  <c r="V94" s="1"/>
  <c r="J121"/>
  <c r="P121" s="1"/>
  <c r="V121" s="1"/>
  <c r="P122"/>
  <c r="V122" s="1"/>
  <c r="J127"/>
  <c r="P127" s="1"/>
  <c r="V127" s="1"/>
  <c r="P128"/>
  <c r="V128" s="1"/>
  <c r="J133"/>
  <c r="P133" s="1"/>
  <c r="V133" s="1"/>
  <c r="P134"/>
  <c r="V134" s="1"/>
  <c r="J151"/>
  <c r="P152"/>
  <c r="V152" s="1"/>
  <c r="J157"/>
  <c r="P157" s="1"/>
  <c r="V157" s="1"/>
  <c r="P158"/>
  <c r="V158" s="1"/>
  <c r="J172"/>
  <c r="P172" s="1"/>
  <c r="V172" s="1"/>
  <c r="P173"/>
  <c r="V173" s="1"/>
  <c r="I30"/>
  <c r="O30" s="1"/>
  <c r="U30" s="1"/>
  <c r="O31"/>
  <c r="U31" s="1"/>
  <c r="I36"/>
  <c r="O36" s="1"/>
  <c r="U36" s="1"/>
  <c r="O37"/>
  <c r="U37" s="1"/>
  <c r="I43"/>
  <c r="O44"/>
  <c r="U44" s="1"/>
  <c r="I49"/>
  <c r="O49" s="1"/>
  <c r="U49" s="1"/>
  <c r="O50"/>
  <c r="U50" s="1"/>
  <c r="J30"/>
  <c r="P30" s="1"/>
  <c r="V30" s="1"/>
  <c r="P31"/>
  <c r="V31" s="1"/>
  <c r="J36"/>
  <c r="P36" s="1"/>
  <c r="V36" s="1"/>
  <c r="P37"/>
  <c r="V37" s="1"/>
  <c r="J43"/>
  <c r="P44"/>
  <c r="V44" s="1"/>
  <c r="J49"/>
  <c r="P49" s="1"/>
  <c r="V49" s="1"/>
  <c r="P50"/>
  <c r="V50" s="1"/>
  <c r="I33"/>
  <c r="O33" s="1"/>
  <c r="U33" s="1"/>
  <c r="O34"/>
  <c r="U34" s="1"/>
  <c r="I39"/>
  <c r="O39" s="1"/>
  <c r="U39" s="1"/>
  <c r="O40"/>
  <c r="U40" s="1"/>
  <c r="I46"/>
  <c r="O46" s="1"/>
  <c r="U46" s="1"/>
  <c r="O47"/>
  <c r="U47" s="1"/>
  <c r="I55"/>
  <c r="O55" s="1"/>
  <c r="U55" s="1"/>
  <c r="O56"/>
  <c r="U56" s="1"/>
  <c r="J33"/>
  <c r="P33" s="1"/>
  <c r="V33" s="1"/>
  <c r="P34"/>
  <c r="V34" s="1"/>
  <c r="J39"/>
  <c r="P39" s="1"/>
  <c r="V39" s="1"/>
  <c r="P40"/>
  <c r="V40" s="1"/>
  <c r="J46"/>
  <c r="P46" s="1"/>
  <c r="V46" s="1"/>
  <c r="P47"/>
  <c r="V47" s="1"/>
  <c r="J55"/>
  <c r="P55" s="1"/>
  <c r="V55" s="1"/>
  <c r="P56"/>
  <c r="V56" s="1"/>
  <c r="J18"/>
  <c r="P19"/>
  <c r="V19" s="1"/>
  <c r="I18"/>
  <c r="O19"/>
  <c r="U19" s="1"/>
  <c r="I21"/>
  <c r="O21" s="1"/>
  <c r="U21" s="1"/>
  <c r="O22"/>
  <c r="U22" s="1"/>
  <c r="J21"/>
  <c r="P21" s="1"/>
  <c r="V21" s="1"/>
  <c r="P22"/>
  <c r="V22" s="1"/>
  <c r="I329"/>
  <c r="O329" s="1"/>
  <c r="U329" s="1"/>
  <c r="J329"/>
  <c r="P329" s="1"/>
  <c r="V329" s="1"/>
  <c r="J268"/>
  <c r="P268" s="1"/>
  <c r="V268" s="1"/>
  <c r="J276"/>
  <c r="P276" s="1"/>
  <c r="V276" s="1"/>
  <c r="I268"/>
  <c r="O268" s="1"/>
  <c r="U268" s="1"/>
  <c r="I276"/>
  <c r="O276" s="1"/>
  <c r="U276" s="1"/>
  <c r="I615"/>
  <c r="O615" s="1"/>
  <c r="U615" s="1"/>
  <c r="I77"/>
  <c r="I100"/>
  <c r="J391"/>
  <c r="I308"/>
  <c r="O308" s="1"/>
  <c r="U308" s="1"/>
  <c r="J77"/>
  <c r="J308"/>
  <c r="P308" s="1"/>
  <c r="V308" s="1"/>
  <c r="J520"/>
  <c r="P520" s="1"/>
  <c r="V520" s="1"/>
  <c r="I598"/>
  <c r="O598" s="1"/>
  <c r="U598" s="1"/>
  <c r="J615"/>
  <c r="P615" s="1"/>
  <c r="V615" s="1"/>
  <c r="I391"/>
  <c r="I520"/>
  <c r="O520" s="1"/>
  <c r="U520" s="1"/>
  <c r="J530"/>
  <c r="P530" s="1"/>
  <c r="V530" s="1"/>
  <c r="I503"/>
  <c r="J598"/>
  <c r="P598" s="1"/>
  <c r="V598" s="1"/>
  <c r="J100"/>
  <c r="J112"/>
  <c r="J503"/>
  <c r="I112"/>
  <c r="I313"/>
  <c r="O313" s="1"/>
  <c r="U313" s="1"/>
  <c r="I336"/>
  <c r="O336" s="1"/>
  <c r="U336" s="1"/>
  <c r="J313"/>
  <c r="P313" s="1"/>
  <c r="V313" s="1"/>
  <c r="J336"/>
  <c r="P336" s="1"/>
  <c r="V336" s="1"/>
  <c r="I530"/>
  <c r="O530" s="1"/>
  <c r="U530" s="1"/>
  <c r="H631"/>
  <c r="H553"/>
  <c r="H550"/>
  <c r="H541"/>
  <c r="H466"/>
  <c r="H440"/>
  <c r="H341"/>
  <c r="N341" s="1"/>
  <c r="T341" s="1"/>
  <c r="H334"/>
  <c r="N334" s="1"/>
  <c r="T334" s="1"/>
  <c r="H266"/>
  <c r="H263"/>
  <c r="H244"/>
  <c r="H201"/>
  <c r="H207"/>
  <c r="J496" l="1"/>
  <c r="P496" s="1"/>
  <c r="V496" s="1"/>
  <c r="I496"/>
  <c r="O496" s="1"/>
  <c r="U496" s="1"/>
  <c r="O497"/>
  <c r="U497" s="1"/>
  <c r="P497"/>
  <c r="V497" s="1"/>
  <c r="J464"/>
  <c r="P464" s="1"/>
  <c r="V464" s="1"/>
  <c r="J290"/>
  <c r="P290" s="1"/>
  <c r="V290" s="1"/>
  <c r="I464"/>
  <c r="O464" s="1"/>
  <c r="U464" s="1"/>
  <c r="P262"/>
  <c r="V262" s="1"/>
  <c r="J261"/>
  <c r="P261" s="1"/>
  <c r="V261" s="1"/>
  <c r="O262"/>
  <c r="U262" s="1"/>
  <c r="I261"/>
  <c r="O261" s="1"/>
  <c r="U261" s="1"/>
  <c r="I120"/>
  <c r="O120" s="1"/>
  <c r="U120" s="1"/>
  <c r="O188"/>
  <c r="U188" s="1"/>
  <c r="I181"/>
  <c r="P188"/>
  <c r="V188" s="1"/>
  <c r="J181"/>
  <c r="P181" s="1"/>
  <c r="V181" s="1"/>
  <c r="J209"/>
  <c r="P209" s="1"/>
  <c r="V209" s="1"/>
  <c r="J432"/>
  <c r="P432" s="1"/>
  <c r="V432" s="1"/>
  <c r="H465"/>
  <c r="N465" s="1"/>
  <c r="T465" s="1"/>
  <c r="N466"/>
  <c r="T466" s="1"/>
  <c r="J459"/>
  <c r="P459" s="1"/>
  <c r="V459" s="1"/>
  <c r="P460"/>
  <c r="V460" s="1"/>
  <c r="H200"/>
  <c r="N200" s="1"/>
  <c r="T200" s="1"/>
  <c r="N201"/>
  <c r="T201" s="1"/>
  <c r="J354"/>
  <c r="P354" s="1"/>
  <c r="V354" s="1"/>
  <c r="P355"/>
  <c r="V355" s="1"/>
  <c r="J256"/>
  <c r="P256" s="1"/>
  <c r="V256" s="1"/>
  <c r="P257"/>
  <c r="V257" s="1"/>
  <c r="J399"/>
  <c r="P399" s="1"/>
  <c r="V399" s="1"/>
  <c r="P400"/>
  <c r="V400" s="1"/>
  <c r="I404"/>
  <c r="O404" s="1"/>
  <c r="U404" s="1"/>
  <c r="O405"/>
  <c r="U405" s="1"/>
  <c r="H265"/>
  <c r="N265" s="1"/>
  <c r="T265" s="1"/>
  <c r="N266"/>
  <c r="T266" s="1"/>
  <c r="H628"/>
  <c r="N628" s="1"/>
  <c r="T628" s="1"/>
  <c r="N631"/>
  <c r="T631" s="1"/>
  <c r="J111"/>
  <c r="P111" s="1"/>
  <c r="V111" s="1"/>
  <c r="P112"/>
  <c r="V112" s="1"/>
  <c r="P151"/>
  <c r="V151" s="1"/>
  <c r="J144"/>
  <c r="P144" s="1"/>
  <c r="V144" s="1"/>
  <c r="O151"/>
  <c r="U151" s="1"/>
  <c r="I144"/>
  <c r="O144" s="1"/>
  <c r="U144" s="1"/>
  <c r="H540"/>
  <c r="N540" s="1"/>
  <c r="T540" s="1"/>
  <c r="N541"/>
  <c r="T541" s="1"/>
  <c r="J99"/>
  <c r="P99" s="1"/>
  <c r="V99" s="1"/>
  <c r="P100"/>
  <c r="V100" s="1"/>
  <c r="J390"/>
  <c r="P390" s="1"/>
  <c r="V390" s="1"/>
  <c r="P391"/>
  <c r="V391" s="1"/>
  <c r="J120"/>
  <c r="P120" s="1"/>
  <c r="V120" s="1"/>
  <c r="I111"/>
  <c r="O111" s="1"/>
  <c r="U111" s="1"/>
  <c r="O112"/>
  <c r="U112" s="1"/>
  <c r="I459"/>
  <c r="O459" s="1"/>
  <c r="U459" s="1"/>
  <c r="O460"/>
  <c r="U460" s="1"/>
  <c r="I414"/>
  <c r="O414" s="1"/>
  <c r="U414" s="1"/>
  <c r="O415"/>
  <c r="U415" s="1"/>
  <c r="I399"/>
  <c r="O399" s="1"/>
  <c r="U399" s="1"/>
  <c r="O400"/>
  <c r="U400" s="1"/>
  <c r="J225"/>
  <c r="P225" s="1"/>
  <c r="V225" s="1"/>
  <c r="P226"/>
  <c r="V226" s="1"/>
  <c r="I209"/>
  <c r="O209" s="1"/>
  <c r="U209" s="1"/>
  <c r="J233"/>
  <c r="P233" s="1"/>
  <c r="V233" s="1"/>
  <c r="H243"/>
  <c r="N243" s="1"/>
  <c r="T243" s="1"/>
  <c r="N244"/>
  <c r="T244" s="1"/>
  <c r="H549"/>
  <c r="N549" s="1"/>
  <c r="T549" s="1"/>
  <c r="N550"/>
  <c r="T550" s="1"/>
  <c r="I390"/>
  <c r="O390" s="1"/>
  <c r="U390" s="1"/>
  <c r="O391"/>
  <c r="U391" s="1"/>
  <c r="I99"/>
  <c r="O99" s="1"/>
  <c r="U99" s="1"/>
  <c r="O100"/>
  <c r="U100" s="1"/>
  <c r="O181"/>
  <c r="U181" s="1"/>
  <c r="H206"/>
  <c r="N206" s="1"/>
  <c r="T206" s="1"/>
  <c r="N207"/>
  <c r="T207" s="1"/>
  <c r="H262"/>
  <c r="N262" s="1"/>
  <c r="T262" s="1"/>
  <c r="N263"/>
  <c r="T263" s="1"/>
  <c r="H439"/>
  <c r="N439" s="1"/>
  <c r="T439" s="1"/>
  <c r="N440"/>
  <c r="T440" s="1"/>
  <c r="H552"/>
  <c r="N552" s="1"/>
  <c r="T552" s="1"/>
  <c r="N553"/>
  <c r="T553" s="1"/>
  <c r="P503"/>
  <c r="V503" s="1"/>
  <c r="O503"/>
  <c r="U503" s="1"/>
  <c r="J76"/>
  <c r="P76" s="1"/>
  <c r="V76" s="1"/>
  <c r="P77"/>
  <c r="V77" s="1"/>
  <c r="I76"/>
  <c r="O76" s="1"/>
  <c r="U76" s="1"/>
  <c r="O77"/>
  <c r="U77" s="1"/>
  <c r="I233"/>
  <c r="O233" s="1"/>
  <c r="U233" s="1"/>
  <c r="I290"/>
  <c r="O290" s="1"/>
  <c r="U290" s="1"/>
  <c r="I432"/>
  <c r="O432" s="1"/>
  <c r="U432" s="1"/>
  <c r="J404"/>
  <c r="P404" s="1"/>
  <c r="V404" s="1"/>
  <c r="P405"/>
  <c r="V405" s="1"/>
  <c r="J384"/>
  <c r="P384" s="1"/>
  <c r="V384" s="1"/>
  <c r="P385"/>
  <c r="V385" s="1"/>
  <c r="I354"/>
  <c r="O354" s="1"/>
  <c r="U354" s="1"/>
  <c r="O355"/>
  <c r="U355" s="1"/>
  <c r="I256"/>
  <c r="O256" s="1"/>
  <c r="U256" s="1"/>
  <c r="O257"/>
  <c r="U257" s="1"/>
  <c r="I384"/>
  <c r="O384" s="1"/>
  <c r="U384" s="1"/>
  <c r="O385"/>
  <c r="U385" s="1"/>
  <c r="J414"/>
  <c r="P414" s="1"/>
  <c r="V414" s="1"/>
  <c r="P415"/>
  <c r="V415" s="1"/>
  <c r="P43"/>
  <c r="V43" s="1"/>
  <c r="J42"/>
  <c r="P42" s="1"/>
  <c r="V42" s="1"/>
  <c r="O43"/>
  <c r="U43" s="1"/>
  <c r="I42"/>
  <c r="O42" s="1"/>
  <c r="U42" s="1"/>
  <c r="P18"/>
  <c r="V18" s="1"/>
  <c r="J17"/>
  <c r="P17" s="1"/>
  <c r="V17" s="1"/>
  <c r="O18"/>
  <c r="U18" s="1"/>
  <c r="I17"/>
  <c r="O17" s="1"/>
  <c r="U17" s="1"/>
  <c r="I325"/>
  <c r="I324" s="1"/>
  <c r="I307"/>
  <c r="O307" s="1"/>
  <c r="U307" s="1"/>
  <c r="J307"/>
  <c r="P307" s="1"/>
  <c r="V307" s="1"/>
  <c r="J325"/>
  <c r="J324" l="1"/>
  <c r="P324" s="1"/>
  <c r="V324" s="1"/>
  <c r="J389"/>
  <c r="P389" s="1"/>
  <c r="V389" s="1"/>
  <c r="I143"/>
  <c r="O143" s="1"/>
  <c r="U143" s="1"/>
  <c r="I389"/>
  <c r="O389" s="1"/>
  <c r="U389" s="1"/>
  <c r="J143"/>
  <c r="P143" s="1"/>
  <c r="V143" s="1"/>
  <c r="P325"/>
  <c r="V325" s="1"/>
  <c r="O324"/>
  <c r="U324" s="1"/>
  <c r="O325"/>
  <c r="U325" s="1"/>
  <c r="I16"/>
  <c r="O16" s="1"/>
  <c r="U16" s="1"/>
  <c r="J16"/>
  <c r="P16" s="1"/>
  <c r="V16" s="1"/>
  <c r="H339"/>
  <c r="H332"/>
  <c r="I15" l="1"/>
  <c r="I639" s="1"/>
  <c r="O639" s="1"/>
  <c r="U639" s="1"/>
  <c r="J15"/>
  <c r="P15" s="1"/>
  <c r="V15" s="1"/>
  <c r="H329"/>
  <c r="N329" s="1"/>
  <c r="T329" s="1"/>
  <c r="N332"/>
  <c r="T332" s="1"/>
  <c r="H336"/>
  <c r="N336" s="1"/>
  <c r="T336" s="1"/>
  <c r="N339"/>
  <c r="T339" s="1"/>
  <c r="H68"/>
  <c r="H40"/>
  <c r="N40" s="1"/>
  <c r="T40" s="1"/>
  <c r="J639" l="1"/>
  <c r="P639" s="1"/>
  <c r="V639" s="1"/>
  <c r="O15"/>
  <c r="U15" s="1"/>
  <c r="H67"/>
  <c r="N67" s="1"/>
  <c r="T67" s="1"/>
  <c r="N68"/>
  <c r="T68" s="1"/>
  <c r="H39"/>
  <c r="N39" s="1"/>
  <c r="T39" s="1"/>
  <c r="H97" l="1"/>
  <c r="H94"/>
  <c r="H82"/>
  <c r="N82" s="1"/>
  <c r="T82" s="1"/>
  <c r="H78"/>
  <c r="N78" s="1"/>
  <c r="T78" s="1"/>
  <c r="H65"/>
  <c r="H34"/>
  <c r="H613"/>
  <c r="N613" s="1"/>
  <c r="T613" s="1"/>
  <c r="H298"/>
  <c r="N298" s="1"/>
  <c r="T298" s="1"/>
  <c r="H33" l="1"/>
  <c r="N33" s="1"/>
  <c r="T33" s="1"/>
  <c r="N34"/>
  <c r="T34" s="1"/>
  <c r="H93"/>
  <c r="N93" s="1"/>
  <c r="T93" s="1"/>
  <c r="N94"/>
  <c r="T94" s="1"/>
  <c r="H64"/>
  <c r="N64" s="1"/>
  <c r="T64" s="1"/>
  <c r="N65"/>
  <c r="T65" s="1"/>
  <c r="H96"/>
  <c r="N96" s="1"/>
  <c r="T96" s="1"/>
  <c r="N97"/>
  <c r="T97" s="1"/>
  <c r="H77"/>
  <c r="N77" s="1"/>
  <c r="T77" s="1"/>
  <c r="H612"/>
  <c r="N612" s="1"/>
  <c r="T612" s="1"/>
  <c r="H297"/>
  <c r="N297" s="1"/>
  <c r="T297" s="1"/>
  <c r="H535"/>
  <c r="N535" s="1"/>
  <c r="T535" s="1"/>
  <c r="H115" l="1"/>
  <c r="N115" s="1"/>
  <c r="T115" s="1"/>
  <c r="H74"/>
  <c r="H56"/>
  <c r="H292"/>
  <c r="H291" l="1"/>
  <c r="N291" s="1"/>
  <c r="T291" s="1"/>
  <c r="N292"/>
  <c r="T292" s="1"/>
  <c r="H55"/>
  <c r="N55" s="1"/>
  <c r="T55" s="1"/>
  <c r="N56"/>
  <c r="T56" s="1"/>
  <c r="H73"/>
  <c r="N73" s="1"/>
  <c r="T73" s="1"/>
  <c r="N74"/>
  <c r="T74" s="1"/>
  <c r="H618"/>
  <c r="N618" s="1"/>
  <c r="T618" s="1"/>
  <c r="H528"/>
  <c r="N528" s="1"/>
  <c r="T528" s="1"/>
  <c r="H508"/>
  <c r="N508" s="1"/>
  <c r="T508" s="1"/>
  <c r="H469"/>
  <c r="N469" s="1"/>
  <c r="T469" s="1"/>
  <c r="H468" l="1"/>
  <c r="N468" s="1"/>
  <c r="T468" s="1"/>
  <c r="H527"/>
  <c r="N527" s="1"/>
  <c r="T527" s="1"/>
  <c r="H446"/>
  <c r="N446" s="1"/>
  <c r="T446" s="1"/>
  <c r="H241"/>
  <c r="N241" s="1"/>
  <c r="T241" s="1"/>
  <c r="H253"/>
  <c r="N253" s="1"/>
  <c r="T253" s="1"/>
  <c r="H250"/>
  <c r="N250" s="1"/>
  <c r="T250" s="1"/>
  <c r="H247"/>
  <c r="N247" s="1"/>
  <c r="T247" s="1"/>
  <c r="H235"/>
  <c r="N235" s="1"/>
  <c r="T235" s="1"/>
  <c r="H238"/>
  <c r="N238" s="1"/>
  <c r="T238" s="1"/>
  <c r="H249" l="1"/>
  <c r="N249" s="1"/>
  <c r="T249" s="1"/>
  <c r="H240"/>
  <c r="N240" s="1"/>
  <c r="T240" s="1"/>
  <c r="H445"/>
  <c r="H237"/>
  <c r="N237" s="1"/>
  <c r="T237" s="1"/>
  <c r="H246"/>
  <c r="N246" s="1"/>
  <c r="T246" s="1"/>
  <c r="H234"/>
  <c r="N234" s="1"/>
  <c r="T234" s="1"/>
  <c r="H252"/>
  <c r="N252" s="1"/>
  <c r="T252" s="1"/>
  <c r="H432" l="1"/>
  <c r="N432" s="1"/>
  <c r="T432" s="1"/>
  <c r="N445"/>
  <c r="T445" s="1"/>
  <c r="H233"/>
  <c r="N233" s="1"/>
  <c r="T233" s="1"/>
  <c r="H103"/>
  <c r="N103" s="1"/>
  <c r="T103" s="1"/>
  <c r="H636" l="1"/>
  <c r="H633" l="1"/>
  <c r="N633" s="1"/>
  <c r="T633" s="1"/>
  <c r="N636"/>
  <c r="T636" s="1"/>
  <c r="H316"/>
  <c r="N316" s="1"/>
  <c r="T316" s="1"/>
  <c r="H311"/>
  <c r="N311" s="1"/>
  <c r="T311" s="1"/>
  <c r="H472"/>
  <c r="N472" s="1"/>
  <c r="T472" s="1"/>
  <c r="H134"/>
  <c r="N134" s="1"/>
  <c r="T134" s="1"/>
  <c r="H47"/>
  <c r="N47" s="1"/>
  <c r="T47" s="1"/>
  <c r="H22"/>
  <c r="N22" s="1"/>
  <c r="T22" s="1"/>
  <c r="H46" l="1"/>
  <c r="N46" s="1"/>
  <c r="T46" s="1"/>
  <c r="H133"/>
  <c r="N133" s="1"/>
  <c r="T133" s="1"/>
  <c r="H21"/>
  <c r="N21" s="1"/>
  <c r="T21" s="1"/>
  <c r="H471"/>
  <c r="H570"/>
  <c r="H464" l="1"/>
  <c r="N464" s="1"/>
  <c r="T464" s="1"/>
  <c r="N471"/>
  <c r="T471" s="1"/>
  <c r="H565"/>
  <c r="N565" s="1"/>
  <c r="T565" s="1"/>
  <c r="N570"/>
  <c r="T570" s="1"/>
  <c r="H189"/>
  <c r="N189" s="1"/>
  <c r="T189" s="1"/>
  <c r="H188" l="1"/>
  <c r="H401"/>
  <c r="N401" s="1"/>
  <c r="T401" s="1"/>
  <c r="H394"/>
  <c r="N394" s="1"/>
  <c r="T394" s="1"/>
  <c r="H392"/>
  <c r="N392" s="1"/>
  <c r="T392" s="1"/>
  <c r="N188" l="1"/>
  <c r="T188" s="1"/>
  <c r="H391"/>
  <c r="H400"/>
  <c r="N400" s="1"/>
  <c r="T400" s="1"/>
  <c r="H390" l="1"/>
  <c r="N390" s="1"/>
  <c r="T390" s="1"/>
  <c r="N391"/>
  <c r="T391" s="1"/>
  <c r="H399"/>
  <c r="N399" s="1"/>
  <c r="T399" s="1"/>
  <c r="H601"/>
  <c r="N601" s="1"/>
  <c r="T601" s="1"/>
  <c r="H604"/>
  <c r="N604" s="1"/>
  <c r="T604" s="1"/>
  <c r="H389" l="1"/>
  <c r="N389" s="1"/>
  <c r="T389" s="1"/>
  <c r="H603"/>
  <c r="N603" s="1"/>
  <c r="T603" s="1"/>
  <c r="H277" l="1"/>
  <c r="N277" s="1"/>
  <c r="T277" s="1"/>
  <c r="H279"/>
  <c r="N279" s="1"/>
  <c r="T279" s="1"/>
  <c r="H271"/>
  <c r="N271" s="1"/>
  <c r="T271" s="1"/>
  <c r="H269"/>
  <c r="N269" s="1"/>
  <c r="T269" s="1"/>
  <c r="H498"/>
  <c r="N498" s="1"/>
  <c r="T498" s="1"/>
  <c r="H356"/>
  <c r="N356" s="1"/>
  <c r="T356" s="1"/>
  <c r="H327"/>
  <c r="N327" s="1"/>
  <c r="T327" s="1"/>
  <c r="H211"/>
  <c r="N211" s="1"/>
  <c r="T211" s="1"/>
  <c r="H214"/>
  <c r="N214" s="1"/>
  <c r="T214" s="1"/>
  <c r="H204"/>
  <c r="N204" s="1"/>
  <c r="T204" s="1"/>
  <c r="H195"/>
  <c r="N195" s="1"/>
  <c r="T195" s="1"/>
  <c r="H170"/>
  <c r="N170" s="1"/>
  <c r="T170" s="1"/>
  <c r="H128"/>
  <c r="N128" s="1"/>
  <c r="T128" s="1"/>
  <c r="H71"/>
  <c r="N71" s="1"/>
  <c r="T71" s="1"/>
  <c r="H586"/>
  <c r="N586" s="1"/>
  <c r="T586" s="1"/>
  <c r="H504"/>
  <c r="N504" s="1"/>
  <c r="T504" s="1"/>
  <c r="H223"/>
  <c r="N223" s="1"/>
  <c r="T223" s="1"/>
  <c r="H122"/>
  <c r="N122" s="1"/>
  <c r="T122" s="1"/>
  <c r="H91"/>
  <c r="N91" s="1"/>
  <c r="T91" s="1"/>
  <c r="H62"/>
  <c r="N62" s="1"/>
  <c r="T62" s="1"/>
  <c r="H31"/>
  <c r="N31" s="1"/>
  <c r="T31" s="1"/>
  <c r="H131"/>
  <c r="N131" s="1"/>
  <c r="T131" s="1"/>
  <c r="H19"/>
  <c r="N19" s="1"/>
  <c r="T19" s="1"/>
  <c r="H37"/>
  <c r="N37" s="1"/>
  <c r="T37" s="1"/>
  <c r="H44"/>
  <c r="N44" s="1"/>
  <c r="T44" s="1"/>
  <c r="H50"/>
  <c r="N50" s="1"/>
  <c r="T50" s="1"/>
  <c r="H85"/>
  <c r="N85" s="1"/>
  <c r="T85" s="1"/>
  <c r="H101"/>
  <c r="N101" s="1"/>
  <c r="T101" s="1"/>
  <c r="H106"/>
  <c r="N106" s="1"/>
  <c r="T106" s="1"/>
  <c r="H113"/>
  <c r="N113" s="1"/>
  <c r="T113" s="1"/>
  <c r="H118"/>
  <c r="N118" s="1"/>
  <c r="T118" s="1"/>
  <c r="H125"/>
  <c r="N125" s="1"/>
  <c r="T125" s="1"/>
  <c r="H137"/>
  <c r="N137" s="1"/>
  <c r="T137" s="1"/>
  <c r="H152"/>
  <c r="N152" s="1"/>
  <c r="T152" s="1"/>
  <c r="H155"/>
  <c r="N155" s="1"/>
  <c r="T155" s="1"/>
  <c r="H158"/>
  <c r="N158" s="1"/>
  <c r="T158" s="1"/>
  <c r="H173"/>
  <c r="N173" s="1"/>
  <c r="T173" s="1"/>
  <c r="H192"/>
  <c r="N192" s="1"/>
  <c r="T192" s="1"/>
  <c r="H217"/>
  <c r="N217" s="1"/>
  <c r="T217" s="1"/>
  <c r="H258"/>
  <c r="N258" s="1"/>
  <c r="T258" s="1"/>
  <c r="H301"/>
  <c r="N301" s="1"/>
  <c r="T301" s="1"/>
  <c r="H309"/>
  <c r="N309" s="1"/>
  <c r="T309" s="1"/>
  <c r="H314"/>
  <c r="N314" s="1"/>
  <c r="T314" s="1"/>
  <c r="H406"/>
  <c r="N406" s="1"/>
  <c r="T406" s="1"/>
  <c r="H416"/>
  <c r="N416" s="1"/>
  <c r="T416" s="1"/>
  <c r="H461"/>
  <c r="N461" s="1"/>
  <c r="T461" s="1"/>
  <c r="H506"/>
  <c r="N506" s="1"/>
  <c r="T506" s="1"/>
  <c r="H521"/>
  <c r="N521" s="1"/>
  <c r="T521" s="1"/>
  <c r="H523"/>
  <c r="N523" s="1"/>
  <c r="T523" s="1"/>
  <c r="H531"/>
  <c r="N531" s="1"/>
  <c r="T531" s="1"/>
  <c r="H533"/>
  <c r="N533" s="1"/>
  <c r="T533" s="1"/>
  <c r="H538"/>
  <c r="N538" s="1"/>
  <c r="T538" s="1"/>
  <c r="H558"/>
  <c r="H563"/>
  <c r="N563" s="1"/>
  <c r="T563" s="1"/>
  <c r="H573"/>
  <c r="H578"/>
  <c r="H616"/>
  <c r="N616" s="1"/>
  <c r="T616" s="1"/>
  <c r="H589"/>
  <c r="H599"/>
  <c r="N599" s="1"/>
  <c r="T599" s="1"/>
  <c r="H626"/>
  <c r="H621"/>
  <c r="H501"/>
  <c r="N573" l="1"/>
  <c r="T573" s="1"/>
  <c r="H572"/>
  <c r="N572" s="1"/>
  <c r="T572" s="1"/>
  <c r="H577"/>
  <c r="N577" s="1"/>
  <c r="T577" s="1"/>
  <c r="N578"/>
  <c r="T578" s="1"/>
  <c r="H500"/>
  <c r="N500" s="1"/>
  <c r="T500" s="1"/>
  <c r="N501"/>
  <c r="T501" s="1"/>
  <c r="H588"/>
  <c r="N588" s="1"/>
  <c r="T588" s="1"/>
  <c r="N589"/>
  <c r="T589" s="1"/>
  <c r="H623"/>
  <c r="N623" s="1"/>
  <c r="T623" s="1"/>
  <c r="N626"/>
  <c r="T626" s="1"/>
  <c r="H620"/>
  <c r="N620" s="1"/>
  <c r="T620" s="1"/>
  <c r="N621"/>
  <c r="T621" s="1"/>
  <c r="H555"/>
  <c r="N555" s="1"/>
  <c r="T555" s="1"/>
  <c r="N558"/>
  <c r="T558" s="1"/>
  <c r="H268"/>
  <c r="H276"/>
  <c r="N276" s="1"/>
  <c r="T276" s="1"/>
  <c r="H520"/>
  <c r="N520" s="1"/>
  <c r="T520" s="1"/>
  <c r="H530"/>
  <c r="N530" s="1"/>
  <c r="T530" s="1"/>
  <c r="H308"/>
  <c r="N308" s="1"/>
  <c r="T308" s="1"/>
  <c r="H154"/>
  <c r="N154" s="1"/>
  <c r="T154" s="1"/>
  <c r="H615"/>
  <c r="N615" s="1"/>
  <c r="T615" s="1"/>
  <c r="H43"/>
  <c r="H313"/>
  <c r="N313" s="1"/>
  <c r="T313" s="1"/>
  <c r="H100"/>
  <c r="H112"/>
  <c r="H127"/>
  <c r="N127" s="1"/>
  <c r="T127" s="1"/>
  <c r="H562"/>
  <c r="N562" s="1"/>
  <c r="T562" s="1"/>
  <c r="H405"/>
  <c r="N405" s="1"/>
  <c r="T405" s="1"/>
  <c r="H300"/>
  <c r="H136"/>
  <c r="N136" s="1"/>
  <c r="T136" s="1"/>
  <c r="H130"/>
  <c r="N130" s="1"/>
  <c r="T130" s="1"/>
  <c r="H90"/>
  <c r="N90" s="1"/>
  <c r="T90" s="1"/>
  <c r="H203"/>
  <c r="N203" s="1"/>
  <c r="T203" s="1"/>
  <c r="H326"/>
  <c r="H355"/>
  <c r="H598"/>
  <c r="N598" s="1"/>
  <c r="T598" s="1"/>
  <c r="H172"/>
  <c r="N172" s="1"/>
  <c r="T172" s="1"/>
  <c r="H151"/>
  <c r="H18"/>
  <c r="H194"/>
  <c r="N194" s="1"/>
  <c r="T194" s="1"/>
  <c r="H415"/>
  <c r="N415" s="1"/>
  <c r="T415" s="1"/>
  <c r="H257"/>
  <c r="H191"/>
  <c r="H84"/>
  <c r="N84" s="1"/>
  <c r="T84" s="1"/>
  <c r="H49"/>
  <c r="N49" s="1"/>
  <c r="T49" s="1"/>
  <c r="H30"/>
  <c r="N30" s="1"/>
  <c r="T30" s="1"/>
  <c r="H121"/>
  <c r="N121" s="1"/>
  <c r="T121" s="1"/>
  <c r="H585"/>
  <c r="N585" s="1"/>
  <c r="T585" s="1"/>
  <c r="H70"/>
  <c r="N70" s="1"/>
  <c r="T70" s="1"/>
  <c r="H169"/>
  <c r="N169" s="1"/>
  <c r="T169" s="1"/>
  <c r="H36"/>
  <c r="N36" s="1"/>
  <c r="T36" s="1"/>
  <c r="H124"/>
  <c r="N124" s="1"/>
  <c r="T124" s="1"/>
  <c r="H503"/>
  <c r="N503" s="1"/>
  <c r="T503" s="1"/>
  <c r="H213"/>
  <c r="N213" s="1"/>
  <c r="T213" s="1"/>
  <c r="H61"/>
  <c r="N61" s="1"/>
  <c r="T61" s="1"/>
  <c r="H460"/>
  <c r="H216"/>
  <c r="N216" s="1"/>
  <c r="T216" s="1"/>
  <c r="H210"/>
  <c r="N210" s="1"/>
  <c r="T210" s="1"/>
  <c r="H222"/>
  <c r="N222" s="1"/>
  <c r="T222" s="1"/>
  <c r="H157"/>
  <c r="N157" s="1"/>
  <c r="T157" s="1"/>
  <c r="H537"/>
  <c r="N537" s="1"/>
  <c r="T537" s="1"/>
  <c r="H497"/>
  <c r="H496" s="1"/>
  <c r="N268" l="1"/>
  <c r="T268" s="1"/>
  <c r="H261"/>
  <c r="N191"/>
  <c r="T191" s="1"/>
  <c r="H181"/>
  <c r="N181" s="1"/>
  <c r="T181" s="1"/>
  <c r="H256"/>
  <c r="N256" s="1"/>
  <c r="T256" s="1"/>
  <c r="N257"/>
  <c r="T257" s="1"/>
  <c r="H144"/>
  <c r="N144" s="1"/>
  <c r="T144" s="1"/>
  <c r="N151"/>
  <c r="T151" s="1"/>
  <c r="H325"/>
  <c r="N326"/>
  <c r="T326" s="1"/>
  <c r="H42"/>
  <c r="N42" s="1"/>
  <c r="T42" s="1"/>
  <c r="N43"/>
  <c r="T43" s="1"/>
  <c r="H290"/>
  <c r="N290" s="1"/>
  <c r="T290" s="1"/>
  <c r="N300"/>
  <c r="T300" s="1"/>
  <c r="H111"/>
  <c r="N111" s="1"/>
  <c r="T111" s="1"/>
  <c r="N112"/>
  <c r="T112" s="1"/>
  <c r="H99"/>
  <c r="N99" s="1"/>
  <c r="T99" s="1"/>
  <c r="N100"/>
  <c r="T100" s="1"/>
  <c r="H459"/>
  <c r="N459" s="1"/>
  <c r="T459" s="1"/>
  <c r="N460"/>
  <c r="T460" s="1"/>
  <c r="N496"/>
  <c r="T496" s="1"/>
  <c r="N497"/>
  <c r="T497" s="1"/>
  <c r="H17"/>
  <c r="N17" s="1"/>
  <c r="T17" s="1"/>
  <c r="N18"/>
  <c r="T18" s="1"/>
  <c r="H354"/>
  <c r="N355"/>
  <c r="T355" s="1"/>
  <c r="H76"/>
  <c r="N76" s="1"/>
  <c r="T76" s="1"/>
  <c r="N261"/>
  <c r="T261" s="1"/>
  <c r="H209"/>
  <c r="N209" s="1"/>
  <c r="T209" s="1"/>
  <c r="H120"/>
  <c r="N120" s="1"/>
  <c r="T120" s="1"/>
  <c r="H307"/>
  <c r="N307" s="1"/>
  <c r="T307" s="1"/>
  <c r="H404"/>
  <c r="N404" s="1"/>
  <c r="T404" s="1"/>
  <c r="H384"/>
  <c r="N384" s="1"/>
  <c r="T384" s="1"/>
  <c r="H414"/>
  <c r="N414" s="1"/>
  <c r="T414" s="1"/>
  <c r="H419"/>
  <c r="N419" s="1"/>
  <c r="T419" s="1"/>
  <c r="N354" l="1"/>
  <c r="T354" s="1"/>
  <c r="H324"/>
  <c r="N324" s="1"/>
  <c r="T324" s="1"/>
  <c r="N325"/>
  <c r="T325" s="1"/>
  <c r="H143"/>
  <c r="N143" s="1"/>
  <c r="T143" s="1"/>
  <c r="H16"/>
  <c r="H15" l="1"/>
  <c r="N15" s="1"/>
  <c r="T15" s="1"/>
  <c r="N16"/>
  <c r="T16" s="1"/>
  <c r="H639" l="1"/>
  <c r="N639" s="1"/>
  <c r="T639" s="1"/>
</calcChain>
</file>

<file path=xl/sharedStrings.xml><?xml version="1.0" encoding="utf-8"?>
<sst xmlns="http://schemas.openxmlformats.org/spreadsheetml/2006/main" count="3484" uniqueCount="405">
  <si>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</si>
  <si>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</si>
  <si>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</si>
  <si>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</si>
  <si>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</si>
  <si>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</si>
  <si>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</si>
  <si>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</si>
  <si>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</si>
  <si>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</si>
  <si>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</si>
  <si>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</si>
  <si>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</si>
  <si>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</si>
  <si>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</si>
  <si>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</si>
  <si>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</si>
  <si>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</si>
  <si>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</si>
  <si>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</si>
  <si>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</si>
  <si>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</si>
  <si>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</si>
  <si>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</si>
  <si>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</si>
  <si>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</si>
  <si>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</si>
  <si>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</si>
  <si>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</si>
  <si>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</si>
  <si>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</si>
  <si>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</si>
  <si>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</si>
  <si>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</si>
  <si>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</si>
  <si>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</si>
  <si>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</si>
  <si>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</si>
  <si>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</si>
  <si>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</si>
  <si>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</si>
  <si>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</si>
  <si>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</si>
  <si>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</si>
  <si>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</si>
  <si>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</si>
  <si>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</si>
  <si>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</si>
  <si>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</si>
  <si>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</si>
  <si>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</si>
  <si>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</si>
  <si>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</si>
  <si>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</si>
  <si>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</si>
  <si>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</si>
  <si>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</si>
  <si>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</si>
  <si>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</si>
  <si>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</si>
  <si>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</si>
  <si>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</si>
  <si>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</si>
  <si>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</si>
  <si>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</si>
  <si>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</si>
  <si>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</si>
  <si>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</si>
  <si>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</si>
  <si>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</si>
  <si>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</si>
  <si>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</si>
  <si>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</si>
  <si>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</si>
  <si>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</si>
  <si>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</si>
  <si>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</si>
  <si>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</si>
  <si>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</si>
  <si>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</si>
  <si>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</si>
  <si>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</si>
  <si>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</si>
  <si>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</si>
  <si>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</si>
  <si>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</si>
  <si>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</si>
  <si>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</si>
  <si>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</si>
  <si>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</si>
  <si>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</si>
  <si>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</si>
  <si>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</si>
  <si>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</si>
  <si>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</si>
  <si>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</si>
  <si>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</si>
  <si>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</si>
  <si>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</si>
  <si>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</si>
  <si>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</si>
  <si>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</si>
  <si>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</si>
  <si>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</si>
  <si>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</si>
  <si>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</si>
  <si>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</si>
  <si>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</si>
  <si>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</si>
  <si>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</si>
  <si>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</si>
  <si>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</si>
  <si>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</si>
  <si>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</si>
  <si>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</si>
  <si>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</si>
  <si>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</si>
  <si>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</si>
  <si>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</si>
  <si>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</si>
  <si>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</si>
  <si>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</si>
  <si>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</si>
  <si>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</si>
  <si>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</si>
  <si>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</si>
  <si>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</si>
  <si>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</si>
  <si>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</si>
  <si>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</si>
  <si>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</si>
  <si>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</si>
  <si>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</si>
  <si>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</si>
  <si>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</si>
  <si>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</si>
  <si>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</si>
  <si>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</si>
  <si>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</si>
  <si>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</si>
  <si>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</si>
  <si>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</si>
  <si>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</si>
  <si>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</si>
  <si>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</si>
  <si>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</si>
  <si>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</si>
  <si>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</si>
  <si>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</si>
  <si>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</si>
  <si>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</si>
  <si>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</si>
  <si>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</si>
  <si>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</si>
  <si>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</si>
  <si>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</si>
  <si>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</si>
  <si>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</si>
  <si>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</si>
  <si>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</si>
  <si>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</si>
  <si>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</si>
  <si>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</si>
  <si>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</si>
  <si>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</si>
  <si>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</si>
  <si>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</si>
  <si>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</si>
  <si>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</si>
  <si>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</si>
  <si>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</si>
  <si>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</si>
  <si>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</si>
  <si>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</si>
  <si>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</si>
  <si>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</si>
  <si>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</si>
  <si>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</si>
  <si>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</si>
  <si>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</si>
  <si>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</si>
  <si>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</si>
  <si>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</si>
  <si>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</si>
  <si>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</si>
  <si>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</si>
  <si>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</si>
  <si>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</si>
  <si>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</si>
  <si>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</si>
  <si>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</si>
  <si>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</si>
  <si>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</si>
  <si>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</si>
  <si>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</si>
  <si>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</si>
  <si>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</si>
  <si>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</si>
  <si>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</si>
  <si>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</si>
  <si>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</si>
  <si>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</si>
  <si>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</si>
  <si>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</si>
  <si>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</si>
  <si>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</si>
  <si>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</si>
  <si>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</si>
  <si>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</si>
  <si>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</si>
  <si>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</si>
  <si>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</si>
  <si>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</si>
  <si>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</si>
  <si>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</si>
  <si>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</si>
  <si>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</si>
  <si>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</si>
  <si>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</si>
  <si>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</si>
  <si>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</si>
  <si>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</si>
  <si>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</si>
  <si>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</si>
  <si>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</si>
  <si>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</si>
  <si>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</si>
  <si>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</si>
  <si>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</si>
  <si>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</si>
  <si>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</si>
  <si>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</si>
  <si>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</si>
  <si>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</si>
  <si>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</si>
  <si>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</si>
  <si>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</si>
  <si>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</si>
  <si>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</si>
  <si>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</si>
  <si>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</si>
  <si>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</si>
  <si>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</si>
  <si>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</si>
  <si>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</si>
  <si>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</si>
  <si>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</si>
  <si>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</si>
  <si>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</si>
  <si>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</si>
  <si>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</si>
  <si>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</si>
  <si>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</si>
  <si>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</si>
  <si>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</si>
  <si>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</si>
  <si>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</si>
  <si>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</si>
  <si>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</si>
  <si>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</si>
  <si>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</si>
  <si>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</si>
  <si>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</si>
  <si>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</si>
  <si>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</si>
  <si>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</si>
  <si>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</si>
  <si>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</si>
  <si>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</si>
  <si>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</si>
  <si>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</si>
  <si>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</si>
  <si>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</si>
  <si>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</si>
  <si>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</si>
  <si>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</si>
  <si>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</si>
  <si>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</si>
  <si>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</si>
  <si>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</si>
  <si>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</si>
  <si>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</si>
  <si>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</si>
  <si>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</si>
  <si>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</si>
  <si>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</si>
  <si>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</si>
  <si>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</si>
  <si>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</si>
  <si>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</si>
  <si>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</si>
  <si>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</si>
  <si>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</si>
  <si>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</si>
  <si>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</si>
  <si>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</si>
  <si>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</si>
  <si>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</si>
  <si>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</si>
  <si>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</si>
  <si>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</si>
  <si>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</si>
  <si>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</si>
  <si>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</si>
  <si>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</si>
  <si>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</si>
  <si>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</si>
  <si>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</si>
  <si>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</si>
  <si>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</si>
  <si>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</si>
  <si>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</si>
  <si>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</si>
  <si>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</si>
  <si>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</si>
  <si>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</si>
  <si>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</si>
  <si>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</si>
  <si>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</si>
  <si>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</si>
  <si>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</si>
  <si>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</si>
  <si>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</si>
  <si>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</si>
  <si>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</si>
  <si>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</si>
  <si>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</si>
  <si>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</si>
  <si>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</si>
  <si>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</si>
  <si>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</si>
  <si>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</si>
  <si>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</si>
  <si>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</si>
  <si>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</si>
  <si>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</si>
  <si>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</si>
  <si>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</si>
  <si>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</si>
  <si>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</si>
  <si>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</si>
  <si>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</si>
  <si>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</si>
  <si>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</si>
  <si>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</si>
  <si>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</si>
  <si>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</si>
  <si>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</si>
  <si>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</si>
  <si>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</si>
  <si>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</si>
  <si>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                               на 2023 год и на плановый период 2024 и 2025 годов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</si>
  <si>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</si>
  <si>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</si>
  <si>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</si>
  <si>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</si>
  <si>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</si>
  <si>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</si>
  <si>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</si>
  <si>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</si>
  <si>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</si>
  <si>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</si>
  <si>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</si>
  <si>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</si>
  <si>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</si>
  <si>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</si>
  <si>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</si>
  <si>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</si>
  <si>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</si>
  <si>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</si>
  <si>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</si>
  <si>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</si>
  <si>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</si>
  <si>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</si>
  <si>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</si>
  <si>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</si>
  <si>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</si>
  <si>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</si>
  <si>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</si>
  <si>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</si>
  <si>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</si>
  <si>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</si>
  <si>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</si>
  <si>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</si>
  <si>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</si>
  <si>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</si>
  <si>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</si>
  <si>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</si>
  <si>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</si>
  <si>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</si>
  <si>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</si>
  <si>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</si>
  <si>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</si>
  <si>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</si>
  <si>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</si>
  <si>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</si>
  <si>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</si>
  <si>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</si>
  <si>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</si>
  <si>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</si>
  <si>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</si>
  <si>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</si>
  <si>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</si>
  <si>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</si>
  <si>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>от  06 апреля 2023 года № 129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</si>
</sst>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" fontId="0" fillId="0" borderId="24" xfId="0" applyNumberFormat="1" applyFill="1" applyBorder="1" applyAlignment="1">
      <alignment horizontal="right" vertical="center"/>
    </xf>
    <xf numFmtId="49" fontId="17" fillId="0" borderId="19" xfId="0" applyNumberFormat="1" applyFont="1" applyFill="1" applyBorder="1" applyAlignment="1">
      <alignment horizontal="center" vertical="center"/>
    </xf>
    <xf numFmtId="4" fontId="1" fillId="0" borderId="25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4" fontId="0" fillId="0" borderId="24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40"/>
  <sheetViews>
    <sheetView tabSelected="1" view="pageBreakPreview" zoomScale="60" zoomScaleNormal="100" workbookViewId="0">
      <pane xSplit="10" ySplit="14" topLeftCell="K15" activePane="bottomRight" state="frozen"/>
      <selection pane="topRight" activeCell="K1" sqref="K1"/>
      <selection pane="bottomLeft" activeCell="A15" sqref="A15"/>
      <selection pane="bottomRight" activeCell="F4" sqref="F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customWidth="1"/>
    <col min="21" max="22" width="20" style="2" customWidth="1"/>
    <col min="23" max="23" width="1.42578125" style="2" customWidth="1"/>
    <col min="24" max="16384" width="9.140625" style="2"/>
  </cols>
  <sheetData>
    <row r="1" spans="1:22">
      <c r="V1" s="204" t="s">
        <v>375</v>
      </c>
    </row>
    <row r="2" spans="1:22">
      <c r="V2" s="113" t="s">
        <v>151</v>
      </c>
    </row>
    <row r="3" spans="1:22">
      <c r="V3" s="113" t="s">
        <v>352</v>
      </c>
    </row>
    <row r="4" spans="1:22">
      <c r="V4" s="204" t="s">
        <v>404</v>
      </c>
    </row>
    <row r="6" spans="1:22">
      <c r="J6" s="112"/>
      <c r="V6" s="112" t="s">
        <v>355</v>
      </c>
    </row>
    <row r="7" spans="1:22">
      <c r="J7" s="113"/>
      <c r="V7" s="113" t="s">
        <v>151</v>
      </c>
    </row>
    <row r="8" spans="1:22">
      <c r="J8" s="113"/>
      <c r="V8" s="113" t="s">
        <v>352</v>
      </c>
    </row>
    <row r="9" spans="1:22">
      <c r="J9" s="112"/>
      <c r="V9" s="112" t="s">
        <v>353</v>
      </c>
    </row>
    <row r="10" spans="1:22" ht="53.25" customHeight="1">
      <c r="A10" s="252" t="s">
        <v>351</v>
      </c>
      <c r="B10" s="252"/>
      <c r="C10" s="252"/>
      <c r="D10" s="252"/>
      <c r="E10" s="252"/>
      <c r="F10" s="252"/>
      <c r="G10" s="252"/>
      <c r="H10" s="252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</row>
    <row r="11" spans="1:22">
      <c r="B11" s="262"/>
      <c r="C11" s="262"/>
      <c r="D11" s="262"/>
      <c r="E11" s="262"/>
      <c r="F11" s="262"/>
      <c r="G11" s="262"/>
      <c r="J11" s="53"/>
    </row>
    <row r="12" spans="1:22" ht="32.25" customHeight="1">
      <c r="A12" s="228" t="s">
        <v>0</v>
      </c>
      <c r="B12" s="230" t="s">
        <v>1</v>
      </c>
      <c r="C12" s="232" t="s">
        <v>2</v>
      </c>
      <c r="D12" s="233"/>
      <c r="E12" s="233"/>
      <c r="F12" s="234"/>
      <c r="G12" s="238" t="s">
        <v>99</v>
      </c>
      <c r="H12" s="258" t="s">
        <v>348</v>
      </c>
      <c r="I12" s="259"/>
      <c r="J12" s="259"/>
      <c r="K12" s="247" t="s">
        <v>354</v>
      </c>
      <c r="L12" s="248"/>
      <c r="M12" s="249"/>
      <c r="N12" s="248" t="s">
        <v>348</v>
      </c>
      <c r="O12" s="250"/>
      <c r="P12" s="251"/>
      <c r="Q12" s="247" t="s">
        <v>354</v>
      </c>
      <c r="R12" s="248"/>
      <c r="S12" s="249"/>
      <c r="T12" s="248" t="s">
        <v>348</v>
      </c>
      <c r="U12" s="250"/>
      <c r="V12" s="251"/>
    </row>
    <row r="13" spans="1:22" s="3" customFormat="1" ht="15.75">
      <c r="A13" s="229"/>
      <c r="B13" s="231"/>
      <c r="C13" s="235"/>
      <c r="D13" s="236"/>
      <c r="E13" s="236"/>
      <c r="F13" s="237"/>
      <c r="G13" s="235"/>
      <c r="H13" s="134" t="s">
        <v>224</v>
      </c>
      <c r="I13" s="134" t="s">
        <v>225</v>
      </c>
      <c r="J13" s="134" t="s">
        <v>226</v>
      </c>
      <c r="K13" s="134" t="s">
        <v>224</v>
      </c>
      <c r="L13" s="134" t="s">
        <v>225</v>
      </c>
      <c r="M13" s="134" t="s">
        <v>226</v>
      </c>
      <c r="N13" s="134" t="s">
        <v>224</v>
      </c>
      <c r="O13" s="134" t="s">
        <v>225</v>
      </c>
      <c r="P13" s="134" t="s">
        <v>226</v>
      </c>
      <c r="Q13" s="206" t="s">
        <v>224</v>
      </c>
      <c r="R13" s="206" t="s">
        <v>225</v>
      </c>
      <c r="S13" s="206" t="s">
        <v>226</v>
      </c>
      <c r="T13" s="206" t="s">
        <v>224</v>
      </c>
      <c r="U13" s="206" t="s">
        <v>225</v>
      </c>
      <c r="V13" s="206" t="s">
        <v>226</v>
      </c>
    </row>
    <row r="14" spans="1:22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</row>
    <row r="15" spans="1:22" ht="18">
      <c r="A15" s="48" t="s">
        <v>73</v>
      </c>
      <c r="B15" s="51" t="s">
        <v>74</v>
      </c>
      <c r="C15" s="49"/>
      <c r="D15" s="49"/>
      <c r="E15" s="49"/>
      <c r="F15" s="49"/>
      <c r="G15" s="50"/>
      <c r="H15" s="69">
        <f t="shared" ref="H15:M15" si="0">H16+H143+H233+H256+H261+H290+H307+H324+H384+H389+H404+H414+H419+H432+H459+H464+H362+H409+H428+H481+H451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 t="shared" ref="Q15:S15" si="1">Q16+Q143+Q233+Q256+Q261+Q290+Q307+Q324+Q384+Q389+Q404+Q414+Q419+Q432+Q459+Q464+Q362+Q409+Q428+Q481+Q451</f>
        <v>60994335.479999997</v>
      </c>
      <c r="R15" s="69">
        <f t="shared" si="1"/>
        <v>293866.65999999997</v>
      </c>
      <c r="S15" s="69">
        <f t="shared" si="1"/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</row>
    <row r="16" spans="1:22" ht="30">
      <c r="A16" s="26" t="s">
        <v>3</v>
      </c>
      <c r="B16" s="33" t="s">
        <v>227</v>
      </c>
      <c r="C16" s="7" t="s">
        <v>13</v>
      </c>
      <c r="D16" s="7" t="s">
        <v>21</v>
      </c>
      <c r="E16" s="7" t="s">
        <v>100</v>
      </c>
      <c r="F16" s="7" t="s">
        <v>101</v>
      </c>
      <c r="G16" s="16"/>
      <c r="H16" s="65">
        <f>H17+H42+H76+H99+H111+H120</f>
        <v>434914791.35000002</v>
      </c>
      <c r="I16" s="65">
        <f>I17+I42+I76+I99+I111+I120</f>
        <v>427226385.18000001</v>
      </c>
      <c r="J16" s="65">
        <f>J17+J42+J76+J99+J111+J120</f>
        <v>434531557.07999998</v>
      </c>
      <c r="K16" s="65">
        <f t="shared" ref="K16:M16" si="2">K17+K42+K76+K99+K111+K120</f>
        <v>-1482940.78</v>
      </c>
      <c r="L16" s="65">
        <f t="shared" si="2"/>
        <v>-1221415.03</v>
      </c>
      <c r="M16" s="65">
        <f t="shared" si="2"/>
        <v>-1080309.6800000002</v>
      </c>
      <c r="N16" s="65">
        <f t="shared" ref="N16:N94" si="3">H16+K16</f>
        <v>433431850.57000005</v>
      </c>
      <c r="O16" s="65">
        <f t="shared" ref="O16:O94" si="4">I16+L16</f>
        <v>426004970.15000004</v>
      </c>
      <c r="P16" s="65">
        <f t="shared" ref="P16:P94" si="5">J16+M16</f>
        <v>433451247.39999998</v>
      </c>
      <c r="Q16" s="65">
        <f t="shared" ref="Q16:S16" si="6">Q17+Q42+Q76+Q99+Q111+Q120</f>
        <v>4756209.7</v>
      </c>
      <c r="R16" s="65">
        <f t="shared" si="6"/>
        <v>293866.65999999997</v>
      </c>
      <c r="S16" s="65">
        <f t="shared" si="6"/>
        <v>278194.39</v>
      </c>
      <c r="T16" s="65">
        <f t="shared" ref="T16:T94" si="7">N16+Q16</f>
        <v>438188060.27000004</v>
      </c>
      <c r="U16" s="65">
        <f t="shared" ref="U16:U94" si="8">O16+R16</f>
        <v>426298836.81000006</v>
      </c>
      <c r="V16" s="65">
        <f t="shared" ref="V16:V94" si="9">P16+S16</f>
        <v>433729441.78999996</v>
      </c>
    </row>
    <row r="17" spans="1:22" ht="25.5">
      <c r="A17" s="27" t="s">
        <v>23</v>
      </c>
      <c r="B17" s="28" t="s">
        <v>86</v>
      </c>
      <c r="C17" s="6" t="s">
        <v>13</v>
      </c>
      <c r="D17" s="6" t="s">
        <v>3</v>
      </c>
      <c r="E17" s="6" t="s">
        <v>100</v>
      </c>
      <c r="F17" s="6" t="s">
        <v>101</v>
      </c>
      <c r="G17" s="17"/>
      <c r="H17" s="64">
        <f>H18+H30+H36+H21+H33+H39+H24</f>
        <v>94691775</v>
      </c>
      <c r="I17" s="64">
        <f t="shared" ref="I17:M17" si="10">I18+I30+I36+I21+I33+I39+I24</f>
        <v>93077967.620000005</v>
      </c>
      <c r="J17" s="64">
        <f t="shared" si="10"/>
        <v>93075869.200000003</v>
      </c>
      <c r="K17" s="64">
        <f t="shared" si="10"/>
        <v>-450000</v>
      </c>
      <c r="L17" s="64">
        <f t="shared" si="10"/>
        <v>-424386.66</v>
      </c>
      <c r="M17" s="64">
        <f t="shared" si="10"/>
        <v>-401680</v>
      </c>
      <c r="N17" s="64">
        <f t="shared" si="3"/>
        <v>94241775</v>
      </c>
      <c r="O17" s="64">
        <f t="shared" si="4"/>
        <v>92653580.960000008</v>
      </c>
      <c r="P17" s="64">
        <f t="shared" si="5"/>
        <v>92674189.200000003</v>
      </c>
      <c r="Q17" s="64">
        <f>Q18+Q30+Q36+Q21+Q33+Q39+Q24+Q27</f>
        <v>504723</v>
      </c>
      <c r="R17" s="64">
        <f t="shared" ref="R17:S17" si="11">R18+R30+R36+R21+R33+R39+R24+R27</f>
        <v>0</v>
      </c>
      <c r="S17" s="64">
        <f t="shared" si="11"/>
        <v>0</v>
      </c>
      <c r="T17" s="64">
        <f t="shared" si="7"/>
        <v>94746498</v>
      </c>
      <c r="U17" s="64">
        <f t="shared" si="8"/>
        <v>92653580.960000008</v>
      </c>
      <c r="V17" s="64">
        <f t="shared" si="9"/>
        <v>92674189.200000003</v>
      </c>
    </row>
    <row r="18" spans="1:22" ht="25.5">
      <c r="A18" s="266"/>
      <c r="B18" s="62" t="s">
        <v>87</v>
      </c>
      <c r="C18" s="5" t="s">
        <v>13</v>
      </c>
      <c r="D18" s="5" t="s">
        <v>3</v>
      </c>
      <c r="E18" s="5" t="s">
        <v>100</v>
      </c>
      <c r="F18" s="5" t="s">
        <v>102</v>
      </c>
      <c r="G18" s="17"/>
      <c r="H18" s="63">
        <f>H19</f>
        <v>38975181</v>
      </c>
      <c r="I18" s="63">
        <f t="shared" ref="I18:M19" si="12">I19</f>
        <v>39555634.619999997</v>
      </c>
      <c r="J18" s="63">
        <f t="shared" si="12"/>
        <v>37409246.200000003</v>
      </c>
      <c r="K18" s="63">
        <f t="shared" si="12"/>
        <v>0</v>
      </c>
      <c r="L18" s="63">
        <f t="shared" si="12"/>
        <v>0</v>
      </c>
      <c r="M18" s="63">
        <f t="shared" si="12"/>
        <v>0</v>
      </c>
      <c r="N18" s="63">
        <f t="shared" si="3"/>
        <v>38975181</v>
      </c>
      <c r="O18" s="63">
        <f t="shared" si="4"/>
        <v>39555634.619999997</v>
      </c>
      <c r="P18" s="63">
        <f t="shared" si="5"/>
        <v>37409246.200000003</v>
      </c>
      <c r="Q18" s="63">
        <f t="shared" ref="Q18:S19" si="13">Q19</f>
        <v>0</v>
      </c>
      <c r="R18" s="63">
        <f t="shared" si="13"/>
        <v>0</v>
      </c>
      <c r="S18" s="63">
        <f t="shared" si="13"/>
        <v>0</v>
      </c>
      <c r="T18" s="63">
        <f t="shared" si="7"/>
        <v>38975181</v>
      </c>
      <c r="U18" s="63">
        <f t="shared" si="8"/>
        <v>39555634.619999997</v>
      </c>
      <c r="V18" s="63">
        <f t="shared" si="9"/>
        <v>37409246.200000003</v>
      </c>
    </row>
    <row r="19" spans="1:22" ht="25.5">
      <c r="A19" s="265"/>
      <c r="B19" s="30" t="s">
        <v>41</v>
      </c>
      <c r="C19" s="5" t="s">
        <v>13</v>
      </c>
      <c r="D19" s="5" t="s">
        <v>3</v>
      </c>
      <c r="E19" s="5" t="s">
        <v>100</v>
      </c>
      <c r="F19" s="5" t="s">
        <v>102</v>
      </c>
      <c r="G19" s="17" t="s">
        <v>39</v>
      </c>
      <c r="H19" s="63">
        <f>H20</f>
        <v>38975181</v>
      </c>
      <c r="I19" s="63">
        <f t="shared" si="12"/>
        <v>39555634.619999997</v>
      </c>
      <c r="J19" s="63">
        <f t="shared" si="12"/>
        <v>37409246.200000003</v>
      </c>
      <c r="K19" s="63">
        <f t="shared" si="12"/>
        <v>0</v>
      </c>
      <c r="L19" s="63">
        <f t="shared" si="12"/>
        <v>0</v>
      </c>
      <c r="M19" s="63">
        <f t="shared" si="12"/>
        <v>0</v>
      </c>
      <c r="N19" s="63">
        <f t="shared" si="3"/>
        <v>38975181</v>
      </c>
      <c r="O19" s="63">
        <f t="shared" si="4"/>
        <v>39555634.619999997</v>
      </c>
      <c r="P19" s="63">
        <f t="shared" si="5"/>
        <v>37409246.200000003</v>
      </c>
      <c r="Q19" s="63">
        <f t="shared" si="13"/>
        <v>0</v>
      </c>
      <c r="R19" s="63">
        <f t="shared" si="13"/>
        <v>0</v>
      </c>
      <c r="S19" s="63">
        <f t="shared" si="13"/>
        <v>0</v>
      </c>
      <c r="T19" s="63">
        <f t="shared" si="7"/>
        <v>38975181</v>
      </c>
      <c r="U19" s="63">
        <f t="shared" si="8"/>
        <v>39555634.619999997</v>
      </c>
      <c r="V19" s="63">
        <f t="shared" si="9"/>
        <v>37409246.200000003</v>
      </c>
    </row>
    <row r="20" spans="1:22">
      <c r="A20" s="265"/>
      <c r="B20" s="29" t="s">
        <v>42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3"/>
        <v>38975181</v>
      </c>
      <c r="O20" s="67">
        <f t="shared" si="4"/>
        <v>39555634.619999997</v>
      </c>
      <c r="P20" s="67">
        <f t="shared" si="5"/>
        <v>37409246.200000003</v>
      </c>
      <c r="Q20" s="67"/>
      <c r="R20" s="67"/>
      <c r="S20" s="67"/>
      <c r="T20" s="67">
        <f t="shared" si="7"/>
        <v>38975181</v>
      </c>
      <c r="U20" s="67">
        <f t="shared" si="8"/>
        <v>39555634.619999997</v>
      </c>
      <c r="V20" s="67">
        <f t="shared" si="9"/>
        <v>37409246.200000003</v>
      </c>
    </row>
    <row r="21" spans="1:22" ht="25.5">
      <c r="A21" s="266"/>
      <c r="B21" s="62" t="s">
        <v>258</v>
      </c>
      <c r="C21" s="5" t="s">
        <v>13</v>
      </c>
      <c r="D21" s="5" t="s">
        <v>3</v>
      </c>
      <c r="E21" s="5" t="s">
        <v>100</v>
      </c>
      <c r="F21" s="60" t="s">
        <v>176</v>
      </c>
      <c r="G21" s="61"/>
      <c r="H21" s="67">
        <f>H22</f>
        <v>500000</v>
      </c>
      <c r="I21" s="67">
        <f t="shared" ref="I21:M22" si="14">I22</f>
        <v>500000</v>
      </c>
      <c r="J21" s="67">
        <f t="shared" si="14"/>
        <v>300000</v>
      </c>
      <c r="K21" s="67">
        <f t="shared" si="14"/>
        <v>0</v>
      </c>
      <c r="L21" s="67">
        <f t="shared" si="14"/>
        <v>0</v>
      </c>
      <c r="M21" s="67">
        <f t="shared" si="14"/>
        <v>0</v>
      </c>
      <c r="N21" s="67">
        <f t="shared" si="3"/>
        <v>500000</v>
      </c>
      <c r="O21" s="67">
        <f t="shared" si="4"/>
        <v>500000</v>
      </c>
      <c r="P21" s="67">
        <f t="shared" si="5"/>
        <v>300000</v>
      </c>
      <c r="Q21" s="67">
        <f t="shared" ref="Q21:S22" si="15">Q22</f>
        <v>0</v>
      </c>
      <c r="R21" s="67">
        <f t="shared" si="15"/>
        <v>0</v>
      </c>
      <c r="S21" s="67">
        <f t="shared" si="15"/>
        <v>0</v>
      </c>
      <c r="T21" s="67">
        <f t="shared" si="7"/>
        <v>500000</v>
      </c>
      <c r="U21" s="67">
        <f t="shared" si="8"/>
        <v>500000</v>
      </c>
      <c r="V21" s="67">
        <f t="shared" si="9"/>
        <v>300000</v>
      </c>
    </row>
    <row r="22" spans="1:22" ht="25.5">
      <c r="A22" s="265"/>
      <c r="B22" s="30" t="s">
        <v>41</v>
      </c>
      <c r="C22" s="5" t="s">
        <v>13</v>
      </c>
      <c r="D22" s="5" t="s">
        <v>3</v>
      </c>
      <c r="E22" s="5" t="s">
        <v>100</v>
      </c>
      <c r="F22" s="60" t="s">
        <v>176</v>
      </c>
      <c r="G22" s="61" t="s">
        <v>39</v>
      </c>
      <c r="H22" s="67">
        <f>H23</f>
        <v>500000</v>
      </c>
      <c r="I22" s="67">
        <f t="shared" si="14"/>
        <v>500000</v>
      </c>
      <c r="J22" s="67">
        <f t="shared" si="14"/>
        <v>300000</v>
      </c>
      <c r="K22" s="67">
        <f t="shared" si="14"/>
        <v>0</v>
      </c>
      <c r="L22" s="67">
        <f t="shared" si="14"/>
        <v>0</v>
      </c>
      <c r="M22" s="67">
        <f t="shared" si="14"/>
        <v>0</v>
      </c>
      <c r="N22" s="67">
        <f t="shared" si="3"/>
        <v>500000</v>
      </c>
      <c r="O22" s="67">
        <f t="shared" si="4"/>
        <v>500000</v>
      </c>
      <c r="P22" s="67">
        <f t="shared" si="5"/>
        <v>300000</v>
      </c>
      <c r="Q22" s="67">
        <f t="shared" si="15"/>
        <v>0</v>
      </c>
      <c r="R22" s="67">
        <f t="shared" si="15"/>
        <v>0</v>
      </c>
      <c r="S22" s="67">
        <f t="shared" si="15"/>
        <v>0</v>
      </c>
      <c r="T22" s="67">
        <f t="shared" si="7"/>
        <v>500000</v>
      </c>
      <c r="U22" s="67">
        <f t="shared" si="8"/>
        <v>500000</v>
      </c>
      <c r="V22" s="67">
        <f t="shared" si="9"/>
        <v>300000</v>
      </c>
    </row>
    <row r="23" spans="1:22">
      <c r="A23" s="265"/>
      <c r="B23" s="29" t="s">
        <v>42</v>
      </c>
      <c r="C23" s="5" t="s">
        <v>13</v>
      </c>
      <c r="D23" s="5" t="s">
        <v>3</v>
      </c>
      <c r="E23" s="5" t="s">
        <v>100</v>
      </c>
      <c r="F23" s="60" t="s">
        <v>176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3"/>
        <v>500000</v>
      </c>
      <c r="O23" s="67">
        <f t="shared" si="4"/>
        <v>500000</v>
      </c>
      <c r="P23" s="67">
        <f t="shared" si="5"/>
        <v>300000</v>
      </c>
      <c r="Q23" s="67"/>
      <c r="R23" s="67"/>
      <c r="S23" s="67"/>
      <c r="T23" s="67">
        <f t="shared" si="7"/>
        <v>500000</v>
      </c>
      <c r="U23" s="67">
        <f t="shared" si="8"/>
        <v>500000</v>
      </c>
      <c r="V23" s="67">
        <f t="shared" si="9"/>
        <v>300000</v>
      </c>
    </row>
    <row r="24" spans="1:22" ht="204">
      <c r="A24" s="266"/>
      <c r="B24" s="62" t="s">
        <v>358</v>
      </c>
      <c r="C24" s="5" t="s">
        <v>13</v>
      </c>
      <c r="D24" s="5" t="s">
        <v>3</v>
      </c>
      <c r="E24" s="5" t="s">
        <v>100</v>
      </c>
      <c r="F24" s="60" t="s">
        <v>357</v>
      </c>
      <c r="G24" s="61"/>
      <c r="H24" s="67">
        <f>H25</f>
        <v>0</v>
      </c>
      <c r="I24" s="67">
        <f t="shared" ref="I24:M25" si="16">I25</f>
        <v>0</v>
      </c>
      <c r="J24" s="67">
        <f t="shared" si="16"/>
        <v>0</v>
      </c>
      <c r="K24" s="67">
        <f t="shared" si="16"/>
        <v>50000</v>
      </c>
      <c r="L24" s="67">
        <f t="shared" si="16"/>
        <v>0</v>
      </c>
      <c r="M24" s="67">
        <f t="shared" si="16"/>
        <v>0</v>
      </c>
      <c r="N24" s="67">
        <f t="shared" ref="N24:N26" si="17">H24+K24</f>
        <v>50000</v>
      </c>
      <c r="O24" s="67">
        <f t="shared" ref="O24:O26" si="18">I24+L24</f>
        <v>0</v>
      </c>
      <c r="P24" s="67">
        <f t="shared" ref="P24:P26" si="19">J24+M24</f>
        <v>0</v>
      </c>
      <c r="Q24" s="67">
        <f t="shared" ref="Q24:S25" si="20">Q25</f>
        <v>4723</v>
      </c>
      <c r="R24" s="67">
        <f t="shared" si="20"/>
        <v>0</v>
      </c>
      <c r="S24" s="67">
        <f t="shared" si="20"/>
        <v>0</v>
      </c>
      <c r="T24" s="67">
        <f t="shared" si="7"/>
        <v>54723</v>
      </c>
      <c r="U24" s="67">
        <f t="shared" si="8"/>
        <v>0</v>
      </c>
      <c r="V24" s="67">
        <f t="shared" si="9"/>
        <v>0</v>
      </c>
    </row>
    <row r="25" spans="1:22" ht="25.5">
      <c r="A25" s="266"/>
      <c r="B25" s="30" t="s">
        <v>41</v>
      </c>
      <c r="C25" s="5" t="s">
        <v>13</v>
      </c>
      <c r="D25" s="5" t="s">
        <v>3</v>
      </c>
      <c r="E25" s="5" t="s">
        <v>100</v>
      </c>
      <c r="F25" s="60" t="s">
        <v>357</v>
      </c>
      <c r="G25" s="61" t="s">
        <v>39</v>
      </c>
      <c r="H25" s="67">
        <f>H26</f>
        <v>0</v>
      </c>
      <c r="I25" s="67">
        <f t="shared" si="16"/>
        <v>0</v>
      </c>
      <c r="J25" s="67">
        <f t="shared" si="16"/>
        <v>0</v>
      </c>
      <c r="K25" s="67">
        <f t="shared" si="16"/>
        <v>50000</v>
      </c>
      <c r="L25" s="67">
        <f t="shared" si="16"/>
        <v>0</v>
      </c>
      <c r="M25" s="67">
        <f t="shared" si="16"/>
        <v>0</v>
      </c>
      <c r="N25" s="67">
        <f t="shared" si="17"/>
        <v>50000</v>
      </c>
      <c r="O25" s="67">
        <f t="shared" si="18"/>
        <v>0</v>
      </c>
      <c r="P25" s="67">
        <f t="shared" si="19"/>
        <v>0</v>
      </c>
      <c r="Q25" s="67">
        <f t="shared" si="20"/>
        <v>4723</v>
      </c>
      <c r="R25" s="67">
        <f t="shared" si="20"/>
        <v>0</v>
      </c>
      <c r="S25" s="67">
        <f t="shared" si="20"/>
        <v>0</v>
      </c>
      <c r="T25" s="67">
        <f t="shared" si="7"/>
        <v>54723</v>
      </c>
      <c r="U25" s="67">
        <f t="shared" si="8"/>
        <v>0</v>
      </c>
      <c r="V25" s="67">
        <f t="shared" si="9"/>
        <v>0</v>
      </c>
    </row>
    <row r="26" spans="1:22">
      <c r="A26" s="266"/>
      <c r="B26" s="29" t="s">
        <v>42</v>
      </c>
      <c r="C26" s="5" t="s">
        <v>13</v>
      </c>
      <c r="D26" s="5" t="s">
        <v>3</v>
      </c>
      <c r="E26" s="5" t="s">
        <v>100</v>
      </c>
      <c r="F26" s="60" t="s">
        <v>357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17"/>
        <v>50000</v>
      </c>
      <c r="O26" s="67">
        <f t="shared" si="18"/>
        <v>0</v>
      </c>
      <c r="P26" s="67">
        <f t="shared" si="19"/>
        <v>0</v>
      </c>
      <c r="Q26" s="67">
        <v>4723</v>
      </c>
      <c r="R26" s="67"/>
      <c r="S26" s="67"/>
      <c r="T26" s="67">
        <f t="shared" si="7"/>
        <v>54723</v>
      </c>
      <c r="U26" s="67">
        <f t="shared" si="8"/>
        <v>0</v>
      </c>
      <c r="V26" s="67">
        <f t="shared" si="9"/>
        <v>0</v>
      </c>
    </row>
    <row r="27" spans="1:22">
      <c r="A27" s="266"/>
      <c r="B27" s="62" t="s">
        <v>377</v>
      </c>
      <c r="C27" s="44" t="s">
        <v>13</v>
      </c>
      <c r="D27" s="44" t="s">
        <v>3</v>
      </c>
      <c r="E27" s="44" t="s">
        <v>100</v>
      </c>
      <c r="F27" s="79" t="s">
        <v>376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21">R28</f>
        <v>0</v>
      </c>
      <c r="S27" s="67">
        <f t="shared" si="21"/>
        <v>0</v>
      </c>
      <c r="T27" s="67">
        <f t="shared" ref="T27:T29" si="22">N27+Q27</f>
        <v>500000</v>
      </c>
      <c r="U27" s="67">
        <f t="shared" ref="U27:U29" si="23">O27+R27</f>
        <v>0</v>
      </c>
      <c r="V27" s="67">
        <f t="shared" ref="V27:V29" si="24">P27+S27</f>
        <v>0</v>
      </c>
    </row>
    <row r="28" spans="1:22" ht="25.5">
      <c r="A28" s="266"/>
      <c r="B28" s="30" t="s">
        <v>41</v>
      </c>
      <c r="C28" s="44" t="s">
        <v>13</v>
      </c>
      <c r="D28" s="44" t="s">
        <v>3</v>
      </c>
      <c r="E28" s="44" t="s">
        <v>100</v>
      </c>
      <c r="F28" s="79" t="s">
        <v>376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21"/>
        <v>0</v>
      </c>
      <c r="S28" s="67">
        <f t="shared" si="21"/>
        <v>0</v>
      </c>
      <c r="T28" s="67">
        <f t="shared" si="22"/>
        <v>500000</v>
      </c>
      <c r="U28" s="67">
        <f t="shared" si="23"/>
        <v>0</v>
      </c>
      <c r="V28" s="67">
        <f t="shared" si="24"/>
        <v>0</v>
      </c>
    </row>
    <row r="29" spans="1:22">
      <c r="A29" s="266"/>
      <c r="B29" s="29" t="s">
        <v>42</v>
      </c>
      <c r="C29" s="44" t="s">
        <v>13</v>
      </c>
      <c r="D29" s="44" t="s">
        <v>3</v>
      </c>
      <c r="E29" s="44" t="s">
        <v>100</v>
      </c>
      <c r="F29" s="79" t="s">
        <v>376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22"/>
        <v>500000</v>
      </c>
      <c r="U29" s="67">
        <f t="shared" si="23"/>
        <v>0</v>
      </c>
      <c r="V29" s="67">
        <f t="shared" si="24"/>
        <v>0</v>
      </c>
    </row>
    <row r="30" spans="1:22" ht="51">
      <c r="A30" s="266"/>
      <c r="B30" s="119" t="s">
        <v>259</v>
      </c>
      <c r="C30" s="5" t="s">
        <v>13</v>
      </c>
      <c r="D30" s="5" t="s">
        <v>3</v>
      </c>
      <c r="E30" s="5" t="s">
        <v>100</v>
      </c>
      <c r="F30" s="60" t="s">
        <v>152</v>
      </c>
      <c r="G30" s="17"/>
      <c r="H30" s="63">
        <f>H31</f>
        <v>2037668</v>
      </c>
      <c r="I30" s="63">
        <f t="shared" ref="I30:M31" si="25">I31</f>
        <v>2119174</v>
      </c>
      <c r="J30" s="63">
        <f t="shared" si="25"/>
        <v>2401680</v>
      </c>
      <c r="K30" s="63">
        <f t="shared" si="25"/>
        <v>-500000</v>
      </c>
      <c r="L30" s="63">
        <f t="shared" si="25"/>
        <v>-424386.66</v>
      </c>
      <c r="M30" s="63">
        <f t="shared" si="25"/>
        <v>-401680</v>
      </c>
      <c r="N30" s="63">
        <f t="shared" si="3"/>
        <v>1537668</v>
      </c>
      <c r="O30" s="63">
        <f t="shared" si="4"/>
        <v>1694787.34</v>
      </c>
      <c r="P30" s="63">
        <f t="shared" si="5"/>
        <v>2000000</v>
      </c>
      <c r="Q30" s="63">
        <f t="shared" ref="Q30:S31" si="26">Q31</f>
        <v>0</v>
      </c>
      <c r="R30" s="63">
        <f t="shared" si="26"/>
        <v>0</v>
      </c>
      <c r="S30" s="63">
        <f t="shared" si="26"/>
        <v>0</v>
      </c>
      <c r="T30" s="63">
        <f t="shared" si="7"/>
        <v>1537668</v>
      </c>
      <c r="U30" s="63">
        <f t="shared" si="8"/>
        <v>1694787.34</v>
      </c>
      <c r="V30" s="63">
        <f t="shared" si="9"/>
        <v>2000000</v>
      </c>
    </row>
    <row r="31" spans="1:22" ht="25.5">
      <c r="A31" s="265"/>
      <c r="B31" s="30" t="s">
        <v>41</v>
      </c>
      <c r="C31" s="5" t="s">
        <v>13</v>
      </c>
      <c r="D31" s="5" t="s">
        <v>3</v>
      </c>
      <c r="E31" s="5" t="s">
        <v>100</v>
      </c>
      <c r="F31" s="60" t="s">
        <v>152</v>
      </c>
      <c r="G31" s="61" t="s">
        <v>39</v>
      </c>
      <c r="H31" s="63">
        <f>H32</f>
        <v>2037668</v>
      </c>
      <c r="I31" s="63">
        <f t="shared" si="25"/>
        <v>2119174</v>
      </c>
      <c r="J31" s="63">
        <f t="shared" si="25"/>
        <v>2401680</v>
      </c>
      <c r="K31" s="63">
        <f t="shared" si="25"/>
        <v>-500000</v>
      </c>
      <c r="L31" s="63">
        <f t="shared" si="25"/>
        <v>-424386.66</v>
      </c>
      <c r="M31" s="63">
        <f t="shared" si="25"/>
        <v>-401680</v>
      </c>
      <c r="N31" s="63">
        <f t="shared" si="3"/>
        <v>1537668</v>
      </c>
      <c r="O31" s="63">
        <f t="shared" si="4"/>
        <v>1694787.34</v>
      </c>
      <c r="P31" s="63">
        <f t="shared" si="5"/>
        <v>2000000</v>
      </c>
      <c r="Q31" s="63">
        <f t="shared" si="26"/>
        <v>0</v>
      </c>
      <c r="R31" s="63">
        <f t="shared" si="26"/>
        <v>0</v>
      </c>
      <c r="S31" s="63">
        <f t="shared" si="26"/>
        <v>0</v>
      </c>
      <c r="T31" s="63">
        <f t="shared" si="7"/>
        <v>1537668</v>
      </c>
      <c r="U31" s="63">
        <f t="shared" si="8"/>
        <v>1694787.34</v>
      </c>
      <c r="V31" s="63">
        <f t="shared" si="9"/>
        <v>2000000</v>
      </c>
    </row>
    <row r="32" spans="1:22">
      <c r="A32" s="265"/>
      <c r="B32" s="29" t="s">
        <v>42</v>
      </c>
      <c r="C32" s="5" t="s">
        <v>13</v>
      </c>
      <c r="D32" s="5" t="s">
        <v>3</v>
      </c>
      <c r="E32" s="5" t="s">
        <v>100</v>
      </c>
      <c r="F32" s="60" t="s">
        <v>152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3"/>
        <v>1537668</v>
      </c>
      <c r="O32" s="67">
        <f t="shared" si="4"/>
        <v>1694787.34</v>
      </c>
      <c r="P32" s="67">
        <f t="shared" si="5"/>
        <v>2000000</v>
      </c>
      <c r="Q32" s="67"/>
      <c r="R32" s="67"/>
      <c r="S32" s="67"/>
      <c r="T32" s="67">
        <f t="shared" si="7"/>
        <v>1537668</v>
      </c>
      <c r="U32" s="67">
        <f t="shared" si="8"/>
        <v>1694787.34</v>
      </c>
      <c r="V32" s="67">
        <f t="shared" si="9"/>
        <v>2000000</v>
      </c>
    </row>
    <row r="33" spans="1:22" ht="25.5">
      <c r="A33" s="266"/>
      <c r="B33" s="30" t="s">
        <v>344</v>
      </c>
      <c r="C33" s="44" t="s">
        <v>13</v>
      </c>
      <c r="D33" s="44" t="s">
        <v>3</v>
      </c>
      <c r="E33" s="44" t="s">
        <v>100</v>
      </c>
      <c r="F33" s="79" t="s">
        <v>189</v>
      </c>
      <c r="G33" s="43"/>
      <c r="H33" s="67">
        <f>H34</f>
        <v>51157386</v>
      </c>
      <c r="I33" s="67">
        <f t="shared" ref="I33:M34" si="27">I34</f>
        <v>48856189</v>
      </c>
      <c r="J33" s="67">
        <f t="shared" si="27"/>
        <v>50601583</v>
      </c>
      <c r="K33" s="67">
        <f t="shared" si="27"/>
        <v>0</v>
      </c>
      <c r="L33" s="67">
        <f t="shared" si="27"/>
        <v>0</v>
      </c>
      <c r="M33" s="67">
        <f t="shared" si="27"/>
        <v>0</v>
      </c>
      <c r="N33" s="67">
        <f t="shared" si="3"/>
        <v>51157386</v>
      </c>
      <c r="O33" s="67">
        <f t="shared" si="4"/>
        <v>48856189</v>
      </c>
      <c r="P33" s="67">
        <f t="shared" si="5"/>
        <v>50601583</v>
      </c>
      <c r="Q33" s="67">
        <f t="shared" ref="Q33:S34" si="28">Q34</f>
        <v>0</v>
      </c>
      <c r="R33" s="67">
        <f t="shared" si="28"/>
        <v>0</v>
      </c>
      <c r="S33" s="67">
        <f t="shared" si="28"/>
        <v>0</v>
      </c>
      <c r="T33" s="67">
        <f t="shared" si="7"/>
        <v>51157386</v>
      </c>
      <c r="U33" s="67">
        <f t="shared" si="8"/>
        <v>48856189</v>
      </c>
      <c r="V33" s="67">
        <f t="shared" si="9"/>
        <v>50601583</v>
      </c>
    </row>
    <row r="34" spans="1:22" ht="25.5">
      <c r="A34" s="266"/>
      <c r="B34" s="30" t="s">
        <v>41</v>
      </c>
      <c r="C34" s="44" t="s">
        <v>13</v>
      </c>
      <c r="D34" s="44" t="s">
        <v>3</v>
      </c>
      <c r="E34" s="44" t="s">
        <v>100</v>
      </c>
      <c r="F34" s="79" t="s">
        <v>189</v>
      </c>
      <c r="G34" s="43" t="s">
        <v>39</v>
      </c>
      <c r="H34" s="67">
        <f>H35</f>
        <v>51157386</v>
      </c>
      <c r="I34" s="67">
        <f t="shared" si="27"/>
        <v>48856189</v>
      </c>
      <c r="J34" s="67">
        <f t="shared" si="27"/>
        <v>50601583</v>
      </c>
      <c r="K34" s="67">
        <f t="shared" si="27"/>
        <v>0</v>
      </c>
      <c r="L34" s="67">
        <f t="shared" si="27"/>
        <v>0</v>
      </c>
      <c r="M34" s="67">
        <f t="shared" si="27"/>
        <v>0</v>
      </c>
      <c r="N34" s="67">
        <f t="shared" si="3"/>
        <v>51157386</v>
      </c>
      <c r="O34" s="67">
        <f t="shared" si="4"/>
        <v>48856189</v>
      </c>
      <c r="P34" s="67">
        <f t="shared" si="5"/>
        <v>50601583</v>
      </c>
      <c r="Q34" s="67">
        <f t="shared" si="28"/>
        <v>0</v>
      </c>
      <c r="R34" s="67">
        <f t="shared" si="28"/>
        <v>0</v>
      </c>
      <c r="S34" s="67">
        <f t="shared" si="28"/>
        <v>0</v>
      </c>
      <c r="T34" s="67">
        <f t="shared" si="7"/>
        <v>51157386</v>
      </c>
      <c r="U34" s="67">
        <f t="shared" si="8"/>
        <v>48856189</v>
      </c>
      <c r="V34" s="67">
        <f t="shared" si="9"/>
        <v>50601583</v>
      </c>
    </row>
    <row r="35" spans="1:22">
      <c r="A35" s="266"/>
      <c r="B35" s="119" t="s">
        <v>42</v>
      </c>
      <c r="C35" s="44" t="s">
        <v>13</v>
      </c>
      <c r="D35" s="44" t="s">
        <v>3</v>
      </c>
      <c r="E35" s="44" t="s">
        <v>100</v>
      </c>
      <c r="F35" s="79" t="s">
        <v>189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3"/>
        <v>51157386</v>
      </c>
      <c r="O35" s="67">
        <f t="shared" si="4"/>
        <v>48856189</v>
      </c>
      <c r="P35" s="67">
        <f t="shared" si="5"/>
        <v>50601583</v>
      </c>
      <c r="Q35" s="67"/>
      <c r="R35" s="67"/>
      <c r="S35" s="67"/>
      <c r="T35" s="67">
        <f t="shared" si="7"/>
        <v>51157386</v>
      </c>
      <c r="U35" s="67">
        <f t="shared" si="8"/>
        <v>48856189</v>
      </c>
      <c r="V35" s="67">
        <f t="shared" si="9"/>
        <v>50601583</v>
      </c>
    </row>
    <row r="36" spans="1:22" ht="38.25">
      <c r="A36" s="266"/>
      <c r="B36" s="174" t="s">
        <v>88</v>
      </c>
      <c r="C36" s="5" t="s">
        <v>13</v>
      </c>
      <c r="D36" s="5" t="s">
        <v>3</v>
      </c>
      <c r="E36" s="5" t="s">
        <v>100</v>
      </c>
      <c r="F36" s="5" t="s">
        <v>104</v>
      </c>
      <c r="G36" s="17"/>
      <c r="H36" s="63">
        <f>H37</f>
        <v>2021540</v>
      </c>
      <c r="I36" s="63">
        <f t="shared" ref="I36:M37" si="29">I37</f>
        <v>2046970</v>
      </c>
      <c r="J36" s="63">
        <f t="shared" si="29"/>
        <v>2363360</v>
      </c>
      <c r="K36" s="63">
        <f t="shared" si="29"/>
        <v>0</v>
      </c>
      <c r="L36" s="63">
        <f t="shared" si="29"/>
        <v>0</v>
      </c>
      <c r="M36" s="63">
        <f t="shared" si="29"/>
        <v>0</v>
      </c>
      <c r="N36" s="63">
        <f t="shared" si="3"/>
        <v>2021540</v>
      </c>
      <c r="O36" s="63">
        <f t="shared" si="4"/>
        <v>2046970</v>
      </c>
      <c r="P36" s="63">
        <f t="shared" si="5"/>
        <v>2363360</v>
      </c>
      <c r="Q36" s="63">
        <f t="shared" ref="Q36:S37" si="30">Q37</f>
        <v>0</v>
      </c>
      <c r="R36" s="63">
        <f t="shared" si="30"/>
        <v>0</v>
      </c>
      <c r="S36" s="63">
        <f t="shared" si="30"/>
        <v>0</v>
      </c>
      <c r="T36" s="63">
        <f t="shared" si="7"/>
        <v>2021540</v>
      </c>
      <c r="U36" s="63">
        <f t="shared" si="8"/>
        <v>2046970</v>
      </c>
      <c r="V36" s="63">
        <f t="shared" si="9"/>
        <v>2363360</v>
      </c>
    </row>
    <row r="37" spans="1:22" ht="25.5">
      <c r="A37" s="265"/>
      <c r="B37" s="30" t="s">
        <v>41</v>
      </c>
      <c r="C37" s="5" t="s">
        <v>13</v>
      </c>
      <c r="D37" s="5" t="s">
        <v>3</v>
      </c>
      <c r="E37" s="5" t="s">
        <v>100</v>
      </c>
      <c r="F37" s="5" t="s">
        <v>104</v>
      </c>
      <c r="G37" s="17" t="s">
        <v>39</v>
      </c>
      <c r="H37" s="63">
        <f>H38</f>
        <v>2021540</v>
      </c>
      <c r="I37" s="63">
        <f t="shared" si="29"/>
        <v>2046970</v>
      </c>
      <c r="J37" s="63">
        <f t="shared" si="29"/>
        <v>2363360</v>
      </c>
      <c r="K37" s="63">
        <f t="shared" si="29"/>
        <v>0</v>
      </c>
      <c r="L37" s="63">
        <f t="shared" si="29"/>
        <v>0</v>
      </c>
      <c r="M37" s="63">
        <f t="shared" si="29"/>
        <v>0</v>
      </c>
      <c r="N37" s="63">
        <f t="shared" si="3"/>
        <v>2021540</v>
      </c>
      <c r="O37" s="63">
        <f t="shared" si="4"/>
        <v>2046970</v>
      </c>
      <c r="P37" s="63">
        <f t="shared" si="5"/>
        <v>2363360</v>
      </c>
      <c r="Q37" s="63">
        <f t="shared" si="30"/>
        <v>0</v>
      </c>
      <c r="R37" s="63">
        <f t="shared" si="30"/>
        <v>0</v>
      </c>
      <c r="S37" s="63">
        <f t="shared" si="30"/>
        <v>0</v>
      </c>
      <c r="T37" s="63">
        <f t="shared" si="7"/>
        <v>2021540</v>
      </c>
      <c r="U37" s="63">
        <f t="shared" si="8"/>
        <v>2046970</v>
      </c>
      <c r="V37" s="63">
        <f t="shared" si="9"/>
        <v>2363360</v>
      </c>
    </row>
    <row r="38" spans="1:22">
      <c r="A38" s="265"/>
      <c r="B38" s="29" t="s">
        <v>42</v>
      </c>
      <c r="C38" s="5" t="s">
        <v>13</v>
      </c>
      <c r="D38" s="5" t="s">
        <v>3</v>
      </c>
      <c r="E38" s="5" t="s">
        <v>100</v>
      </c>
      <c r="F38" s="5" t="s">
        <v>104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3"/>
        <v>2021540</v>
      </c>
      <c r="O38" s="67">
        <f t="shared" si="4"/>
        <v>2046970</v>
      </c>
      <c r="P38" s="67">
        <f t="shared" si="5"/>
        <v>2363360</v>
      </c>
      <c r="Q38" s="67"/>
      <c r="R38" s="67"/>
      <c r="S38" s="67"/>
      <c r="T38" s="67">
        <f t="shared" si="7"/>
        <v>2021540</v>
      </c>
      <c r="U38" s="67">
        <f t="shared" si="8"/>
        <v>2046970</v>
      </c>
      <c r="V38" s="67">
        <f t="shared" si="9"/>
        <v>2363360</v>
      </c>
    </row>
    <row r="39" spans="1:22" ht="25.5">
      <c r="A39" s="27"/>
      <c r="B39" s="62" t="s">
        <v>201</v>
      </c>
      <c r="C39" s="44" t="s">
        <v>13</v>
      </c>
      <c r="D39" s="44" t="s">
        <v>3</v>
      </c>
      <c r="E39" s="44" t="s">
        <v>100</v>
      </c>
      <c r="F39" s="79" t="s">
        <v>200</v>
      </c>
      <c r="G39" s="43"/>
      <c r="H39" s="67">
        <f>H40</f>
        <v>0</v>
      </c>
      <c r="I39" s="67">
        <f t="shared" ref="I39:M40" si="31">I40</f>
        <v>0</v>
      </c>
      <c r="J39" s="67">
        <f t="shared" si="31"/>
        <v>0</v>
      </c>
      <c r="K39" s="67">
        <f t="shared" si="31"/>
        <v>0</v>
      </c>
      <c r="L39" s="67">
        <f t="shared" si="31"/>
        <v>0</v>
      </c>
      <c r="M39" s="67">
        <f t="shared" si="31"/>
        <v>0</v>
      </c>
      <c r="N39" s="67">
        <f t="shared" si="3"/>
        <v>0</v>
      </c>
      <c r="O39" s="67">
        <f t="shared" si="4"/>
        <v>0</v>
      </c>
      <c r="P39" s="67">
        <f t="shared" si="5"/>
        <v>0</v>
      </c>
      <c r="Q39" s="67">
        <f t="shared" ref="Q39:S40" si="32">Q40</f>
        <v>0</v>
      </c>
      <c r="R39" s="67">
        <f t="shared" si="32"/>
        <v>0</v>
      </c>
      <c r="S39" s="67">
        <f t="shared" si="32"/>
        <v>0</v>
      </c>
      <c r="T39" s="67">
        <f t="shared" si="7"/>
        <v>0</v>
      </c>
      <c r="U39" s="67">
        <f t="shared" si="8"/>
        <v>0</v>
      </c>
      <c r="V39" s="67">
        <f t="shared" si="9"/>
        <v>0</v>
      </c>
    </row>
    <row r="40" spans="1:22" ht="25.5">
      <c r="A40" s="27"/>
      <c r="B40" s="30" t="s">
        <v>41</v>
      </c>
      <c r="C40" s="44" t="s">
        <v>13</v>
      </c>
      <c r="D40" s="44" t="s">
        <v>3</v>
      </c>
      <c r="E40" s="44" t="s">
        <v>100</v>
      </c>
      <c r="F40" s="79" t="s">
        <v>200</v>
      </c>
      <c r="G40" s="107" t="s">
        <v>39</v>
      </c>
      <c r="H40" s="67">
        <f>H41</f>
        <v>0</v>
      </c>
      <c r="I40" s="67">
        <f t="shared" si="31"/>
        <v>0</v>
      </c>
      <c r="J40" s="67">
        <f t="shared" si="31"/>
        <v>0</v>
      </c>
      <c r="K40" s="67">
        <f t="shared" si="31"/>
        <v>0</v>
      </c>
      <c r="L40" s="67">
        <f t="shared" si="31"/>
        <v>0</v>
      </c>
      <c r="M40" s="67">
        <f t="shared" si="31"/>
        <v>0</v>
      </c>
      <c r="N40" s="67">
        <f t="shared" si="3"/>
        <v>0</v>
      </c>
      <c r="O40" s="67">
        <f t="shared" si="4"/>
        <v>0</v>
      </c>
      <c r="P40" s="67">
        <f t="shared" si="5"/>
        <v>0</v>
      </c>
      <c r="Q40" s="67">
        <f t="shared" si="32"/>
        <v>0</v>
      </c>
      <c r="R40" s="67">
        <f t="shared" si="32"/>
        <v>0</v>
      </c>
      <c r="S40" s="67">
        <f t="shared" si="32"/>
        <v>0</v>
      </c>
      <c r="T40" s="67">
        <f t="shared" si="7"/>
        <v>0</v>
      </c>
      <c r="U40" s="67">
        <f t="shared" si="8"/>
        <v>0</v>
      </c>
      <c r="V40" s="67">
        <f t="shared" si="9"/>
        <v>0</v>
      </c>
    </row>
    <row r="41" spans="1:22">
      <c r="A41" s="27"/>
      <c r="B41" s="119" t="s">
        <v>42</v>
      </c>
      <c r="C41" s="44" t="s">
        <v>13</v>
      </c>
      <c r="D41" s="44" t="s">
        <v>3</v>
      </c>
      <c r="E41" s="44" t="s">
        <v>100</v>
      </c>
      <c r="F41" s="79" t="s">
        <v>200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3"/>
        <v>0</v>
      </c>
      <c r="O41" s="67">
        <f t="shared" si="4"/>
        <v>0</v>
      </c>
      <c r="P41" s="67">
        <f t="shared" si="5"/>
        <v>0</v>
      </c>
      <c r="Q41" s="67"/>
      <c r="R41" s="67"/>
      <c r="S41" s="67"/>
      <c r="T41" s="67">
        <f t="shared" si="7"/>
        <v>0</v>
      </c>
      <c r="U41" s="67">
        <f t="shared" si="8"/>
        <v>0</v>
      </c>
      <c r="V41" s="67">
        <f t="shared" si="9"/>
        <v>0</v>
      </c>
    </row>
    <row r="42" spans="1:22">
      <c r="A42" s="27" t="s">
        <v>24</v>
      </c>
      <c r="B42" s="31" t="s">
        <v>90</v>
      </c>
      <c r="C42" s="6" t="s">
        <v>13</v>
      </c>
      <c r="D42" s="6" t="s">
        <v>10</v>
      </c>
      <c r="E42" s="6" t="s">
        <v>100</v>
      </c>
      <c r="F42" s="6" t="s">
        <v>101</v>
      </c>
      <c r="G42" s="17"/>
      <c r="H42" s="64">
        <f>H43+H46+H49+H61+H70+H55+H73+H64+H67+H58</f>
        <v>313785992.98000002</v>
      </c>
      <c r="I42" s="64">
        <f t="shared" ref="I42:M42" si="33">I43+I46+I49+I61+I70+I55+I73+I64+I67+I58</f>
        <v>307801587.66000003</v>
      </c>
      <c r="J42" s="64">
        <f t="shared" si="33"/>
        <v>314433288.52999997</v>
      </c>
      <c r="K42" s="64">
        <f t="shared" si="33"/>
        <v>-1032940.78</v>
      </c>
      <c r="L42" s="64">
        <f t="shared" si="33"/>
        <v>-797028.37</v>
      </c>
      <c r="M42" s="64">
        <f t="shared" si="33"/>
        <v>-678629.68</v>
      </c>
      <c r="N42" s="64">
        <f t="shared" si="3"/>
        <v>312753052.20000005</v>
      </c>
      <c r="O42" s="64">
        <f t="shared" si="4"/>
        <v>307004559.29000002</v>
      </c>
      <c r="P42" s="64">
        <f t="shared" si="5"/>
        <v>313754658.84999996</v>
      </c>
      <c r="Q42" s="64">
        <f>Q43+Q46+Q49+Q61+Q70+Q55+Q73+Q64+Q67+Q58+Q52</f>
        <v>3921486.7</v>
      </c>
      <c r="R42" s="64">
        <f t="shared" ref="R42:S42" si="34">R43+R46+R49+R61+R70+R55+R73+R64+R67+R58+R52</f>
        <v>293866.65999999997</v>
      </c>
      <c r="S42" s="64">
        <f t="shared" si="34"/>
        <v>278194.39</v>
      </c>
      <c r="T42" s="64">
        <f t="shared" si="7"/>
        <v>316674538.90000004</v>
      </c>
      <c r="U42" s="64">
        <f t="shared" si="8"/>
        <v>307298425.95000005</v>
      </c>
      <c r="V42" s="64">
        <f t="shared" si="9"/>
        <v>314032853.23999995</v>
      </c>
    </row>
    <row r="43" spans="1:22" ht="25.5">
      <c r="A43" s="254"/>
      <c r="B43" s="88" t="s">
        <v>89</v>
      </c>
      <c r="C43" s="5" t="s">
        <v>13</v>
      </c>
      <c r="D43" s="5" t="s">
        <v>10</v>
      </c>
      <c r="E43" s="5" t="s">
        <v>100</v>
      </c>
      <c r="F43" s="5" t="s">
        <v>105</v>
      </c>
      <c r="G43" s="17"/>
      <c r="H43" s="63">
        <f>H44</f>
        <v>116245370</v>
      </c>
      <c r="I43" s="63">
        <f t="shared" ref="I43:M44" si="35">I44</f>
        <v>118721590.56</v>
      </c>
      <c r="J43" s="63">
        <f t="shared" si="35"/>
        <v>121831156.06</v>
      </c>
      <c r="K43" s="63">
        <f t="shared" si="35"/>
        <v>0</v>
      </c>
      <c r="L43" s="63">
        <f t="shared" si="35"/>
        <v>0</v>
      </c>
      <c r="M43" s="63">
        <f t="shared" si="35"/>
        <v>0</v>
      </c>
      <c r="N43" s="63">
        <f t="shared" si="3"/>
        <v>116245370</v>
      </c>
      <c r="O43" s="63">
        <f t="shared" si="4"/>
        <v>118721590.56</v>
      </c>
      <c r="P43" s="63">
        <f t="shared" si="5"/>
        <v>121831156.06</v>
      </c>
      <c r="Q43" s="63">
        <f t="shared" ref="Q43:S44" si="36">Q44</f>
        <v>0</v>
      </c>
      <c r="R43" s="63">
        <f t="shared" si="36"/>
        <v>0</v>
      </c>
      <c r="S43" s="63">
        <f t="shared" si="36"/>
        <v>0</v>
      </c>
      <c r="T43" s="63">
        <f t="shared" si="7"/>
        <v>116245370</v>
      </c>
      <c r="U43" s="63">
        <f t="shared" si="8"/>
        <v>118721590.56</v>
      </c>
      <c r="V43" s="63">
        <f t="shared" si="9"/>
        <v>121831156.06</v>
      </c>
    </row>
    <row r="44" spans="1:22" ht="25.5">
      <c r="A44" s="255"/>
      <c r="B44" s="80" t="s">
        <v>41</v>
      </c>
      <c r="C44" s="5" t="s">
        <v>13</v>
      </c>
      <c r="D44" s="5" t="s">
        <v>10</v>
      </c>
      <c r="E44" s="5" t="s">
        <v>100</v>
      </c>
      <c r="F44" s="5" t="s">
        <v>105</v>
      </c>
      <c r="G44" s="17" t="s">
        <v>39</v>
      </c>
      <c r="H44" s="63">
        <f>H45</f>
        <v>116245370</v>
      </c>
      <c r="I44" s="63">
        <f t="shared" si="35"/>
        <v>118721590.56</v>
      </c>
      <c r="J44" s="63">
        <f t="shared" si="35"/>
        <v>121831156.06</v>
      </c>
      <c r="K44" s="63">
        <f t="shared" si="35"/>
        <v>0</v>
      </c>
      <c r="L44" s="63">
        <f t="shared" si="35"/>
        <v>0</v>
      </c>
      <c r="M44" s="63">
        <f t="shared" si="35"/>
        <v>0</v>
      </c>
      <c r="N44" s="63">
        <f t="shared" si="3"/>
        <v>116245370</v>
      </c>
      <c r="O44" s="63">
        <f t="shared" si="4"/>
        <v>118721590.56</v>
      </c>
      <c r="P44" s="63">
        <f t="shared" si="5"/>
        <v>121831156.06</v>
      </c>
      <c r="Q44" s="63">
        <f t="shared" si="36"/>
        <v>0</v>
      </c>
      <c r="R44" s="63">
        <f t="shared" si="36"/>
        <v>0</v>
      </c>
      <c r="S44" s="63">
        <f t="shared" si="36"/>
        <v>0</v>
      </c>
      <c r="T44" s="63">
        <f t="shared" si="7"/>
        <v>116245370</v>
      </c>
      <c r="U44" s="63">
        <f t="shared" si="8"/>
        <v>118721590.56</v>
      </c>
      <c r="V44" s="63">
        <f t="shared" si="9"/>
        <v>121831156.06</v>
      </c>
    </row>
    <row r="45" spans="1:22">
      <c r="A45" s="255"/>
      <c r="B45" s="91" t="s">
        <v>42</v>
      </c>
      <c r="C45" s="5" t="s">
        <v>13</v>
      </c>
      <c r="D45" s="5" t="s">
        <v>10</v>
      </c>
      <c r="E45" s="5" t="s">
        <v>100</v>
      </c>
      <c r="F45" s="5" t="s">
        <v>105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3"/>
        <v>116245370</v>
      </c>
      <c r="O45" s="67">
        <f t="shared" si="4"/>
        <v>118721590.56</v>
      </c>
      <c r="P45" s="67">
        <f t="shared" si="5"/>
        <v>121831156.06</v>
      </c>
      <c r="Q45" s="67"/>
      <c r="R45" s="67"/>
      <c r="S45" s="67"/>
      <c r="T45" s="67">
        <f t="shared" si="7"/>
        <v>116245370</v>
      </c>
      <c r="U45" s="67">
        <f t="shared" si="8"/>
        <v>118721590.56</v>
      </c>
      <c r="V45" s="67">
        <f t="shared" si="9"/>
        <v>121831156.06</v>
      </c>
    </row>
    <row r="46" spans="1:22" ht="25.5">
      <c r="A46" s="255"/>
      <c r="B46" s="88" t="s">
        <v>258</v>
      </c>
      <c r="C46" s="5" t="s">
        <v>13</v>
      </c>
      <c r="D46" s="5" t="s">
        <v>10</v>
      </c>
      <c r="E46" s="5" t="s">
        <v>100</v>
      </c>
      <c r="F46" s="60" t="s">
        <v>176</v>
      </c>
      <c r="G46" s="61"/>
      <c r="H46" s="67">
        <f>H47</f>
        <v>5000000</v>
      </c>
      <c r="I46" s="67">
        <f t="shared" ref="I46:M47" si="37">I47</f>
        <v>4000000</v>
      </c>
      <c r="J46" s="67">
        <f t="shared" si="37"/>
        <v>1000000</v>
      </c>
      <c r="K46" s="67">
        <f t="shared" si="37"/>
        <v>0</v>
      </c>
      <c r="L46" s="67">
        <f t="shared" si="37"/>
        <v>0</v>
      </c>
      <c r="M46" s="67">
        <f t="shared" si="37"/>
        <v>0</v>
      </c>
      <c r="N46" s="67">
        <f t="shared" si="3"/>
        <v>5000000</v>
      </c>
      <c r="O46" s="67">
        <f t="shared" si="4"/>
        <v>4000000</v>
      </c>
      <c r="P46" s="67">
        <f t="shared" si="5"/>
        <v>1000000</v>
      </c>
      <c r="Q46" s="67">
        <f t="shared" ref="Q46:S47" si="38">Q47</f>
        <v>-330.6</v>
      </c>
      <c r="R46" s="67">
        <f t="shared" si="38"/>
        <v>0</v>
      </c>
      <c r="S46" s="67">
        <f t="shared" si="38"/>
        <v>0</v>
      </c>
      <c r="T46" s="67">
        <f t="shared" si="7"/>
        <v>4999669.4000000004</v>
      </c>
      <c r="U46" s="67">
        <f t="shared" si="8"/>
        <v>4000000</v>
      </c>
      <c r="V46" s="67">
        <f t="shared" si="9"/>
        <v>1000000</v>
      </c>
    </row>
    <row r="47" spans="1:22" ht="25.5">
      <c r="A47" s="255"/>
      <c r="B47" s="80" t="s">
        <v>41</v>
      </c>
      <c r="C47" s="5" t="s">
        <v>13</v>
      </c>
      <c r="D47" s="5" t="s">
        <v>10</v>
      </c>
      <c r="E47" s="5" t="s">
        <v>100</v>
      </c>
      <c r="F47" s="60" t="s">
        <v>176</v>
      </c>
      <c r="G47" s="61" t="s">
        <v>39</v>
      </c>
      <c r="H47" s="67">
        <f>H48</f>
        <v>5000000</v>
      </c>
      <c r="I47" s="67">
        <f t="shared" si="37"/>
        <v>4000000</v>
      </c>
      <c r="J47" s="67">
        <f t="shared" si="37"/>
        <v>1000000</v>
      </c>
      <c r="K47" s="67">
        <f t="shared" si="37"/>
        <v>0</v>
      </c>
      <c r="L47" s="67">
        <f t="shared" si="37"/>
        <v>0</v>
      </c>
      <c r="M47" s="67">
        <f t="shared" si="37"/>
        <v>0</v>
      </c>
      <c r="N47" s="67">
        <f t="shared" si="3"/>
        <v>5000000</v>
      </c>
      <c r="O47" s="67">
        <f t="shared" si="4"/>
        <v>4000000</v>
      </c>
      <c r="P47" s="67">
        <f t="shared" si="5"/>
        <v>1000000</v>
      </c>
      <c r="Q47" s="67">
        <f t="shared" si="38"/>
        <v>-330.6</v>
      </c>
      <c r="R47" s="67">
        <f t="shared" si="38"/>
        <v>0</v>
      </c>
      <c r="S47" s="67">
        <f t="shared" si="38"/>
        <v>0</v>
      </c>
      <c r="T47" s="67">
        <f t="shared" si="7"/>
        <v>4999669.4000000004</v>
      </c>
      <c r="U47" s="67">
        <f t="shared" si="8"/>
        <v>4000000</v>
      </c>
      <c r="V47" s="67">
        <f t="shared" si="9"/>
        <v>1000000</v>
      </c>
    </row>
    <row r="48" spans="1:22">
      <c r="A48" s="255"/>
      <c r="B48" s="91" t="s">
        <v>42</v>
      </c>
      <c r="C48" s="5" t="s">
        <v>13</v>
      </c>
      <c r="D48" s="5" t="s">
        <v>10</v>
      </c>
      <c r="E48" s="5" t="s">
        <v>100</v>
      </c>
      <c r="F48" s="60" t="s">
        <v>176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3"/>
        <v>5000000</v>
      </c>
      <c r="O48" s="67">
        <f t="shared" si="4"/>
        <v>4000000</v>
      </c>
      <c r="P48" s="67">
        <f t="shared" si="5"/>
        <v>1000000</v>
      </c>
      <c r="Q48" s="67">
        <v>-330.6</v>
      </c>
      <c r="R48" s="67"/>
      <c r="S48" s="67"/>
      <c r="T48" s="67">
        <f t="shared" si="7"/>
        <v>4999669.4000000004</v>
      </c>
      <c r="U48" s="67">
        <f t="shared" si="8"/>
        <v>4000000</v>
      </c>
      <c r="V48" s="67">
        <f t="shared" si="9"/>
        <v>1000000</v>
      </c>
    </row>
    <row r="49" spans="1:22" ht="38.25">
      <c r="A49" s="255"/>
      <c r="B49" s="88" t="s">
        <v>260</v>
      </c>
      <c r="C49" s="5" t="s">
        <v>13</v>
      </c>
      <c r="D49" s="5" t="s">
        <v>10</v>
      </c>
      <c r="E49" s="5" t="s">
        <v>100</v>
      </c>
      <c r="F49" s="5" t="s">
        <v>106</v>
      </c>
      <c r="G49" s="17"/>
      <c r="H49" s="63">
        <f>H50</f>
        <v>39035.279999999999</v>
      </c>
      <c r="I49" s="63">
        <f t="shared" ref="I49:M50" si="39">I50</f>
        <v>40596.400000000001</v>
      </c>
      <c r="J49" s="63">
        <f t="shared" si="39"/>
        <v>42220.25</v>
      </c>
      <c r="K49" s="63">
        <f t="shared" si="39"/>
        <v>0</v>
      </c>
      <c r="L49" s="63">
        <f t="shared" si="39"/>
        <v>0</v>
      </c>
      <c r="M49" s="63">
        <f t="shared" si="39"/>
        <v>0</v>
      </c>
      <c r="N49" s="63">
        <f t="shared" si="3"/>
        <v>39035.279999999999</v>
      </c>
      <c r="O49" s="63">
        <f t="shared" si="4"/>
        <v>40596.400000000001</v>
      </c>
      <c r="P49" s="63">
        <f t="shared" si="5"/>
        <v>42220.25</v>
      </c>
      <c r="Q49" s="63">
        <f t="shared" ref="Q49:S50" si="40">Q50</f>
        <v>0</v>
      </c>
      <c r="R49" s="63">
        <f t="shared" si="40"/>
        <v>0</v>
      </c>
      <c r="S49" s="63">
        <f t="shared" si="40"/>
        <v>0</v>
      </c>
      <c r="T49" s="63">
        <f t="shared" si="7"/>
        <v>39035.279999999999</v>
      </c>
      <c r="U49" s="63">
        <f t="shared" si="8"/>
        <v>40596.400000000001</v>
      </c>
      <c r="V49" s="63">
        <f t="shared" si="9"/>
        <v>42220.25</v>
      </c>
    </row>
    <row r="50" spans="1:22" ht="25.5">
      <c r="A50" s="255"/>
      <c r="B50" s="80" t="s">
        <v>41</v>
      </c>
      <c r="C50" s="5" t="s">
        <v>13</v>
      </c>
      <c r="D50" s="5" t="s">
        <v>10</v>
      </c>
      <c r="E50" s="5" t="s">
        <v>100</v>
      </c>
      <c r="F50" s="5" t="s">
        <v>106</v>
      </c>
      <c r="G50" s="17" t="s">
        <v>39</v>
      </c>
      <c r="H50" s="63">
        <f>H51</f>
        <v>39035.279999999999</v>
      </c>
      <c r="I50" s="63">
        <f t="shared" si="39"/>
        <v>40596.400000000001</v>
      </c>
      <c r="J50" s="63">
        <f t="shared" si="39"/>
        <v>42220.25</v>
      </c>
      <c r="K50" s="63">
        <f t="shared" si="39"/>
        <v>0</v>
      </c>
      <c r="L50" s="63">
        <f t="shared" si="39"/>
        <v>0</v>
      </c>
      <c r="M50" s="63">
        <f t="shared" si="39"/>
        <v>0</v>
      </c>
      <c r="N50" s="63">
        <f t="shared" si="3"/>
        <v>39035.279999999999</v>
      </c>
      <c r="O50" s="63">
        <f t="shared" si="4"/>
        <v>40596.400000000001</v>
      </c>
      <c r="P50" s="63">
        <f t="shared" si="5"/>
        <v>42220.25</v>
      </c>
      <c r="Q50" s="63">
        <f t="shared" si="40"/>
        <v>0</v>
      </c>
      <c r="R50" s="63">
        <f t="shared" si="40"/>
        <v>0</v>
      </c>
      <c r="S50" s="63">
        <f t="shared" si="40"/>
        <v>0</v>
      </c>
      <c r="T50" s="63">
        <f t="shared" si="7"/>
        <v>39035.279999999999</v>
      </c>
      <c r="U50" s="63">
        <f t="shared" si="8"/>
        <v>40596.400000000001</v>
      </c>
      <c r="V50" s="63">
        <f t="shared" si="9"/>
        <v>42220.25</v>
      </c>
    </row>
    <row r="51" spans="1:22">
      <c r="A51" s="255"/>
      <c r="B51" s="91" t="s">
        <v>42</v>
      </c>
      <c r="C51" s="5" t="s">
        <v>13</v>
      </c>
      <c r="D51" s="5" t="s">
        <v>10</v>
      </c>
      <c r="E51" s="5" t="s">
        <v>100</v>
      </c>
      <c r="F51" s="5" t="s">
        <v>106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3"/>
        <v>39035.279999999999</v>
      </c>
      <c r="O51" s="67">
        <f t="shared" si="4"/>
        <v>40596.400000000001</v>
      </c>
      <c r="P51" s="67">
        <f t="shared" si="5"/>
        <v>42220.25</v>
      </c>
      <c r="Q51" s="67"/>
      <c r="R51" s="67"/>
      <c r="S51" s="67"/>
      <c r="T51" s="67">
        <f t="shared" si="7"/>
        <v>39035.279999999999</v>
      </c>
      <c r="U51" s="67">
        <f t="shared" si="8"/>
        <v>40596.400000000001</v>
      </c>
      <c r="V51" s="67">
        <f t="shared" si="9"/>
        <v>42220.25</v>
      </c>
    </row>
    <row r="52" spans="1:22">
      <c r="A52" s="255"/>
      <c r="B52" s="88" t="s">
        <v>188</v>
      </c>
      <c r="C52" s="5" t="s">
        <v>13</v>
      </c>
      <c r="D52" s="5" t="s">
        <v>10</v>
      </c>
      <c r="E52" s="5" t="s">
        <v>100</v>
      </c>
      <c r="F52" s="60" t="s">
        <v>187</v>
      </c>
      <c r="G52" s="214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41">R53</f>
        <v>0</v>
      </c>
      <c r="S52" s="67">
        <f t="shared" si="41"/>
        <v>0</v>
      </c>
      <c r="T52" s="67">
        <f t="shared" ref="T52:T54" si="42">N52+Q52</f>
        <v>2890000</v>
      </c>
      <c r="U52" s="67">
        <f t="shared" ref="U52:U54" si="43">O52+R52</f>
        <v>0</v>
      </c>
      <c r="V52" s="67">
        <f t="shared" ref="V52:V54" si="44">P52+S52</f>
        <v>0</v>
      </c>
    </row>
    <row r="53" spans="1:22" ht="25.5">
      <c r="A53" s="255"/>
      <c r="B53" s="80" t="s">
        <v>41</v>
      </c>
      <c r="C53" s="5" t="s">
        <v>13</v>
      </c>
      <c r="D53" s="5" t="s">
        <v>10</v>
      </c>
      <c r="E53" s="5" t="s">
        <v>100</v>
      </c>
      <c r="F53" s="60" t="s">
        <v>187</v>
      </c>
      <c r="G53" s="215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41"/>
        <v>0</v>
      </c>
      <c r="S53" s="67">
        <f t="shared" si="41"/>
        <v>0</v>
      </c>
      <c r="T53" s="67">
        <f t="shared" si="42"/>
        <v>2890000</v>
      </c>
      <c r="U53" s="67">
        <f t="shared" si="43"/>
        <v>0</v>
      </c>
      <c r="V53" s="67">
        <f t="shared" si="44"/>
        <v>0</v>
      </c>
    </row>
    <row r="54" spans="1:22">
      <c r="A54" s="255"/>
      <c r="B54" s="91" t="s">
        <v>42</v>
      </c>
      <c r="C54" s="5" t="s">
        <v>13</v>
      </c>
      <c r="D54" s="5" t="s">
        <v>10</v>
      </c>
      <c r="E54" s="5" t="s">
        <v>100</v>
      </c>
      <c r="F54" s="60" t="s">
        <v>187</v>
      </c>
      <c r="G54" s="215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42"/>
        <v>2890000</v>
      </c>
      <c r="U54" s="67">
        <f t="shared" si="43"/>
        <v>0</v>
      </c>
      <c r="V54" s="67">
        <f t="shared" si="44"/>
        <v>0</v>
      </c>
    </row>
    <row r="55" spans="1:22" ht="25.5">
      <c r="A55" s="255"/>
      <c r="B55" s="108" t="s">
        <v>185</v>
      </c>
      <c r="C55" s="40" t="s">
        <v>13</v>
      </c>
      <c r="D55" s="40" t="s">
        <v>10</v>
      </c>
      <c r="E55" s="40" t="s">
        <v>100</v>
      </c>
      <c r="F55" s="40" t="s">
        <v>184</v>
      </c>
      <c r="G55" s="41"/>
      <c r="H55" s="67">
        <f>H56</f>
        <v>12898435</v>
      </c>
      <c r="I55" s="67">
        <f t="shared" ref="I55:M56" si="45">I56</f>
        <v>12735130</v>
      </c>
      <c r="J55" s="67">
        <f t="shared" si="45"/>
        <v>12735130</v>
      </c>
      <c r="K55" s="67">
        <f t="shared" si="45"/>
        <v>0</v>
      </c>
      <c r="L55" s="67">
        <f t="shared" si="45"/>
        <v>0</v>
      </c>
      <c r="M55" s="67">
        <f t="shared" si="45"/>
        <v>0</v>
      </c>
      <c r="N55" s="67">
        <f t="shared" si="3"/>
        <v>12898435</v>
      </c>
      <c r="O55" s="67">
        <f t="shared" si="4"/>
        <v>12735130</v>
      </c>
      <c r="P55" s="67">
        <f t="shared" si="5"/>
        <v>12735130</v>
      </c>
      <c r="Q55" s="67">
        <f t="shared" ref="Q55:S56" si="46">Q56</f>
        <v>0</v>
      </c>
      <c r="R55" s="67">
        <f t="shared" si="46"/>
        <v>0</v>
      </c>
      <c r="S55" s="67">
        <f t="shared" si="46"/>
        <v>0</v>
      </c>
      <c r="T55" s="67">
        <f t="shared" si="7"/>
        <v>12898435</v>
      </c>
      <c r="U55" s="67">
        <f t="shared" si="8"/>
        <v>12735130</v>
      </c>
      <c r="V55" s="67">
        <f t="shared" si="9"/>
        <v>12735130</v>
      </c>
    </row>
    <row r="56" spans="1:22" ht="25.5">
      <c r="A56" s="255"/>
      <c r="B56" s="80" t="s">
        <v>41</v>
      </c>
      <c r="C56" s="40" t="s">
        <v>13</v>
      </c>
      <c r="D56" s="40" t="s">
        <v>10</v>
      </c>
      <c r="E56" s="40" t="s">
        <v>100</v>
      </c>
      <c r="F56" s="40" t="s">
        <v>184</v>
      </c>
      <c r="G56" s="41" t="s">
        <v>39</v>
      </c>
      <c r="H56" s="67">
        <f>H57</f>
        <v>12898435</v>
      </c>
      <c r="I56" s="67">
        <f t="shared" si="45"/>
        <v>12735130</v>
      </c>
      <c r="J56" s="67">
        <f t="shared" si="45"/>
        <v>12735130</v>
      </c>
      <c r="K56" s="67">
        <f t="shared" si="45"/>
        <v>0</v>
      </c>
      <c r="L56" s="67">
        <f t="shared" si="45"/>
        <v>0</v>
      </c>
      <c r="M56" s="67">
        <f t="shared" si="45"/>
        <v>0</v>
      </c>
      <c r="N56" s="67">
        <f t="shared" si="3"/>
        <v>12898435</v>
      </c>
      <c r="O56" s="67">
        <f t="shared" si="4"/>
        <v>12735130</v>
      </c>
      <c r="P56" s="67">
        <f t="shared" si="5"/>
        <v>12735130</v>
      </c>
      <c r="Q56" s="67">
        <f t="shared" si="46"/>
        <v>0</v>
      </c>
      <c r="R56" s="67">
        <f t="shared" si="46"/>
        <v>0</v>
      </c>
      <c r="S56" s="67">
        <f t="shared" si="46"/>
        <v>0</v>
      </c>
      <c r="T56" s="67">
        <f t="shared" si="7"/>
        <v>12898435</v>
      </c>
      <c r="U56" s="67">
        <f t="shared" si="8"/>
        <v>12735130</v>
      </c>
      <c r="V56" s="67">
        <f t="shared" si="9"/>
        <v>12735130</v>
      </c>
    </row>
    <row r="57" spans="1:22">
      <c r="A57" s="255"/>
      <c r="B57" s="108" t="s">
        <v>42</v>
      </c>
      <c r="C57" s="40" t="s">
        <v>13</v>
      </c>
      <c r="D57" s="40" t="s">
        <v>10</v>
      </c>
      <c r="E57" s="40" t="s">
        <v>100</v>
      </c>
      <c r="F57" s="40" t="s">
        <v>184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3"/>
        <v>12898435</v>
      </c>
      <c r="O57" s="67">
        <f t="shared" si="4"/>
        <v>12735130</v>
      </c>
      <c r="P57" s="67">
        <f t="shared" si="5"/>
        <v>12735130</v>
      </c>
      <c r="Q57" s="67"/>
      <c r="R57" s="67"/>
      <c r="S57" s="67"/>
      <c r="T57" s="67">
        <f t="shared" si="7"/>
        <v>12898435</v>
      </c>
      <c r="U57" s="67">
        <f t="shared" si="8"/>
        <v>12735130</v>
      </c>
      <c r="V57" s="67">
        <f t="shared" si="9"/>
        <v>12735130</v>
      </c>
    </row>
    <row r="58" spans="1:22" ht="204">
      <c r="A58" s="255"/>
      <c r="B58" s="62" t="s">
        <v>358</v>
      </c>
      <c r="C58" s="5" t="s">
        <v>13</v>
      </c>
      <c r="D58" s="5" t="s">
        <v>10</v>
      </c>
      <c r="E58" s="5" t="s">
        <v>100</v>
      </c>
      <c r="F58" s="60" t="s">
        <v>357</v>
      </c>
      <c r="G58" s="61"/>
      <c r="H58" s="67">
        <f>H59</f>
        <v>0</v>
      </c>
      <c r="I58" s="67">
        <f t="shared" ref="I58:I59" si="47">I59</f>
        <v>0</v>
      </c>
      <c r="J58" s="67">
        <f t="shared" ref="J58:J59" si="48">J59</f>
        <v>0</v>
      </c>
      <c r="K58" s="67">
        <f t="shared" ref="K58:K59" si="49">K59</f>
        <v>39010</v>
      </c>
      <c r="L58" s="67">
        <f t="shared" ref="L58:L59" si="50">L59</f>
        <v>0</v>
      </c>
      <c r="M58" s="67">
        <f t="shared" ref="M58:M59" si="51">M59</f>
        <v>0</v>
      </c>
      <c r="N58" s="67">
        <f t="shared" si="3"/>
        <v>39010</v>
      </c>
      <c r="O58" s="67">
        <f t="shared" si="4"/>
        <v>0</v>
      </c>
      <c r="P58" s="67">
        <f t="shared" si="5"/>
        <v>0</v>
      </c>
      <c r="Q58" s="67">
        <f t="shared" ref="Q58:S59" si="52">Q59</f>
        <v>0</v>
      </c>
      <c r="R58" s="67">
        <f t="shared" si="52"/>
        <v>0</v>
      </c>
      <c r="S58" s="67">
        <f t="shared" si="52"/>
        <v>0</v>
      </c>
      <c r="T58" s="67">
        <f t="shared" si="7"/>
        <v>39010</v>
      </c>
      <c r="U58" s="67">
        <f t="shared" si="8"/>
        <v>0</v>
      </c>
      <c r="V58" s="67">
        <f t="shared" si="9"/>
        <v>0</v>
      </c>
    </row>
    <row r="59" spans="1:22" ht="25.5">
      <c r="A59" s="255"/>
      <c r="B59" s="30" t="s">
        <v>41</v>
      </c>
      <c r="C59" s="5" t="s">
        <v>13</v>
      </c>
      <c r="D59" s="5" t="s">
        <v>10</v>
      </c>
      <c r="E59" s="5" t="s">
        <v>100</v>
      </c>
      <c r="F59" s="60" t="s">
        <v>357</v>
      </c>
      <c r="G59" s="61" t="s">
        <v>39</v>
      </c>
      <c r="H59" s="67">
        <f>H60</f>
        <v>0</v>
      </c>
      <c r="I59" s="67">
        <f t="shared" si="47"/>
        <v>0</v>
      </c>
      <c r="J59" s="67">
        <f t="shared" si="48"/>
        <v>0</v>
      </c>
      <c r="K59" s="67">
        <f t="shared" si="49"/>
        <v>39010</v>
      </c>
      <c r="L59" s="67">
        <f t="shared" si="50"/>
        <v>0</v>
      </c>
      <c r="M59" s="67">
        <f t="shared" si="51"/>
        <v>0</v>
      </c>
      <c r="N59" s="67">
        <f t="shared" si="3"/>
        <v>39010</v>
      </c>
      <c r="O59" s="67">
        <f t="shared" si="4"/>
        <v>0</v>
      </c>
      <c r="P59" s="67">
        <f t="shared" si="5"/>
        <v>0</v>
      </c>
      <c r="Q59" s="67">
        <f t="shared" si="52"/>
        <v>0</v>
      </c>
      <c r="R59" s="67">
        <f t="shared" si="52"/>
        <v>0</v>
      </c>
      <c r="S59" s="67">
        <f t="shared" si="52"/>
        <v>0</v>
      </c>
      <c r="T59" s="67">
        <f t="shared" si="7"/>
        <v>39010</v>
      </c>
      <c r="U59" s="67">
        <f t="shared" si="8"/>
        <v>0</v>
      </c>
      <c r="V59" s="67">
        <f t="shared" si="9"/>
        <v>0</v>
      </c>
    </row>
    <row r="60" spans="1:22">
      <c r="A60" s="255"/>
      <c r="B60" s="29" t="s">
        <v>42</v>
      </c>
      <c r="C60" s="5" t="s">
        <v>13</v>
      </c>
      <c r="D60" s="5" t="s">
        <v>10</v>
      </c>
      <c r="E60" s="5" t="s">
        <v>100</v>
      </c>
      <c r="F60" s="60" t="s">
        <v>357</v>
      </c>
      <c r="G60" s="61" t="s">
        <v>40</v>
      </c>
      <c r="H60" s="67"/>
      <c r="I60" s="67"/>
      <c r="J60" s="67"/>
      <c r="K60" s="67">
        <v>39010</v>
      </c>
      <c r="L60" s="67"/>
      <c r="M60" s="67"/>
      <c r="N60" s="67">
        <f t="shared" si="3"/>
        <v>39010</v>
      </c>
      <c r="O60" s="67">
        <f t="shared" si="4"/>
        <v>0</v>
      </c>
      <c r="P60" s="67">
        <f t="shared" si="5"/>
        <v>0</v>
      </c>
      <c r="Q60" s="67"/>
      <c r="R60" s="67"/>
      <c r="S60" s="67"/>
      <c r="T60" s="67">
        <f t="shared" si="7"/>
        <v>39010</v>
      </c>
      <c r="U60" s="67">
        <f t="shared" si="8"/>
        <v>0</v>
      </c>
      <c r="V60" s="67">
        <f t="shared" si="9"/>
        <v>0</v>
      </c>
    </row>
    <row r="61" spans="1:22" ht="51">
      <c r="A61" s="255"/>
      <c r="B61" s="108" t="s">
        <v>259</v>
      </c>
      <c r="C61" s="5" t="s">
        <v>13</v>
      </c>
      <c r="D61" s="5" t="s">
        <v>10</v>
      </c>
      <c r="E61" s="5" t="s">
        <v>100</v>
      </c>
      <c r="F61" s="60" t="s">
        <v>152</v>
      </c>
      <c r="G61" s="17"/>
      <c r="H61" s="63">
        <f>H62</f>
        <v>9439451.1999999993</v>
      </c>
      <c r="I61" s="63">
        <f t="shared" ref="I61:M62" si="53">I62</f>
        <v>9817028.3699999992</v>
      </c>
      <c r="J61" s="63">
        <f t="shared" si="53"/>
        <v>11141166.16</v>
      </c>
      <c r="K61" s="63">
        <f t="shared" si="53"/>
        <v>-1071950.78</v>
      </c>
      <c r="L61" s="63">
        <f t="shared" si="53"/>
        <v>-797028.37</v>
      </c>
      <c r="M61" s="63">
        <f t="shared" si="53"/>
        <v>-678629.68</v>
      </c>
      <c r="N61" s="63">
        <f t="shared" si="3"/>
        <v>8367500.419999999</v>
      </c>
      <c r="O61" s="63">
        <f t="shared" si="4"/>
        <v>9020000</v>
      </c>
      <c r="P61" s="63">
        <f t="shared" si="5"/>
        <v>10462536.48</v>
      </c>
      <c r="Q61" s="63">
        <f t="shared" ref="Q61:S62" si="54">Q62</f>
        <v>-70000</v>
      </c>
      <c r="R61" s="63">
        <f t="shared" si="54"/>
        <v>0</v>
      </c>
      <c r="S61" s="63">
        <f t="shared" si="54"/>
        <v>0</v>
      </c>
      <c r="T61" s="63">
        <f t="shared" si="7"/>
        <v>8297500.419999999</v>
      </c>
      <c r="U61" s="63">
        <f t="shared" si="8"/>
        <v>9020000</v>
      </c>
      <c r="V61" s="63">
        <f t="shared" si="9"/>
        <v>10462536.48</v>
      </c>
    </row>
    <row r="62" spans="1:22" ht="25.5">
      <c r="A62" s="255"/>
      <c r="B62" s="80" t="s">
        <v>41</v>
      </c>
      <c r="C62" s="5" t="s">
        <v>13</v>
      </c>
      <c r="D62" s="5" t="s">
        <v>10</v>
      </c>
      <c r="E62" s="5" t="s">
        <v>100</v>
      </c>
      <c r="F62" s="60" t="s">
        <v>152</v>
      </c>
      <c r="G62" s="61" t="s">
        <v>39</v>
      </c>
      <c r="H62" s="63">
        <f>H63</f>
        <v>9439451.1999999993</v>
      </c>
      <c r="I62" s="63">
        <f t="shared" si="53"/>
        <v>9817028.3699999992</v>
      </c>
      <c r="J62" s="63">
        <f t="shared" si="53"/>
        <v>11141166.16</v>
      </c>
      <c r="K62" s="63">
        <f t="shared" si="53"/>
        <v>-1071950.78</v>
      </c>
      <c r="L62" s="63">
        <f t="shared" si="53"/>
        <v>-797028.37</v>
      </c>
      <c r="M62" s="63">
        <f t="shared" si="53"/>
        <v>-678629.68</v>
      </c>
      <c r="N62" s="63">
        <f t="shared" si="3"/>
        <v>8367500.419999999</v>
      </c>
      <c r="O62" s="63">
        <f t="shared" si="4"/>
        <v>9020000</v>
      </c>
      <c r="P62" s="63">
        <f t="shared" si="5"/>
        <v>10462536.48</v>
      </c>
      <c r="Q62" s="63">
        <f t="shared" si="54"/>
        <v>-70000</v>
      </c>
      <c r="R62" s="63">
        <f t="shared" si="54"/>
        <v>0</v>
      </c>
      <c r="S62" s="63">
        <f t="shared" si="54"/>
        <v>0</v>
      </c>
      <c r="T62" s="63">
        <f t="shared" si="7"/>
        <v>8297500.419999999</v>
      </c>
      <c r="U62" s="63">
        <f t="shared" si="8"/>
        <v>9020000</v>
      </c>
      <c r="V62" s="63">
        <f t="shared" si="9"/>
        <v>10462536.48</v>
      </c>
    </row>
    <row r="63" spans="1:22">
      <c r="A63" s="255"/>
      <c r="B63" s="91" t="s">
        <v>42</v>
      </c>
      <c r="C63" s="5" t="s">
        <v>13</v>
      </c>
      <c r="D63" s="5" t="s">
        <v>10</v>
      </c>
      <c r="E63" s="5" t="s">
        <v>100</v>
      </c>
      <c r="F63" s="60" t="s">
        <v>152</v>
      </c>
      <c r="G63" s="61" t="s">
        <v>40</v>
      </c>
      <c r="H63" s="67">
        <v>9439451.1999999993</v>
      </c>
      <c r="I63" s="67">
        <v>9817028.3699999992</v>
      </c>
      <c r="J63" s="67">
        <v>11141166.16</v>
      </c>
      <c r="K63" s="67">
        <v>-1071950.78</v>
      </c>
      <c r="L63" s="67">
        <v>-797028.37</v>
      </c>
      <c r="M63" s="67">
        <v>-678629.68</v>
      </c>
      <c r="N63" s="67">
        <f t="shared" si="3"/>
        <v>8367500.419999999</v>
      </c>
      <c r="O63" s="67">
        <f t="shared" si="4"/>
        <v>9020000</v>
      </c>
      <c r="P63" s="67">
        <f t="shared" si="5"/>
        <v>10462536.48</v>
      </c>
      <c r="Q63" s="67">
        <v>-70000</v>
      </c>
      <c r="R63" s="67"/>
      <c r="S63" s="67"/>
      <c r="T63" s="67">
        <f t="shared" si="7"/>
        <v>8297500.419999999</v>
      </c>
      <c r="U63" s="67">
        <f t="shared" si="8"/>
        <v>9020000</v>
      </c>
      <c r="V63" s="67">
        <f t="shared" si="9"/>
        <v>10462536.48</v>
      </c>
    </row>
    <row r="64" spans="1:22" ht="25.5">
      <c r="A64" s="255"/>
      <c r="B64" s="80" t="s">
        <v>344</v>
      </c>
      <c r="C64" s="40" t="s">
        <v>13</v>
      </c>
      <c r="D64" s="40" t="s">
        <v>10</v>
      </c>
      <c r="E64" s="40" t="s">
        <v>100</v>
      </c>
      <c r="F64" s="40" t="s">
        <v>189</v>
      </c>
      <c r="G64" s="41"/>
      <c r="H64" s="67">
        <f>H65</f>
        <v>164706721</v>
      </c>
      <c r="I64" s="67">
        <f t="shared" ref="I64:M65" si="55">I65</f>
        <v>157297771</v>
      </c>
      <c r="J64" s="67">
        <f t="shared" si="55"/>
        <v>162917253</v>
      </c>
      <c r="K64" s="67">
        <f t="shared" si="55"/>
        <v>0</v>
      </c>
      <c r="L64" s="67">
        <f t="shared" si="55"/>
        <v>0</v>
      </c>
      <c r="M64" s="67">
        <f t="shared" si="55"/>
        <v>0</v>
      </c>
      <c r="N64" s="67">
        <f t="shared" si="3"/>
        <v>164706721</v>
      </c>
      <c r="O64" s="67">
        <f t="shared" si="4"/>
        <v>157297771</v>
      </c>
      <c r="P64" s="67">
        <f t="shared" si="5"/>
        <v>162917253</v>
      </c>
      <c r="Q64" s="67">
        <f t="shared" ref="Q64:S65" si="56">Q65</f>
        <v>789400</v>
      </c>
      <c r="R64" s="67">
        <f t="shared" si="56"/>
        <v>0</v>
      </c>
      <c r="S64" s="67">
        <f t="shared" si="56"/>
        <v>0</v>
      </c>
      <c r="T64" s="67">
        <f t="shared" si="7"/>
        <v>165496121</v>
      </c>
      <c r="U64" s="67">
        <f t="shared" si="8"/>
        <v>157297771</v>
      </c>
      <c r="V64" s="67">
        <f t="shared" si="9"/>
        <v>162917253</v>
      </c>
    </row>
    <row r="65" spans="1:22" ht="25.5">
      <c r="A65" s="255"/>
      <c r="B65" s="80" t="s">
        <v>41</v>
      </c>
      <c r="C65" s="40" t="s">
        <v>13</v>
      </c>
      <c r="D65" s="40" t="s">
        <v>10</v>
      </c>
      <c r="E65" s="40" t="s">
        <v>100</v>
      </c>
      <c r="F65" s="40" t="s">
        <v>189</v>
      </c>
      <c r="G65" s="41" t="s">
        <v>39</v>
      </c>
      <c r="H65" s="67">
        <f>H66</f>
        <v>164706721</v>
      </c>
      <c r="I65" s="67">
        <f t="shared" si="55"/>
        <v>157297771</v>
      </c>
      <c r="J65" s="67">
        <f t="shared" si="55"/>
        <v>162917253</v>
      </c>
      <c r="K65" s="67">
        <f t="shared" si="55"/>
        <v>0</v>
      </c>
      <c r="L65" s="67">
        <f t="shared" si="55"/>
        <v>0</v>
      </c>
      <c r="M65" s="67">
        <f t="shared" si="55"/>
        <v>0</v>
      </c>
      <c r="N65" s="67">
        <f t="shared" si="3"/>
        <v>164706721</v>
      </c>
      <c r="O65" s="67">
        <f t="shared" si="4"/>
        <v>157297771</v>
      </c>
      <c r="P65" s="67">
        <f t="shared" si="5"/>
        <v>162917253</v>
      </c>
      <c r="Q65" s="67">
        <f t="shared" si="56"/>
        <v>789400</v>
      </c>
      <c r="R65" s="67">
        <f t="shared" si="56"/>
        <v>0</v>
      </c>
      <c r="S65" s="67">
        <f t="shared" si="56"/>
        <v>0</v>
      </c>
      <c r="T65" s="67">
        <f t="shared" si="7"/>
        <v>165496121</v>
      </c>
      <c r="U65" s="67">
        <f t="shared" si="8"/>
        <v>157297771</v>
      </c>
      <c r="V65" s="67">
        <f t="shared" si="9"/>
        <v>162917253</v>
      </c>
    </row>
    <row r="66" spans="1:22">
      <c r="A66" s="255"/>
      <c r="B66" s="108" t="s">
        <v>42</v>
      </c>
      <c r="C66" s="40" t="s">
        <v>13</v>
      </c>
      <c r="D66" s="40" t="s">
        <v>10</v>
      </c>
      <c r="E66" s="40" t="s">
        <v>100</v>
      </c>
      <c r="F66" s="40" t="s">
        <v>189</v>
      </c>
      <c r="G66" s="41" t="s">
        <v>40</v>
      </c>
      <c r="H66" s="67">
        <v>164706721</v>
      </c>
      <c r="I66" s="67">
        <v>157297771</v>
      </c>
      <c r="J66" s="67">
        <v>162917253</v>
      </c>
      <c r="K66" s="67"/>
      <c r="L66" s="67"/>
      <c r="M66" s="67"/>
      <c r="N66" s="67">
        <f t="shared" si="3"/>
        <v>164706721</v>
      </c>
      <c r="O66" s="67">
        <f t="shared" si="4"/>
        <v>157297771</v>
      </c>
      <c r="P66" s="67">
        <f t="shared" si="5"/>
        <v>162917253</v>
      </c>
      <c r="Q66" s="67">
        <v>789400</v>
      </c>
      <c r="R66" s="67"/>
      <c r="S66" s="67"/>
      <c r="T66" s="67">
        <f t="shared" si="7"/>
        <v>165496121</v>
      </c>
      <c r="U66" s="67">
        <f t="shared" si="8"/>
        <v>157297771</v>
      </c>
      <c r="V66" s="67">
        <f t="shared" si="9"/>
        <v>162917253</v>
      </c>
    </row>
    <row r="67" spans="1:22" ht="51">
      <c r="A67" s="255"/>
      <c r="B67" s="108" t="s">
        <v>261</v>
      </c>
      <c r="C67" s="40" t="s">
        <v>13</v>
      </c>
      <c r="D67" s="40" t="s">
        <v>10</v>
      </c>
      <c r="E67" s="40" t="s">
        <v>100</v>
      </c>
      <c r="F67" s="40" t="s">
        <v>202</v>
      </c>
      <c r="G67" s="41"/>
      <c r="H67" s="67">
        <f>H68</f>
        <v>235092</v>
      </c>
      <c r="I67" s="67">
        <f t="shared" ref="I67:M68" si="57">I68</f>
        <v>235092</v>
      </c>
      <c r="J67" s="67">
        <f t="shared" si="57"/>
        <v>235092</v>
      </c>
      <c r="K67" s="67">
        <f t="shared" si="57"/>
        <v>0</v>
      </c>
      <c r="L67" s="67">
        <f t="shared" si="57"/>
        <v>0</v>
      </c>
      <c r="M67" s="67">
        <f t="shared" si="57"/>
        <v>0</v>
      </c>
      <c r="N67" s="67">
        <f t="shared" si="3"/>
        <v>235092</v>
      </c>
      <c r="O67" s="67">
        <f t="shared" si="4"/>
        <v>235092</v>
      </c>
      <c r="P67" s="67">
        <f t="shared" si="5"/>
        <v>235092</v>
      </c>
      <c r="Q67" s="67">
        <f t="shared" ref="Q67:S68" si="58">Q68</f>
        <v>0</v>
      </c>
      <c r="R67" s="67">
        <f t="shared" si="58"/>
        <v>0</v>
      </c>
      <c r="S67" s="67">
        <f t="shared" si="58"/>
        <v>0</v>
      </c>
      <c r="T67" s="67">
        <f t="shared" si="7"/>
        <v>235092</v>
      </c>
      <c r="U67" s="67">
        <f t="shared" si="8"/>
        <v>235092</v>
      </c>
      <c r="V67" s="67">
        <f t="shared" si="9"/>
        <v>235092</v>
      </c>
    </row>
    <row r="68" spans="1:22" ht="25.5">
      <c r="A68" s="255"/>
      <c r="B68" s="80" t="s">
        <v>41</v>
      </c>
      <c r="C68" s="40" t="s">
        <v>13</v>
      </c>
      <c r="D68" s="40" t="s">
        <v>10</v>
      </c>
      <c r="E68" s="40" t="s">
        <v>100</v>
      </c>
      <c r="F68" s="40" t="s">
        <v>202</v>
      </c>
      <c r="G68" s="41" t="s">
        <v>39</v>
      </c>
      <c r="H68" s="67">
        <f>H69</f>
        <v>235092</v>
      </c>
      <c r="I68" s="67">
        <f t="shared" si="57"/>
        <v>235092</v>
      </c>
      <c r="J68" s="67">
        <f t="shared" si="57"/>
        <v>235092</v>
      </c>
      <c r="K68" s="67">
        <f t="shared" si="57"/>
        <v>0</v>
      </c>
      <c r="L68" s="67">
        <f t="shared" si="57"/>
        <v>0</v>
      </c>
      <c r="M68" s="67">
        <f t="shared" si="57"/>
        <v>0</v>
      </c>
      <c r="N68" s="67">
        <f t="shared" si="3"/>
        <v>235092</v>
      </c>
      <c r="O68" s="67">
        <f t="shared" si="4"/>
        <v>235092</v>
      </c>
      <c r="P68" s="67">
        <f t="shared" si="5"/>
        <v>235092</v>
      </c>
      <c r="Q68" s="67">
        <f t="shared" si="58"/>
        <v>0</v>
      </c>
      <c r="R68" s="67">
        <f t="shared" si="58"/>
        <v>0</v>
      </c>
      <c r="S68" s="67">
        <f t="shared" si="58"/>
        <v>0</v>
      </c>
      <c r="T68" s="67">
        <f t="shared" si="7"/>
        <v>235092</v>
      </c>
      <c r="U68" s="67">
        <f t="shared" si="8"/>
        <v>235092</v>
      </c>
      <c r="V68" s="67">
        <f t="shared" si="9"/>
        <v>235092</v>
      </c>
    </row>
    <row r="69" spans="1:22">
      <c r="A69" s="255"/>
      <c r="B69" s="108" t="s">
        <v>42</v>
      </c>
      <c r="C69" s="40" t="s">
        <v>13</v>
      </c>
      <c r="D69" s="40" t="s">
        <v>10</v>
      </c>
      <c r="E69" s="40" t="s">
        <v>100</v>
      </c>
      <c r="F69" s="40" t="s">
        <v>202</v>
      </c>
      <c r="G69" s="41" t="s">
        <v>40</v>
      </c>
      <c r="H69" s="67">
        <v>235092</v>
      </c>
      <c r="I69" s="67">
        <v>235092</v>
      </c>
      <c r="J69" s="67">
        <v>235092</v>
      </c>
      <c r="K69" s="67"/>
      <c r="L69" s="67"/>
      <c r="M69" s="67"/>
      <c r="N69" s="67">
        <f t="shared" si="3"/>
        <v>235092</v>
      </c>
      <c r="O69" s="67">
        <f t="shared" si="4"/>
        <v>235092</v>
      </c>
      <c r="P69" s="67">
        <f t="shared" si="5"/>
        <v>235092</v>
      </c>
      <c r="Q69" s="67"/>
      <c r="R69" s="67"/>
      <c r="S69" s="67"/>
      <c r="T69" s="67">
        <f t="shared" si="7"/>
        <v>235092</v>
      </c>
      <c r="U69" s="67">
        <f t="shared" si="8"/>
        <v>235092</v>
      </c>
      <c r="V69" s="67">
        <f t="shared" si="9"/>
        <v>235092</v>
      </c>
    </row>
    <row r="70" spans="1:22" ht="38.25">
      <c r="A70" s="255"/>
      <c r="B70" s="185" t="s">
        <v>139</v>
      </c>
      <c r="C70" s="5" t="s">
        <v>13</v>
      </c>
      <c r="D70" s="5" t="s">
        <v>10</v>
      </c>
      <c r="E70" s="5" t="s">
        <v>100</v>
      </c>
      <c r="F70" s="60" t="s">
        <v>158</v>
      </c>
      <c r="G70" s="17"/>
      <c r="H70" s="63">
        <f>H71</f>
        <v>675700</v>
      </c>
      <c r="I70" s="63">
        <f t="shared" ref="I70:M71" si="59">I71</f>
        <v>676450</v>
      </c>
      <c r="J70" s="63">
        <f t="shared" si="59"/>
        <v>676960</v>
      </c>
      <c r="K70" s="63">
        <f t="shared" si="59"/>
        <v>0</v>
      </c>
      <c r="L70" s="63">
        <f t="shared" si="59"/>
        <v>0</v>
      </c>
      <c r="M70" s="63">
        <f t="shared" si="59"/>
        <v>0</v>
      </c>
      <c r="N70" s="63">
        <f t="shared" si="3"/>
        <v>675700</v>
      </c>
      <c r="O70" s="63">
        <f t="shared" si="4"/>
        <v>676450</v>
      </c>
      <c r="P70" s="63">
        <f t="shared" si="5"/>
        <v>676960</v>
      </c>
      <c r="Q70" s="63">
        <f t="shared" ref="Q70:S71" si="60">Q71</f>
        <v>0</v>
      </c>
      <c r="R70" s="63">
        <f t="shared" si="60"/>
        <v>0</v>
      </c>
      <c r="S70" s="63">
        <f t="shared" si="60"/>
        <v>0</v>
      </c>
      <c r="T70" s="63">
        <f t="shared" si="7"/>
        <v>675700</v>
      </c>
      <c r="U70" s="63">
        <f t="shared" si="8"/>
        <v>676450</v>
      </c>
      <c r="V70" s="63">
        <f t="shared" si="9"/>
        <v>676960</v>
      </c>
    </row>
    <row r="71" spans="1:22" ht="25.5">
      <c r="A71" s="255"/>
      <c r="B71" s="80" t="s">
        <v>41</v>
      </c>
      <c r="C71" s="5" t="s">
        <v>13</v>
      </c>
      <c r="D71" s="5" t="s">
        <v>10</v>
      </c>
      <c r="E71" s="5" t="s">
        <v>100</v>
      </c>
      <c r="F71" s="60" t="s">
        <v>158</v>
      </c>
      <c r="G71" s="61" t="s">
        <v>39</v>
      </c>
      <c r="H71" s="63">
        <f>H72</f>
        <v>675700</v>
      </c>
      <c r="I71" s="63">
        <f t="shared" si="59"/>
        <v>676450</v>
      </c>
      <c r="J71" s="63">
        <f t="shared" si="59"/>
        <v>676960</v>
      </c>
      <c r="K71" s="63">
        <f t="shared" si="59"/>
        <v>0</v>
      </c>
      <c r="L71" s="63">
        <f t="shared" si="59"/>
        <v>0</v>
      </c>
      <c r="M71" s="63">
        <f t="shared" si="59"/>
        <v>0</v>
      </c>
      <c r="N71" s="63">
        <f t="shared" si="3"/>
        <v>675700</v>
      </c>
      <c r="O71" s="63">
        <f t="shared" si="4"/>
        <v>676450</v>
      </c>
      <c r="P71" s="63">
        <f t="shared" si="5"/>
        <v>676960</v>
      </c>
      <c r="Q71" s="63">
        <f t="shared" si="60"/>
        <v>0</v>
      </c>
      <c r="R71" s="63">
        <f t="shared" si="60"/>
        <v>0</v>
      </c>
      <c r="S71" s="63">
        <f t="shared" si="60"/>
        <v>0</v>
      </c>
      <c r="T71" s="63">
        <f t="shared" si="7"/>
        <v>675700</v>
      </c>
      <c r="U71" s="63">
        <f t="shared" si="8"/>
        <v>676450</v>
      </c>
      <c r="V71" s="63">
        <f t="shared" si="9"/>
        <v>676960</v>
      </c>
    </row>
    <row r="72" spans="1:22">
      <c r="A72" s="256"/>
      <c r="B72" s="91" t="s">
        <v>42</v>
      </c>
      <c r="C72" s="5" t="s">
        <v>13</v>
      </c>
      <c r="D72" s="5" t="s">
        <v>10</v>
      </c>
      <c r="E72" s="5" t="s">
        <v>100</v>
      </c>
      <c r="F72" s="60" t="s">
        <v>158</v>
      </c>
      <c r="G72" s="61" t="s">
        <v>40</v>
      </c>
      <c r="H72" s="116">
        <f>175700+500000</f>
        <v>675700</v>
      </c>
      <c r="I72" s="116">
        <f>176450+500000</f>
        <v>676450</v>
      </c>
      <c r="J72" s="116">
        <f>176960+500000</f>
        <v>676960</v>
      </c>
      <c r="K72" s="116"/>
      <c r="L72" s="116"/>
      <c r="M72" s="116"/>
      <c r="N72" s="116">
        <f t="shared" si="3"/>
        <v>675700</v>
      </c>
      <c r="O72" s="116">
        <f t="shared" si="4"/>
        <v>676450</v>
      </c>
      <c r="P72" s="116">
        <f t="shared" si="5"/>
        <v>676960</v>
      </c>
      <c r="Q72" s="116"/>
      <c r="R72" s="116"/>
      <c r="S72" s="116"/>
      <c r="T72" s="116">
        <f t="shared" si="7"/>
        <v>675700</v>
      </c>
      <c r="U72" s="116">
        <f t="shared" si="8"/>
        <v>676450</v>
      </c>
      <c r="V72" s="116">
        <f t="shared" si="9"/>
        <v>676960</v>
      </c>
    </row>
    <row r="73" spans="1:22" ht="38.25">
      <c r="A73" s="148"/>
      <c r="B73" s="184" t="s">
        <v>262</v>
      </c>
      <c r="C73" s="40" t="s">
        <v>13</v>
      </c>
      <c r="D73" s="40" t="s">
        <v>10</v>
      </c>
      <c r="E73" s="40" t="s">
        <v>100</v>
      </c>
      <c r="F73" s="40" t="s">
        <v>186</v>
      </c>
      <c r="G73" s="122"/>
      <c r="H73" s="67">
        <f>H74</f>
        <v>4546188.5</v>
      </c>
      <c r="I73" s="67">
        <f t="shared" ref="I73:M74" si="61">I74</f>
        <v>4277929.33</v>
      </c>
      <c r="J73" s="67">
        <f t="shared" si="61"/>
        <v>3854311.06</v>
      </c>
      <c r="K73" s="67">
        <f t="shared" si="61"/>
        <v>0</v>
      </c>
      <c r="L73" s="67">
        <f t="shared" si="61"/>
        <v>0</v>
      </c>
      <c r="M73" s="67">
        <f t="shared" si="61"/>
        <v>0</v>
      </c>
      <c r="N73" s="67">
        <f t="shared" si="3"/>
        <v>4546188.5</v>
      </c>
      <c r="O73" s="67">
        <f t="shared" si="4"/>
        <v>4277929.33</v>
      </c>
      <c r="P73" s="67">
        <f t="shared" si="5"/>
        <v>3854311.06</v>
      </c>
      <c r="Q73" s="67">
        <f t="shared" ref="Q73:S74" si="62">Q74</f>
        <v>312417.3</v>
      </c>
      <c r="R73" s="67">
        <f t="shared" si="62"/>
        <v>293866.65999999997</v>
      </c>
      <c r="S73" s="67">
        <f t="shared" si="62"/>
        <v>278194.39</v>
      </c>
      <c r="T73" s="67">
        <f t="shared" si="7"/>
        <v>4858605.8</v>
      </c>
      <c r="U73" s="67">
        <f t="shared" si="8"/>
        <v>4571795.99</v>
      </c>
      <c r="V73" s="67">
        <f t="shared" si="9"/>
        <v>4132505.45</v>
      </c>
    </row>
    <row r="74" spans="1:22" ht="25.5">
      <c r="A74" s="78"/>
      <c r="B74" s="80" t="s">
        <v>41</v>
      </c>
      <c r="C74" s="40" t="s">
        <v>13</v>
      </c>
      <c r="D74" s="40" t="s">
        <v>10</v>
      </c>
      <c r="E74" s="40" t="s">
        <v>100</v>
      </c>
      <c r="F74" s="40" t="s">
        <v>186</v>
      </c>
      <c r="G74" s="122" t="s">
        <v>39</v>
      </c>
      <c r="H74" s="67">
        <f>H75</f>
        <v>4546188.5</v>
      </c>
      <c r="I74" s="67">
        <f t="shared" si="61"/>
        <v>4277929.33</v>
      </c>
      <c r="J74" s="67">
        <f t="shared" si="61"/>
        <v>3854311.06</v>
      </c>
      <c r="K74" s="67">
        <f t="shared" si="61"/>
        <v>0</v>
      </c>
      <c r="L74" s="67">
        <f t="shared" si="61"/>
        <v>0</v>
      </c>
      <c r="M74" s="67">
        <f t="shared" si="61"/>
        <v>0</v>
      </c>
      <c r="N74" s="67">
        <f t="shared" si="3"/>
        <v>4546188.5</v>
      </c>
      <c r="O74" s="67">
        <f t="shared" si="4"/>
        <v>4277929.33</v>
      </c>
      <c r="P74" s="67">
        <f t="shared" si="5"/>
        <v>3854311.06</v>
      </c>
      <c r="Q74" s="67">
        <f t="shared" si="62"/>
        <v>312417.3</v>
      </c>
      <c r="R74" s="67">
        <f t="shared" si="62"/>
        <v>293866.65999999997</v>
      </c>
      <c r="S74" s="67">
        <f t="shared" si="62"/>
        <v>278194.39</v>
      </c>
      <c r="T74" s="67">
        <f t="shared" si="7"/>
        <v>4858605.8</v>
      </c>
      <c r="U74" s="67">
        <f t="shared" si="8"/>
        <v>4571795.99</v>
      </c>
      <c r="V74" s="67">
        <f t="shared" si="9"/>
        <v>4132505.45</v>
      </c>
    </row>
    <row r="75" spans="1:22">
      <c r="A75" s="148"/>
      <c r="B75" s="108" t="s">
        <v>42</v>
      </c>
      <c r="C75" s="40" t="s">
        <v>13</v>
      </c>
      <c r="D75" s="40" t="s">
        <v>10</v>
      </c>
      <c r="E75" s="40" t="s">
        <v>100</v>
      </c>
      <c r="F75" s="40" t="s">
        <v>186</v>
      </c>
      <c r="G75" s="122" t="s">
        <v>40</v>
      </c>
      <c r="H75" s="116">
        <f>4541660.5+4528</f>
        <v>4546188.5</v>
      </c>
      <c r="I75" s="116">
        <f>4273401.33+4528</f>
        <v>4277929.33</v>
      </c>
      <c r="J75" s="116">
        <f>3849783.06+4528</f>
        <v>3854311.06</v>
      </c>
      <c r="K75" s="116"/>
      <c r="L75" s="116"/>
      <c r="M75" s="116"/>
      <c r="N75" s="116">
        <f t="shared" si="3"/>
        <v>4546188.5</v>
      </c>
      <c r="O75" s="116">
        <f t="shared" si="4"/>
        <v>4277929.33</v>
      </c>
      <c r="P75" s="116">
        <f t="shared" si="5"/>
        <v>3854311.06</v>
      </c>
      <c r="Q75" s="116">
        <f>312086.7+330.6</f>
        <v>312417.3</v>
      </c>
      <c r="R75" s="116">
        <v>293866.65999999997</v>
      </c>
      <c r="S75" s="116">
        <v>278194.39</v>
      </c>
      <c r="T75" s="116">
        <f t="shared" si="7"/>
        <v>4858605.8</v>
      </c>
      <c r="U75" s="116">
        <f t="shared" si="8"/>
        <v>4571795.99</v>
      </c>
      <c r="V75" s="116">
        <f t="shared" si="9"/>
        <v>4132505.45</v>
      </c>
    </row>
    <row r="76" spans="1:22" ht="25.5" customHeight="1">
      <c r="A76" s="27" t="s">
        <v>25</v>
      </c>
      <c r="B76" s="87" t="s">
        <v>91</v>
      </c>
      <c r="C76" s="6" t="s">
        <v>13</v>
      </c>
      <c r="D76" s="6" t="s">
        <v>14</v>
      </c>
      <c r="E76" s="6" t="s">
        <v>100</v>
      </c>
      <c r="F76" s="6" t="s">
        <v>101</v>
      </c>
      <c r="G76" s="17"/>
      <c r="H76" s="64">
        <f>+H84+H90+H77+H93+H96</f>
        <v>20254433</v>
      </c>
      <c r="I76" s="64">
        <f t="shared" ref="I76:J76" si="63">+I84+I90+I77+I93+I96</f>
        <v>20137881.77</v>
      </c>
      <c r="J76" s="64">
        <f t="shared" si="63"/>
        <v>20596508.880000003</v>
      </c>
      <c r="K76" s="64">
        <f t="shared" ref="K76:M76" si="64">+K84+K90+K77+K93+K96</f>
        <v>0</v>
      </c>
      <c r="L76" s="64">
        <f t="shared" si="64"/>
        <v>0</v>
      </c>
      <c r="M76" s="64">
        <f t="shared" si="64"/>
        <v>0</v>
      </c>
      <c r="N76" s="64">
        <f t="shared" si="3"/>
        <v>20254433</v>
      </c>
      <c r="O76" s="64">
        <f t="shared" si="4"/>
        <v>20137881.77</v>
      </c>
      <c r="P76" s="64">
        <f t="shared" si="5"/>
        <v>20596508.880000003</v>
      </c>
      <c r="Q76" s="64">
        <f>+Q84+Q90+Q77+Q93+Q96+Q87</f>
        <v>200000</v>
      </c>
      <c r="R76" s="64">
        <f t="shared" ref="R76:S76" si="65">+R84+R90+R77+R93+R96+R87</f>
        <v>0</v>
      </c>
      <c r="S76" s="64">
        <f t="shared" si="65"/>
        <v>0</v>
      </c>
      <c r="T76" s="64">
        <f t="shared" si="7"/>
        <v>20454433</v>
      </c>
      <c r="U76" s="64">
        <f t="shared" si="8"/>
        <v>20137881.77</v>
      </c>
      <c r="V76" s="64">
        <f t="shared" si="9"/>
        <v>20596508.880000003</v>
      </c>
    </row>
    <row r="77" spans="1:22" ht="25.5" customHeight="1">
      <c r="A77" s="143"/>
      <c r="B77" s="88" t="s">
        <v>193</v>
      </c>
      <c r="C77" s="40" t="s">
        <v>13</v>
      </c>
      <c r="D77" s="40" t="s">
        <v>14</v>
      </c>
      <c r="E77" s="40" t="s">
        <v>100</v>
      </c>
      <c r="F77" s="40" t="s">
        <v>190</v>
      </c>
      <c r="G77" s="41"/>
      <c r="H77" s="67">
        <f>H78+H82</f>
        <v>6550200</v>
      </c>
      <c r="I77" s="67">
        <f t="shared" ref="I77:J77" si="66">I78+I82</f>
        <v>6609480</v>
      </c>
      <c r="J77" s="67">
        <f t="shared" si="66"/>
        <v>6637350</v>
      </c>
      <c r="K77" s="67">
        <f t="shared" ref="K77:M77" si="67">K78+K82</f>
        <v>0</v>
      </c>
      <c r="L77" s="67">
        <f t="shared" si="67"/>
        <v>0</v>
      </c>
      <c r="M77" s="67">
        <f t="shared" si="67"/>
        <v>0</v>
      </c>
      <c r="N77" s="67">
        <f t="shared" si="3"/>
        <v>6550200</v>
      </c>
      <c r="O77" s="67">
        <f t="shared" si="4"/>
        <v>6609480</v>
      </c>
      <c r="P77" s="67">
        <f t="shared" si="5"/>
        <v>6637350</v>
      </c>
      <c r="Q77" s="67">
        <f t="shared" ref="Q77:S77" si="68">Q78+Q82</f>
        <v>0</v>
      </c>
      <c r="R77" s="67">
        <f t="shared" si="68"/>
        <v>0</v>
      </c>
      <c r="S77" s="67">
        <f t="shared" si="68"/>
        <v>0</v>
      </c>
      <c r="T77" s="67">
        <f t="shared" si="7"/>
        <v>6550200</v>
      </c>
      <c r="U77" s="67">
        <f t="shared" si="8"/>
        <v>6609480</v>
      </c>
      <c r="V77" s="67">
        <f t="shared" si="9"/>
        <v>6637350</v>
      </c>
    </row>
    <row r="78" spans="1:22" ht="25.5">
      <c r="A78" s="149"/>
      <c r="B78" s="80" t="s">
        <v>41</v>
      </c>
      <c r="C78" s="40" t="s">
        <v>13</v>
      </c>
      <c r="D78" s="40" t="s">
        <v>14</v>
      </c>
      <c r="E78" s="40" t="s">
        <v>100</v>
      </c>
      <c r="F78" s="40" t="s">
        <v>190</v>
      </c>
      <c r="G78" s="41" t="s">
        <v>39</v>
      </c>
      <c r="H78" s="67">
        <f>H79+H80+H81</f>
        <v>6496537.6799999997</v>
      </c>
      <c r="I78" s="67">
        <f t="shared" ref="I78:J78" si="69">I79+I80+I81</f>
        <v>6555533</v>
      </c>
      <c r="J78" s="67">
        <f t="shared" si="69"/>
        <v>6583243</v>
      </c>
      <c r="K78" s="67">
        <f t="shared" ref="K78:M78" si="70">K79+K80+K81</f>
        <v>0</v>
      </c>
      <c r="L78" s="67">
        <f t="shared" si="70"/>
        <v>0</v>
      </c>
      <c r="M78" s="67">
        <f t="shared" si="70"/>
        <v>0</v>
      </c>
      <c r="N78" s="67">
        <f t="shared" si="3"/>
        <v>6496537.6799999997</v>
      </c>
      <c r="O78" s="67">
        <f t="shared" si="4"/>
        <v>6555533</v>
      </c>
      <c r="P78" s="67">
        <f t="shared" si="5"/>
        <v>6583243</v>
      </c>
      <c r="Q78" s="67">
        <f t="shared" ref="Q78:S78" si="71">Q79+Q80+Q81</f>
        <v>0</v>
      </c>
      <c r="R78" s="67">
        <f t="shared" si="71"/>
        <v>0</v>
      </c>
      <c r="S78" s="67">
        <f t="shared" si="71"/>
        <v>0</v>
      </c>
      <c r="T78" s="67">
        <f t="shared" si="7"/>
        <v>6496537.6799999997</v>
      </c>
      <c r="U78" s="67">
        <f t="shared" si="8"/>
        <v>6555533</v>
      </c>
      <c r="V78" s="67">
        <f t="shared" si="9"/>
        <v>6583243</v>
      </c>
    </row>
    <row r="79" spans="1:22">
      <c r="A79" s="149"/>
      <c r="B79" s="108" t="s">
        <v>42</v>
      </c>
      <c r="C79" s="40" t="s">
        <v>13</v>
      </c>
      <c r="D79" s="40" t="s">
        <v>14</v>
      </c>
      <c r="E79" s="40" t="s">
        <v>100</v>
      </c>
      <c r="F79" s="40" t="s">
        <v>190</v>
      </c>
      <c r="G79" s="41" t="s">
        <v>40</v>
      </c>
      <c r="H79" s="67">
        <f>6336337.68+53400</f>
        <v>6389737.6799999997</v>
      </c>
      <c r="I79" s="67">
        <v>6447633</v>
      </c>
      <c r="J79" s="67">
        <v>6474843</v>
      </c>
      <c r="K79" s="67"/>
      <c r="L79" s="67"/>
      <c r="M79" s="67"/>
      <c r="N79" s="67">
        <f t="shared" si="3"/>
        <v>6389737.6799999997</v>
      </c>
      <c r="O79" s="67">
        <f t="shared" si="4"/>
        <v>6447633</v>
      </c>
      <c r="P79" s="67">
        <f t="shared" si="5"/>
        <v>6474843</v>
      </c>
      <c r="Q79" s="67"/>
      <c r="R79" s="67"/>
      <c r="S79" s="67"/>
      <c r="T79" s="67">
        <f t="shared" si="7"/>
        <v>6389737.6799999997</v>
      </c>
      <c r="U79" s="67">
        <f t="shared" si="8"/>
        <v>6447633</v>
      </c>
      <c r="V79" s="67">
        <f t="shared" si="9"/>
        <v>6474843</v>
      </c>
    </row>
    <row r="80" spans="1:22">
      <c r="A80" s="149"/>
      <c r="B80" s="88" t="s">
        <v>194</v>
      </c>
      <c r="C80" s="40" t="s">
        <v>13</v>
      </c>
      <c r="D80" s="40" t="s">
        <v>14</v>
      </c>
      <c r="E80" s="40" t="s">
        <v>100</v>
      </c>
      <c r="F80" s="40" t="s">
        <v>190</v>
      </c>
      <c r="G80" s="41" t="s">
        <v>191</v>
      </c>
      <c r="H80" s="67">
        <v>53400</v>
      </c>
      <c r="I80" s="67">
        <v>53950</v>
      </c>
      <c r="J80" s="67">
        <v>54200</v>
      </c>
      <c r="K80" s="67"/>
      <c r="L80" s="67"/>
      <c r="M80" s="67"/>
      <c r="N80" s="67">
        <f t="shared" si="3"/>
        <v>53400</v>
      </c>
      <c r="O80" s="67">
        <f t="shared" si="4"/>
        <v>53950</v>
      </c>
      <c r="P80" s="67">
        <f t="shared" si="5"/>
        <v>54200</v>
      </c>
      <c r="Q80" s="67"/>
      <c r="R80" s="67"/>
      <c r="S80" s="67"/>
      <c r="T80" s="67">
        <f t="shared" si="7"/>
        <v>53400</v>
      </c>
      <c r="U80" s="67">
        <f t="shared" si="8"/>
        <v>53950</v>
      </c>
      <c r="V80" s="67">
        <f t="shared" si="9"/>
        <v>54200</v>
      </c>
    </row>
    <row r="81" spans="1:22" ht="25.5">
      <c r="A81" s="149"/>
      <c r="B81" s="88" t="s">
        <v>195</v>
      </c>
      <c r="C81" s="40" t="s">
        <v>13</v>
      </c>
      <c r="D81" s="40" t="s">
        <v>14</v>
      </c>
      <c r="E81" s="40" t="s">
        <v>100</v>
      </c>
      <c r="F81" s="40" t="s">
        <v>190</v>
      </c>
      <c r="G81" s="41" t="s">
        <v>192</v>
      </c>
      <c r="H81" s="67">
        <v>53400</v>
      </c>
      <c r="I81" s="67">
        <v>53950</v>
      </c>
      <c r="J81" s="67">
        <v>54200</v>
      </c>
      <c r="K81" s="67"/>
      <c r="L81" s="67"/>
      <c r="M81" s="67"/>
      <c r="N81" s="67">
        <f t="shared" si="3"/>
        <v>53400</v>
      </c>
      <c r="O81" s="67">
        <f t="shared" si="4"/>
        <v>53950</v>
      </c>
      <c r="P81" s="67">
        <f t="shared" si="5"/>
        <v>54200</v>
      </c>
      <c r="Q81" s="67"/>
      <c r="R81" s="67"/>
      <c r="S81" s="67"/>
      <c r="T81" s="67">
        <f t="shared" si="7"/>
        <v>53400</v>
      </c>
      <c r="U81" s="67">
        <f t="shared" si="8"/>
        <v>53950</v>
      </c>
      <c r="V81" s="67">
        <f t="shared" si="9"/>
        <v>54200</v>
      </c>
    </row>
    <row r="82" spans="1:22">
      <c r="A82" s="149"/>
      <c r="B82" s="88" t="s">
        <v>47</v>
      </c>
      <c r="C82" s="40" t="s">
        <v>13</v>
      </c>
      <c r="D82" s="40" t="s">
        <v>14</v>
      </c>
      <c r="E82" s="40" t="s">
        <v>100</v>
      </c>
      <c r="F82" s="40" t="s">
        <v>190</v>
      </c>
      <c r="G82" s="41" t="s">
        <v>45</v>
      </c>
      <c r="H82" s="67">
        <f>H83</f>
        <v>53662.32</v>
      </c>
      <c r="I82" s="67">
        <f t="shared" ref="I82:M82" si="72">I83</f>
        <v>53947</v>
      </c>
      <c r="J82" s="67">
        <f t="shared" si="72"/>
        <v>54107</v>
      </c>
      <c r="K82" s="67">
        <f t="shared" si="72"/>
        <v>0</v>
      </c>
      <c r="L82" s="67">
        <f t="shared" si="72"/>
        <v>0</v>
      </c>
      <c r="M82" s="67">
        <f t="shared" si="72"/>
        <v>0</v>
      </c>
      <c r="N82" s="67">
        <f t="shared" si="3"/>
        <v>53662.32</v>
      </c>
      <c r="O82" s="67">
        <f t="shared" si="4"/>
        <v>53947</v>
      </c>
      <c r="P82" s="67">
        <f t="shared" si="5"/>
        <v>54107</v>
      </c>
      <c r="Q82" s="67">
        <f t="shared" ref="Q82:S82" si="73">Q83</f>
        <v>0</v>
      </c>
      <c r="R82" s="67">
        <f t="shared" si="73"/>
        <v>0</v>
      </c>
      <c r="S82" s="67">
        <f t="shared" si="73"/>
        <v>0</v>
      </c>
      <c r="T82" s="67">
        <f t="shared" si="7"/>
        <v>53662.32</v>
      </c>
      <c r="U82" s="67">
        <f t="shared" si="8"/>
        <v>53947</v>
      </c>
      <c r="V82" s="67">
        <f t="shared" si="9"/>
        <v>54107</v>
      </c>
    </row>
    <row r="83" spans="1:22" ht="38.25">
      <c r="A83" s="149"/>
      <c r="B83" s="88" t="s">
        <v>196</v>
      </c>
      <c r="C83" s="40" t="s">
        <v>13</v>
      </c>
      <c r="D83" s="40" t="s">
        <v>14</v>
      </c>
      <c r="E83" s="40" t="s">
        <v>100</v>
      </c>
      <c r="F83" s="40" t="s">
        <v>190</v>
      </c>
      <c r="G83" s="41" t="s">
        <v>46</v>
      </c>
      <c r="H83" s="67">
        <v>53662.32</v>
      </c>
      <c r="I83" s="67">
        <v>53947</v>
      </c>
      <c r="J83" s="67">
        <v>54107</v>
      </c>
      <c r="K83" s="67"/>
      <c r="L83" s="67"/>
      <c r="M83" s="67"/>
      <c r="N83" s="67">
        <f t="shared" si="3"/>
        <v>53662.32</v>
      </c>
      <c r="O83" s="67">
        <f t="shared" si="4"/>
        <v>53947</v>
      </c>
      <c r="P83" s="67">
        <f t="shared" si="5"/>
        <v>54107</v>
      </c>
      <c r="Q83" s="67"/>
      <c r="R83" s="67"/>
      <c r="S83" s="67"/>
      <c r="T83" s="67">
        <f t="shared" si="7"/>
        <v>53662.32</v>
      </c>
      <c r="U83" s="67">
        <f t="shared" si="8"/>
        <v>53947</v>
      </c>
      <c r="V83" s="67">
        <f t="shared" si="9"/>
        <v>54107</v>
      </c>
    </row>
    <row r="84" spans="1:22" ht="25.5">
      <c r="A84" s="263"/>
      <c r="B84" s="62" t="s">
        <v>92</v>
      </c>
      <c r="C84" s="5" t="s">
        <v>13</v>
      </c>
      <c r="D84" s="5" t="s">
        <v>14</v>
      </c>
      <c r="E84" s="5" t="s">
        <v>100</v>
      </c>
      <c r="F84" s="5" t="s">
        <v>107</v>
      </c>
      <c r="G84" s="17"/>
      <c r="H84" s="63">
        <f>H85</f>
        <v>6526818</v>
      </c>
      <c r="I84" s="63">
        <f t="shared" ref="I84:M85" si="74">I85</f>
        <v>6662498.7699999996</v>
      </c>
      <c r="J84" s="63">
        <f t="shared" si="74"/>
        <v>6834240.8800000008</v>
      </c>
      <c r="K84" s="63">
        <f t="shared" si="74"/>
        <v>0</v>
      </c>
      <c r="L84" s="63">
        <f t="shared" si="74"/>
        <v>0</v>
      </c>
      <c r="M84" s="63">
        <f t="shared" si="74"/>
        <v>0</v>
      </c>
      <c r="N84" s="63">
        <f t="shared" si="3"/>
        <v>6526818</v>
      </c>
      <c r="O84" s="63">
        <f t="shared" si="4"/>
        <v>6662498.7699999996</v>
      </c>
      <c r="P84" s="63">
        <f t="shared" si="5"/>
        <v>6834240.8800000008</v>
      </c>
      <c r="Q84" s="63">
        <f t="shared" ref="Q84:S85" si="75">Q85</f>
        <v>0</v>
      </c>
      <c r="R84" s="63">
        <f t="shared" si="75"/>
        <v>0</v>
      </c>
      <c r="S84" s="63">
        <f t="shared" si="75"/>
        <v>0</v>
      </c>
      <c r="T84" s="63">
        <f t="shared" si="7"/>
        <v>6526818</v>
      </c>
      <c r="U84" s="63">
        <f t="shared" si="8"/>
        <v>6662498.7699999996</v>
      </c>
      <c r="V84" s="63">
        <f t="shared" si="9"/>
        <v>6834240.8800000008</v>
      </c>
    </row>
    <row r="85" spans="1:22" ht="25.5">
      <c r="A85" s="264"/>
      <c r="B85" s="80" t="s">
        <v>41</v>
      </c>
      <c r="C85" s="5" t="s">
        <v>13</v>
      </c>
      <c r="D85" s="5" t="s">
        <v>14</v>
      </c>
      <c r="E85" s="5" t="s">
        <v>100</v>
      </c>
      <c r="F85" s="5" t="s">
        <v>107</v>
      </c>
      <c r="G85" s="17" t="s">
        <v>39</v>
      </c>
      <c r="H85" s="63">
        <f>H86</f>
        <v>6526818</v>
      </c>
      <c r="I85" s="63">
        <f t="shared" si="74"/>
        <v>6662498.7699999996</v>
      </c>
      <c r="J85" s="63">
        <f t="shared" si="74"/>
        <v>6834240.8800000008</v>
      </c>
      <c r="K85" s="63">
        <f t="shared" si="74"/>
        <v>0</v>
      </c>
      <c r="L85" s="63">
        <f t="shared" si="74"/>
        <v>0</v>
      </c>
      <c r="M85" s="63">
        <f t="shared" si="74"/>
        <v>0</v>
      </c>
      <c r="N85" s="63">
        <f t="shared" si="3"/>
        <v>6526818</v>
      </c>
      <c r="O85" s="63">
        <f t="shared" si="4"/>
        <v>6662498.7699999996</v>
      </c>
      <c r="P85" s="63">
        <f t="shared" si="5"/>
        <v>6834240.8800000008</v>
      </c>
      <c r="Q85" s="63">
        <f t="shared" si="75"/>
        <v>0</v>
      </c>
      <c r="R85" s="63">
        <f t="shared" si="75"/>
        <v>0</v>
      </c>
      <c r="S85" s="63">
        <f t="shared" si="75"/>
        <v>0</v>
      </c>
      <c r="T85" s="63">
        <f t="shared" si="7"/>
        <v>6526818</v>
      </c>
      <c r="U85" s="63">
        <f t="shared" si="8"/>
        <v>6662498.7699999996</v>
      </c>
      <c r="V85" s="63">
        <f t="shared" si="9"/>
        <v>6834240.8800000008</v>
      </c>
    </row>
    <row r="86" spans="1:22">
      <c r="A86" s="264"/>
      <c r="B86" s="91" t="s">
        <v>42</v>
      </c>
      <c r="C86" s="5" t="s">
        <v>13</v>
      </c>
      <c r="D86" s="5" t="s">
        <v>14</v>
      </c>
      <c r="E86" s="5" t="s">
        <v>100</v>
      </c>
      <c r="F86" s="5" t="s">
        <v>107</v>
      </c>
      <c r="G86" s="17" t="s">
        <v>40</v>
      </c>
      <c r="H86" s="67">
        <f>12912018-6550200+165000</f>
        <v>6526818</v>
      </c>
      <c r="I86" s="67">
        <f>13106978.77-6609480+165000</f>
        <v>6662498.7699999996</v>
      </c>
      <c r="J86" s="67">
        <f>13306590.88-6637350+165000</f>
        <v>6834240.8800000008</v>
      </c>
      <c r="K86" s="67"/>
      <c r="L86" s="67"/>
      <c r="M86" s="67"/>
      <c r="N86" s="67">
        <f t="shared" si="3"/>
        <v>6526818</v>
      </c>
      <c r="O86" s="67">
        <f t="shared" si="4"/>
        <v>6662498.7699999996</v>
      </c>
      <c r="P86" s="67">
        <f t="shared" si="5"/>
        <v>6834240.8800000008</v>
      </c>
      <c r="Q86" s="67"/>
      <c r="R86" s="67"/>
      <c r="S86" s="67"/>
      <c r="T86" s="67">
        <f t="shared" si="7"/>
        <v>6526818</v>
      </c>
      <c r="U86" s="67">
        <f t="shared" si="8"/>
        <v>6662498.7699999996</v>
      </c>
      <c r="V86" s="67">
        <f t="shared" si="9"/>
        <v>6834240.8800000008</v>
      </c>
    </row>
    <row r="87" spans="1:22">
      <c r="A87" s="263"/>
      <c r="B87" s="88" t="s">
        <v>188</v>
      </c>
      <c r="C87" s="5" t="s">
        <v>13</v>
      </c>
      <c r="D87" s="5" t="s">
        <v>14</v>
      </c>
      <c r="E87" s="5" t="s">
        <v>100</v>
      </c>
      <c r="F87" s="60" t="s">
        <v>187</v>
      </c>
      <c r="G87" s="17"/>
      <c r="H87" s="67"/>
      <c r="I87" s="67"/>
      <c r="J87" s="67"/>
      <c r="K87" s="67"/>
      <c r="L87" s="67"/>
      <c r="M87" s="67"/>
      <c r="N87" s="67"/>
      <c r="O87" s="67"/>
      <c r="P87" s="67"/>
      <c r="Q87" s="67">
        <f>Q88</f>
        <v>200000</v>
      </c>
      <c r="R87" s="67">
        <f t="shared" ref="R87:S88" si="76">R88</f>
        <v>0</v>
      </c>
      <c r="S87" s="67">
        <f t="shared" si="76"/>
        <v>0</v>
      </c>
      <c r="T87" s="67">
        <f t="shared" ref="T87:T89" si="77">N87+Q87</f>
        <v>200000</v>
      </c>
      <c r="U87" s="67">
        <f t="shared" ref="U87:U89" si="78">O87+R87</f>
        <v>0</v>
      </c>
      <c r="V87" s="67">
        <f t="shared" ref="V87:V89" si="79">P87+S87</f>
        <v>0</v>
      </c>
    </row>
    <row r="88" spans="1:22" ht="25.5">
      <c r="A88" s="263"/>
      <c r="B88" s="80" t="s">
        <v>41</v>
      </c>
      <c r="C88" s="5" t="s">
        <v>13</v>
      </c>
      <c r="D88" s="5" t="s">
        <v>14</v>
      </c>
      <c r="E88" s="5" t="s">
        <v>100</v>
      </c>
      <c r="F88" s="60" t="s">
        <v>187</v>
      </c>
      <c r="G88" s="61" t="s">
        <v>39</v>
      </c>
      <c r="H88" s="67"/>
      <c r="I88" s="67"/>
      <c r="J88" s="67"/>
      <c r="K88" s="67"/>
      <c r="L88" s="67"/>
      <c r="M88" s="67"/>
      <c r="N88" s="67"/>
      <c r="O88" s="67"/>
      <c r="P88" s="67"/>
      <c r="Q88" s="67">
        <f>Q89</f>
        <v>200000</v>
      </c>
      <c r="R88" s="67">
        <f t="shared" si="76"/>
        <v>0</v>
      </c>
      <c r="S88" s="67">
        <f t="shared" si="76"/>
        <v>0</v>
      </c>
      <c r="T88" s="67">
        <f t="shared" si="77"/>
        <v>200000</v>
      </c>
      <c r="U88" s="67">
        <f t="shared" si="78"/>
        <v>0</v>
      </c>
      <c r="V88" s="67">
        <f t="shared" si="79"/>
        <v>0</v>
      </c>
    </row>
    <row r="89" spans="1:22">
      <c r="A89" s="263"/>
      <c r="B89" s="91" t="s">
        <v>42</v>
      </c>
      <c r="C89" s="5" t="s">
        <v>13</v>
      </c>
      <c r="D89" s="5" t="s">
        <v>14</v>
      </c>
      <c r="E89" s="5" t="s">
        <v>100</v>
      </c>
      <c r="F89" s="60" t="s">
        <v>187</v>
      </c>
      <c r="G89" s="61" t="s">
        <v>40</v>
      </c>
      <c r="H89" s="67"/>
      <c r="I89" s="67"/>
      <c r="J89" s="67"/>
      <c r="K89" s="67"/>
      <c r="L89" s="67"/>
      <c r="M89" s="67"/>
      <c r="N89" s="67"/>
      <c r="O89" s="67"/>
      <c r="P89" s="67"/>
      <c r="Q89" s="67">
        <v>200000</v>
      </c>
      <c r="R89" s="67"/>
      <c r="S89" s="67"/>
      <c r="T89" s="67">
        <f t="shared" si="77"/>
        <v>200000</v>
      </c>
      <c r="U89" s="67">
        <f t="shared" si="78"/>
        <v>0</v>
      </c>
      <c r="V89" s="67">
        <f t="shared" si="79"/>
        <v>0</v>
      </c>
    </row>
    <row r="90" spans="1:22" ht="51">
      <c r="A90" s="263"/>
      <c r="B90" s="119" t="s">
        <v>259</v>
      </c>
      <c r="C90" s="5" t="s">
        <v>13</v>
      </c>
      <c r="D90" s="5" t="s">
        <v>14</v>
      </c>
      <c r="E90" s="5" t="s">
        <v>100</v>
      </c>
      <c r="F90" s="60" t="s">
        <v>152</v>
      </c>
      <c r="G90" s="17"/>
      <c r="H90" s="63">
        <f>H91</f>
        <v>133522</v>
      </c>
      <c r="I90" s="63">
        <f t="shared" ref="I90:M91" si="80">I91</f>
        <v>138863</v>
      </c>
      <c r="J90" s="63">
        <f t="shared" si="80"/>
        <v>157554</v>
      </c>
      <c r="K90" s="63">
        <f t="shared" si="80"/>
        <v>0</v>
      </c>
      <c r="L90" s="63">
        <f t="shared" si="80"/>
        <v>0</v>
      </c>
      <c r="M90" s="63">
        <f t="shared" si="80"/>
        <v>0</v>
      </c>
      <c r="N90" s="63">
        <f t="shared" si="3"/>
        <v>133522</v>
      </c>
      <c r="O90" s="63">
        <f t="shared" si="4"/>
        <v>138863</v>
      </c>
      <c r="P90" s="63">
        <f t="shared" si="5"/>
        <v>157554</v>
      </c>
      <c r="Q90" s="63">
        <f t="shared" ref="Q90:S91" si="81">Q91</f>
        <v>0</v>
      </c>
      <c r="R90" s="63">
        <f t="shared" si="81"/>
        <v>0</v>
      </c>
      <c r="S90" s="63">
        <f t="shared" si="81"/>
        <v>0</v>
      </c>
      <c r="T90" s="63">
        <f t="shared" si="7"/>
        <v>133522</v>
      </c>
      <c r="U90" s="63">
        <f t="shared" si="8"/>
        <v>138863</v>
      </c>
      <c r="V90" s="63">
        <f t="shared" si="9"/>
        <v>157554</v>
      </c>
    </row>
    <row r="91" spans="1:22" ht="25.5">
      <c r="A91" s="264"/>
      <c r="B91" s="80" t="s">
        <v>41</v>
      </c>
      <c r="C91" s="5" t="s">
        <v>13</v>
      </c>
      <c r="D91" s="5" t="s">
        <v>14</v>
      </c>
      <c r="E91" s="5" t="s">
        <v>100</v>
      </c>
      <c r="F91" s="60" t="s">
        <v>152</v>
      </c>
      <c r="G91" s="61" t="s">
        <v>39</v>
      </c>
      <c r="H91" s="63">
        <f>H92</f>
        <v>133522</v>
      </c>
      <c r="I91" s="63">
        <f t="shared" si="80"/>
        <v>138863</v>
      </c>
      <c r="J91" s="63">
        <f t="shared" si="80"/>
        <v>157554</v>
      </c>
      <c r="K91" s="63">
        <f t="shared" si="80"/>
        <v>0</v>
      </c>
      <c r="L91" s="63">
        <f t="shared" si="80"/>
        <v>0</v>
      </c>
      <c r="M91" s="63">
        <f t="shared" si="80"/>
        <v>0</v>
      </c>
      <c r="N91" s="63">
        <f t="shared" si="3"/>
        <v>133522</v>
      </c>
      <c r="O91" s="63">
        <f t="shared" si="4"/>
        <v>138863</v>
      </c>
      <c r="P91" s="63">
        <f t="shared" si="5"/>
        <v>157554</v>
      </c>
      <c r="Q91" s="63">
        <f t="shared" si="81"/>
        <v>0</v>
      </c>
      <c r="R91" s="63">
        <f t="shared" si="81"/>
        <v>0</v>
      </c>
      <c r="S91" s="63">
        <f t="shared" si="81"/>
        <v>0</v>
      </c>
      <c r="T91" s="63">
        <f t="shared" si="7"/>
        <v>133522</v>
      </c>
      <c r="U91" s="63">
        <f t="shared" si="8"/>
        <v>138863</v>
      </c>
      <c r="V91" s="63">
        <f t="shared" si="9"/>
        <v>157554</v>
      </c>
    </row>
    <row r="92" spans="1:22">
      <c r="A92" s="264"/>
      <c r="B92" s="91" t="s">
        <v>42</v>
      </c>
      <c r="C92" s="5" t="s">
        <v>13</v>
      </c>
      <c r="D92" s="5" t="s">
        <v>14</v>
      </c>
      <c r="E92" s="5" t="s">
        <v>100</v>
      </c>
      <c r="F92" s="60" t="s">
        <v>152</v>
      </c>
      <c r="G92" s="61" t="s">
        <v>40</v>
      </c>
      <c r="H92" s="67">
        <v>133522</v>
      </c>
      <c r="I92" s="67">
        <v>138863</v>
      </c>
      <c r="J92" s="67">
        <v>157554</v>
      </c>
      <c r="K92" s="67"/>
      <c r="L92" s="67"/>
      <c r="M92" s="67"/>
      <c r="N92" s="67">
        <f t="shared" si="3"/>
        <v>133522</v>
      </c>
      <c r="O92" s="67">
        <f t="shared" si="4"/>
        <v>138863</v>
      </c>
      <c r="P92" s="67">
        <f t="shared" si="5"/>
        <v>157554</v>
      </c>
      <c r="Q92" s="67"/>
      <c r="R92" s="67"/>
      <c r="S92" s="67"/>
      <c r="T92" s="67">
        <f t="shared" si="7"/>
        <v>133522</v>
      </c>
      <c r="U92" s="67">
        <f t="shared" si="8"/>
        <v>138863</v>
      </c>
      <c r="V92" s="67">
        <f t="shared" si="9"/>
        <v>157554</v>
      </c>
    </row>
    <row r="93" spans="1:22" ht="25.5">
      <c r="A93" s="36"/>
      <c r="B93" s="80" t="s">
        <v>344</v>
      </c>
      <c r="C93" s="40" t="s">
        <v>13</v>
      </c>
      <c r="D93" s="40" t="s">
        <v>14</v>
      </c>
      <c r="E93" s="40" t="s">
        <v>100</v>
      </c>
      <c r="F93" s="40" t="s">
        <v>189</v>
      </c>
      <c r="G93" s="41"/>
      <c r="H93" s="67">
        <f>H94</f>
        <v>4949039</v>
      </c>
      <c r="I93" s="67">
        <f t="shared" ref="I93:M94" si="82">I94</f>
        <v>4726418</v>
      </c>
      <c r="J93" s="67">
        <f t="shared" si="82"/>
        <v>4895270</v>
      </c>
      <c r="K93" s="67">
        <f t="shared" si="82"/>
        <v>0</v>
      </c>
      <c r="L93" s="67">
        <f t="shared" si="82"/>
        <v>0</v>
      </c>
      <c r="M93" s="67">
        <f t="shared" si="82"/>
        <v>0</v>
      </c>
      <c r="N93" s="67">
        <f t="shared" si="3"/>
        <v>4949039</v>
      </c>
      <c r="O93" s="67">
        <f t="shared" si="4"/>
        <v>4726418</v>
      </c>
      <c r="P93" s="67">
        <f t="shared" si="5"/>
        <v>4895270</v>
      </c>
      <c r="Q93" s="67">
        <f t="shared" ref="Q93:S94" si="83">Q94</f>
        <v>0</v>
      </c>
      <c r="R93" s="67">
        <f t="shared" si="83"/>
        <v>0</v>
      </c>
      <c r="S93" s="67">
        <f t="shared" si="83"/>
        <v>0</v>
      </c>
      <c r="T93" s="67">
        <f t="shared" si="7"/>
        <v>4949039</v>
      </c>
      <c r="U93" s="67">
        <f t="shared" si="8"/>
        <v>4726418</v>
      </c>
      <c r="V93" s="67">
        <f t="shared" si="9"/>
        <v>4895270</v>
      </c>
    </row>
    <row r="94" spans="1:22" ht="25.5">
      <c r="A94" s="36"/>
      <c r="B94" s="80" t="s">
        <v>41</v>
      </c>
      <c r="C94" s="40" t="s">
        <v>13</v>
      </c>
      <c r="D94" s="40" t="s">
        <v>14</v>
      </c>
      <c r="E94" s="40" t="s">
        <v>100</v>
      </c>
      <c r="F94" s="40" t="s">
        <v>189</v>
      </c>
      <c r="G94" s="41" t="s">
        <v>39</v>
      </c>
      <c r="H94" s="67">
        <f>H95</f>
        <v>4949039</v>
      </c>
      <c r="I94" s="67">
        <f t="shared" si="82"/>
        <v>4726418</v>
      </c>
      <c r="J94" s="67">
        <f t="shared" si="82"/>
        <v>4895270</v>
      </c>
      <c r="K94" s="67">
        <f t="shared" si="82"/>
        <v>0</v>
      </c>
      <c r="L94" s="67">
        <f t="shared" si="82"/>
        <v>0</v>
      </c>
      <c r="M94" s="67">
        <f t="shared" si="82"/>
        <v>0</v>
      </c>
      <c r="N94" s="67">
        <f t="shared" si="3"/>
        <v>4949039</v>
      </c>
      <c r="O94" s="67">
        <f t="shared" si="4"/>
        <v>4726418</v>
      </c>
      <c r="P94" s="67">
        <f t="shared" si="5"/>
        <v>4895270</v>
      </c>
      <c r="Q94" s="67">
        <f t="shared" si="83"/>
        <v>0</v>
      </c>
      <c r="R94" s="67">
        <f t="shared" si="83"/>
        <v>0</v>
      </c>
      <c r="S94" s="67">
        <f t="shared" si="83"/>
        <v>0</v>
      </c>
      <c r="T94" s="67">
        <f t="shared" si="7"/>
        <v>4949039</v>
      </c>
      <c r="U94" s="67">
        <f t="shared" si="8"/>
        <v>4726418</v>
      </c>
      <c r="V94" s="67">
        <f t="shared" si="9"/>
        <v>4895270</v>
      </c>
    </row>
    <row r="95" spans="1:22">
      <c r="A95" s="36"/>
      <c r="B95" s="108" t="s">
        <v>42</v>
      </c>
      <c r="C95" s="40" t="s">
        <v>13</v>
      </c>
      <c r="D95" s="40" t="s">
        <v>14</v>
      </c>
      <c r="E95" s="40" t="s">
        <v>100</v>
      </c>
      <c r="F95" s="40" t="s">
        <v>189</v>
      </c>
      <c r="G95" s="41" t="s">
        <v>40</v>
      </c>
      <c r="H95" s="67">
        <v>4949039</v>
      </c>
      <c r="I95" s="67">
        <v>4726418</v>
      </c>
      <c r="J95" s="67">
        <v>4895270</v>
      </c>
      <c r="K95" s="67"/>
      <c r="L95" s="67"/>
      <c r="M95" s="67"/>
      <c r="N95" s="67">
        <f t="shared" ref="N95:N185" si="84">H95+K95</f>
        <v>4949039</v>
      </c>
      <c r="O95" s="67">
        <f t="shared" ref="O95:O185" si="85">I95+L95</f>
        <v>4726418</v>
      </c>
      <c r="P95" s="67">
        <f t="shared" ref="P95:P185" si="86">J95+M95</f>
        <v>4895270</v>
      </c>
      <c r="Q95" s="67"/>
      <c r="R95" s="67"/>
      <c r="S95" s="67"/>
      <c r="T95" s="67">
        <f t="shared" ref="T95:T138" si="87">N95+Q95</f>
        <v>4949039</v>
      </c>
      <c r="U95" s="67">
        <f t="shared" ref="U95:U138" si="88">O95+R95</f>
        <v>4726418</v>
      </c>
      <c r="V95" s="67">
        <f t="shared" ref="V95:V138" si="89">P95+S95</f>
        <v>4895270</v>
      </c>
    </row>
    <row r="96" spans="1:22" ht="25.5">
      <c r="A96" s="36"/>
      <c r="B96" s="80" t="s">
        <v>345</v>
      </c>
      <c r="C96" s="40" t="s">
        <v>13</v>
      </c>
      <c r="D96" s="40" t="s">
        <v>14</v>
      </c>
      <c r="E96" s="40" t="s">
        <v>100</v>
      </c>
      <c r="F96" s="40" t="s">
        <v>197</v>
      </c>
      <c r="G96" s="41"/>
      <c r="H96" s="67">
        <f>H97</f>
        <v>2094854</v>
      </c>
      <c r="I96" s="67">
        <f t="shared" ref="I96:M97" si="90">I97</f>
        <v>2000622</v>
      </c>
      <c r="J96" s="67">
        <f t="shared" si="90"/>
        <v>2072094</v>
      </c>
      <c r="K96" s="67">
        <f t="shared" si="90"/>
        <v>0</v>
      </c>
      <c r="L96" s="67">
        <f t="shared" si="90"/>
        <v>0</v>
      </c>
      <c r="M96" s="67">
        <f t="shared" si="90"/>
        <v>0</v>
      </c>
      <c r="N96" s="67">
        <f t="shared" si="84"/>
        <v>2094854</v>
      </c>
      <c r="O96" s="67">
        <f t="shared" si="85"/>
        <v>2000622</v>
      </c>
      <c r="P96" s="67">
        <f t="shared" si="86"/>
        <v>2072094</v>
      </c>
      <c r="Q96" s="67">
        <f t="shared" ref="Q96:S97" si="91">Q97</f>
        <v>0</v>
      </c>
      <c r="R96" s="67">
        <f t="shared" si="91"/>
        <v>0</v>
      </c>
      <c r="S96" s="67">
        <f t="shared" si="91"/>
        <v>0</v>
      </c>
      <c r="T96" s="67">
        <f t="shared" si="87"/>
        <v>2094854</v>
      </c>
      <c r="U96" s="67">
        <f t="shared" si="88"/>
        <v>2000622</v>
      </c>
      <c r="V96" s="67">
        <f t="shared" si="89"/>
        <v>2072094</v>
      </c>
    </row>
    <row r="97" spans="1:22" ht="25.5">
      <c r="A97" s="36"/>
      <c r="B97" s="80" t="s">
        <v>41</v>
      </c>
      <c r="C97" s="40" t="s">
        <v>13</v>
      </c>
      <c r="D97" s="40" t="s">
        <v>14</v>
      </c>
      <c r="E97" s="40" t="s">
        <v>100</v>
      </c>
      <c r="F97" s="40" t="s">
        <v>197</v>
      </c>
      <c r="G97" s="41" t="s">
        <v>39</v>
      </c>
      <c r="H97" s="67">
        <f>H98</f>
        <v>2094854</v>
      </c>
      <c r="I97" s="67">
        <f t="shared" si="90"/>
        <v>2000622</v>
      </c>
      <c r="J97" s="67">
        <f t="shared" si="90"/>
        <v>2072094</v>
      </c>
      <c r="K97" s="67">
        <f t="shared" si="90"/>
        <v>0</v>
      </c>
      <c r="L97" s="67">
        <f t="shared" si="90"/>
        <v>0</v>
      </c>
      <c r="M97" s="67">
        <f t="shared" si="90"/>
        <v>0</v>
      </c>
      <c r="N97" s="67">
        <f t="shared" si="84"/>
        <v>2094854</v>
      </c>
      <c r="O97" s="67">
        <f t="shared" si="85"/>
        <v>2000622</v>
      </c>
      <c r="P97" s="67">
        <f t="shared" si="86"/>
        <v>2072094</v>
      </c>
      <c r="Q97" s="67">
        <f t="shared" si="91"/>
        <v>0</v>
      </c>
      <c r="R97" s="67">
        <f t="shared" si="91"/>
        <v>0</v>
      </c>
      <c r="S97" s="67">
        <f t="shared" si="91"/>
        <v>0</v>
      </c>
      <c r="T97" s="67">
        <f t="shared" si="87"/>
        <v>2094854</v>
      </c>
      <c r="U97" s="67">
        <f t="shared" si="88"/>
        <v>2000622</v>
      </c>
      <c r="V97" s="67">
        <f t="shared" si="89"/>
        <v>2072094</v>
      </c>
    </row>
    <row r="98" spans="1:22">
      <c r="A98" s="36"/>
      <c r="B98" s="108" t="s">
        <v>42</v>
      </c>
      <c r="C98" s="40" t="s">
        <v>13</v>
      </c>
      <c r="D98" s="40" t="s">
        <v>14</v>
      </c>
      <c r="E98" s="40" t="s">
        <v>100</v>
      </c>
      <c r="F98" s="40" t="s">
        <v>197</v>
      </c>
      <c r="G98" s="41" t="s">
        <v>40</v>
      </c>
      <c r="H98" s="67">
        <v>2094854</v>
      </c>
      <c r="I98" s="67">
        <v>2000622</v>
      </c>
      <c r="J98" s="67">
        <v>2072094</v>
      </c>
      <c r="K98" s="67"/>
      <c r="L98" s="67"/>
      <c r="M98" s="67"/>
      <c r="N98" s="67">
        <f t="shared" si="84"/>
        <v>2094854</v>
      </c>
      <c r="O98" s="67">
        <f t="shared" si="85"/>
        <v>2000622</v>
      </c>
      <c r="P98" s="67">
        <f t="shared" si="86"/>
        <v>2072094</v>
      </c>
      <c r="Q98" s="67"/>
      <c r="R98" s="67"/>
      <c r="S98" s="67"/>
      <c r="T98" s="67">
        <f t="shared" si="87"/>
        <v>2094854</v>
      </c>
      <c r="U98" s="67">
        <f t="shared" si="88"/>
        <v>2000622</v>
      </c>
      <c r="V98" s="67">
        <f t="shared" si="89"/>
        <v>2072094</v>
      </c>
    </row>
    <row r="99" spans="1:22" ht="25.5">
      <c r="A99" s="27" t="s">
        <v>26</v>
      </c>
      <c r="B99" s="87" t="s">
        <v>93</v>
      </c>
      <c r="C99" s="6" t="s">
        <v>13</v>
      </c>
      <c r="D99" s="6" t="s">
        <v>4</v>
      </c>
      <c r="E99" s="6" t="s">
        <v>100</v>
      </c>
      <c r="F99" s="6" t="s">
        <v>101</v>
      </c>
      <c r="G99" s="17"/>
      <c r="H99" s="64">
        <f>H100</f>
        <v>800000</v>
      </c>
      <c r="I99" s="64">
        <f t="shared" ref="I99:M99" si="92">I100</f>
        <v>800000</v>
      </c>
      <c r="J99" s="64">
        <f t="shared" si="92"/>
        <v>800000</v>
      </c>
      <c r="K99" s="64">
        <f t="shared" si="92"/>
        <v>0</v>
      </c>
      <c r="L99" s="64">
        <f t="shared" si="92"/>
        <v>0</v>
      </c>
      <c r="M99" s="64">
        <f t="shared" si="92"/>
        <v>0</v>
      </c>
      <c r="N99" s="64">
        <f t="shared" si="84"/>
        <v>800000</v>
      </c>
      <c r="O99" s="64">
        <f t="shared" si="85"/>
        <v>800000</v>
      </c>
      <c r="P99" s="64">
        <f t="shared" si="86"/>
        <v>800000</v>
      </c>
      <c r="Q99" s="64">
        <f>Q100+Q108</f>
        <v>54012.9</v>
      </c>
      <c r="R99" s="64">
        <f t="shared" ref="R99:S99" si="93">R100+R108</f>
        <v>0</v>
      </c>
      <c r="S99" s="64">
        <f t="shared" si="93"/>
        <v>0</v>
      </c>
      <c r="T99" s="64">
        <f t="shared" si="87"/>
        <v>854012.9</v>
      </c>
      <c r="U99" s="64">
        <f t="shared" si="88"/>
        <v>800000</v>
      </c>
      <c r="V99" s="64">
        <f t="shared" si="89"/>
        <v>800000</v>
      </c>
    </row>
    <row r="100" spans="1:22">
      <c r="A100" s="265"/>
      <c r="B100" s="29" t="s">
        <v>43</v>
      </c>
      <c r="C100" s="5" t="s">
        <v>13</v>
      </c>
      <c r="D100" s="60" t="s">
        <v>4</v>
      </c>
      <c r="E100" s="5" t="s">
        <v>100</v>
      </c>
      <c r="F100" s="5" t="s">
        <v>103</v>
      </c>
      <c r="G100" s="17"/>
      <c r="H100" s="63">
        <f>+H101+H103+H106</f>
        <v>800000</v>
      </c>
      <c r="I100" s="63">
        <f t="shared" ref="I100:J100" si="94">+I101+I103+I106</f>
        <v>800000</v>
      </c>
      <c r="J100" s="63">
        <f t="shared" si="94"/>
        <v>800000</v>
      </c>
      <c r="K100" s="63">
        <f t="shared" ref="K100:M100" si="95">+K101+K103+K106</f>
        <v>0</v>
      </c>
      <c r="L100" s="63">
        <f t="shared" si="95"/>
        <v>0</v>
      </c>
      <c r="M100" s="63">
        <f t="shared" si="95"/>
        <v>0</v>
      </c>
      <c r="N100" s="63">
        <f t="shared" si="84"/>
        <v>800000</v>
      </c>
      <c r="O100" s="63">
        <f t="shared" si="85"/>
        <v>800000</v>
      </c>
      <c r="P100" s="63">
        <f t="shared" si="86"/>
        <v>800000</v>
      </c>
      <c r="Q100" s="63">
        <f t="shared" ref="Q100:S100" si="96">+Q101+Q103+Q106</f>
        <v>-5987.1</v>
      </c>
      <c r="R100" s="63">
        <f t="shared" si="96"/>
        <v>0</v>
      </c>
      <c r="S100" s="63">
        <f t="shared" si="96"/>
        <v>0</v>
      </c>
      <c r="T100" s="63">
        <f t="shared" si="87"/>
        <v>794012.9</v>
      </c>
      <c r="U100" s="63">
        <f t="shared" si="88"/>
        <v>800000</v>
      </c>
      <c r="V100" s="63">
        <f t="shared" si="89"/>
        <v>800000</v>
      </c>
    </row>
    <row r="101" spans="1:22" ht="25.5">
      <c r="A101" s="265"/>
      <c r="B101" s="62" t="s">
        <v>208</v>
      </c>
      <c r="C101" s="5" t="s">
        <v>13</v>
      </c>
      <c r="D101" s="60" t="s">
        <v>4</v>
      </c>
      <c r="E101" s="5" t="s">
        <v>100</v>
      </c>
      <c r="F101" s="5" t="s">
        <v>103</v>
      </c>
      <c r="G101" s="61" t="s">
        <v>32</v>
      </c>
      <c r="H101" s="63">
        <f>H102</f>
        <v>50000</v>
      </c>
      <c r="I101" s="63">
        <f t="shared" ref="I101:M101" si="97">I102</f>
        <v>50000</v>
      </c>
      <c r="J101" s="63">
        <f t="shared" si="97"/>
        <v>50000</v>
      </c>
      <c r="K101" s="63">
        <f t="shared" si="97"/>
        <v>0</v>
      </c>
      <c r="L101" s="63">
        <f t="shared" si="97"/>
        <v>0</v>
      </c>
      <c r="M101" s="63">
        <f t="shared" si="97"/>
        <v>0</v>
      </c>
      <c r="N101" s="63">
        <f t="shared" si="84"/>
        <v>50000</v>
      </c>
      <c r="O101" s="63">
        <f t="shared" si="85"/>
        <v>50000</v>
      </c>
      <c r="P101" s="63">
        <f t="shared" si="86"/>
        <v>50000</v>
      </c>
      <c r="Q101" s="63">
        <f t="shared" ref="Q101:S101" si="98">Q102</f>
        <v>-5987.1</v>
      </c>
      <c r="R101" s="63">
        <f t="shared" si="98"/>
        <v>0</v>
      </c>
      <c r="S101" s="63">
        <f t="shared" si="98"/>
        <v>0</v>
      </c>
      <c r="T101" s="63">
        <f t="shared" si="87"/>
        <v>44012.9</v>
      </c>
      <c r="U101" s="63">
        <f t="shared" si="88"/>
        <v>50000</v>
      </c>
      <c r="V101" s="63">
        <f t="shared" si="89"/>
        <v>50000</v>
      </c>
    </row>
    <row r="102" spans="1:22" ht="25.5">
      <c r="A102" s="265"/>
      <c r="B102" s="62" t="s">
        <v>34</v>
      </c>
      <c r="C102" s="5" t="s">
        <v>13</v>
      </c>
      <c r="D102" s="60" t="s">
        <v>4</v>
      </c>
      <c r="E102" s="5" t="s">
        <v>100</v>
      </c>
      <c r="F102" s="5" t="s">
        <v>103</v>
      </c>
      <c r="G102" s="61" t="s">
        <v>33</v>
      </c>
      <c r="H102" s="67">
        <v>50000</v>
      </c>
      <c r="I102" s="67">
        <v>50000</v>
      </c>
      <c r="J102" s="67">
        <v>50000</v>
      </c>
      <c r="K102" s="67"/>
      <c r="L102" s="67"/>
      <c r="M102" s="67"/>
      <c r="N102" s="67">
        <f t="shared" si="84"/>
        <v>50000</v>
      </c>
      <c r="O102" s="67">
        <f t="shared" si="85"/>
        <v>50000</v>
      </c>
      <c r="P102" s="67">
        <f t="shared" si="86"/>
        <v>50000</v>
      </c>
      <c r="Q102" s="67">
        <v>-5987.1</v>
      </c>
      <c r="R102" s="67"/>
      <c r="S102" s="67"/>
      <c r="T102" s="67">
        <f t="shared" si="87"/>
        <v>44012.9</v>
      </c>
      <c r="U102" s="67">
        <f t="shared" si="88"/>
        <v>50000</v>
      </c>
      <c r="V102" s="67">
        <f t="shared" si="89"/>
        <v>50000</v>
      </c>
    </row>
    <row r="103" spans="1:22">
      <c r="A103" s="265"/>
      <c r="B103" s="62" t="s">
        <v>35</v>
      </c>
      <c r="C103" s="5" t="s">
        <v>13</v>
      </c>
      <c r="D103" s="60" t="s">
        <v>4</v>
      </c>
      <c r="E103" s="5" t="s">
        <v>100</v>
      </c>
      <c r="F103" s="5" t="s">
        <v>103</v>
      </c>
      <c r="G103" s="61" t="s">
        <v>36</v>
      </c>
      <c r="H103" s="63">
        <f>+H104+H105</f>
        <v>50000</v>
      </c>
      <c r="I103" s="63">
        <f t="shared" ref="I103:M103" si="99">+I104+I105</f>
        <v>50000</v>
      </c>
      <c r="J103" s="63">
        <f t="shared" si="99"/>
        <v>50000</v>
      </c>
      <c r="K103" s="63">
        <f t="shared" si="99"/>
        <v>0</v>
      </c>
      <c r="L103" s="63">
        <f t="shared" si="99"/>
        <v>0</v>
      </c>
      <c r="M103" s="63">
        <f t="shared" si="99"/>
        <v>0</v>
      </c>
      <c r="N103" s="63">
        <f t="shared" si="84"/>
        <v>50000</v>
      </c>
      <c r="O103" s="63">
        <f t="shared" si="85"/>
        <v>50000</v>
      </c>
      <c r="P103" s="63">
        <f t="shared" si="86"/>
        <v>50000</v>
      </c>
      <c r="Q103" s="63">
        <f t="shared" ref="Q103:S103" si="100">+Q104+Q105</f>
        <v>0</v>
      </c>
      <c r="R103" s="63">
        <f t="shared" si="100"/>
        <v>0</v>
      </c>
      <c r="S103" s="63">
        <f t="shared" si="100"/>
        <v>0</v>
      </c>
      <c r="T103" s="63">
        <f t="shared" si="87"/>
        <v>50000</v>
      </c>
      <c r="U103" s="63">
        <f t="shared" si="88"/>
        <v>50000</v>
      </c>
      <c r="V103" s="63">
        <f t="shared" si="89"/>
        <v>50000</v>
      </c>
    </row>
    <row r="104" spans="1:22">
      <c r="A104" s="265"/>
      <c r="B104" s="62" t="s">
        <v>174</v>
      </c>
      <c r="C104" s="5" t="s">
        <v>13</v>
      </c>
      <c r="D104" s="60" t="s">
        <v>4</v>
      </c>
      <c r="E104" s="5" t="s">
        <v>100</v>
      </c>
      <c r="F104" s="5" t="s">
        <v>103</v>
      </c>
      <c r="G104" s="61" t="s">
        <v>175</v>
      </c>
      <c r="H104" s="67">
        <v>9200</v>
      </c>
      <c r="I104" s="67">
        <v>9200</v>
      </c>
      <c r="J104" s="67">
        <v>9200</v>
      </c>
      <c r="K104" s="67"/>
      <c r="L104" s="67"/>
      <c r="M104" s="67"/>
      <c r="N104" s="67">
        <f t="shared" si="84"/>
        <v>9200</v>
      </c>
      <c r="O104" s="67">
        <f t="shared" si="85"/>
        <v>9200</v>
      </c>
      <c r="P104" s="67">
        <f t="shared" si="86"/>
        <v>9200</v>
      </c>
      <c r="Q104" s="67"/>
      <c r="R104" s="67"/>
      <c r="S104" s="67"/>
      <c r="T104" s="67">
        <f t="shared" si="87"/>
        <v>9200</v>
      </c>
      <c r="U104" s="67">
        <f t="shared" si="88"/>
        <v>9200</v>
      </c>
      <c r="V104" s="67">
        <f t="shared" si="89"/>
        <v>9200</v>
      </c>
    </row>
    <row r="105" spans="1:22">
      <c r="A105" s="265"/>
      <c r="B105" s="62" t="s">
        <v>67</v>
      </c>
      <c r="C105" s="5" t="s">
        <v>13</v>
      </c>
      <c r="D105" s="60" t="s">
        <v>4</v>
      </c>
      <c r="E105" s="5" t="s">
        <v>100</v>
      </c>
      <c r="F105" s="5" t="s">
        <v>103</v>
      </c>
      <c r="G105" s="61" t="s">
        <v>68</v>
      </c>
      <c r="H105" s="67">
        <v>40800</v>
      </c>
      <c r="I105" s="67">
        <v>40800</v>
      </c>
      <c r="J105" s="67">
        <v>40800</v>
      </c>
      <c r="K105" s="67"/>
      <c r="L105" s="67"/>
      <c r="M105" s="67"/>
      <c r="N105" s="67">
        <f t="shared" si="84"/>
        <v>40800</v>
      </c>
      <c r="O105" s="67">
        <f t="shared" si="85"/>
        <v>40800</v>
      </c>
      <c r="P105" s="67">
        <f t="shared" si="86"/>
        <v>40800</v>
      </c>
      <c r="Q105" s="67"/>
      <c r="R105" s="67"/>
      <c r="S105" s="67"/>
      <c r="T105" s="67">
        <f t="shared" si="87"/>
        <v>40800</v>
      </c>
      <c r="U105" s="67">
        <f t="shared" si="88"/>
        <v>40800</v>
      </c>
      <c r="V105" s="67">
        <f t="shared" si="89"/>
        <v>40800</v>
      </c>
    </row>
    <row r="106" spans="1:22" ht="25.5">
      <c r="A106" s="265"/>
      <c r="B106" s="30" t="s">
        <v>41</v>
      </c>
      <c r="C106" s="5" t="s">
        <v>13</v>
      </c>
      <c r="D106" s="60" t="s">
        <v>4</v>
      </c>
      <c r="E106" s="5" t="s">
        <v>100</v>
      </c>
      <c r="F106" s="5" t="s">
        <v>103</v>
      </c>
      <c r="G106" s="17" t="s">
        <v>39</v>
      </c>
      <c r="H106" s="63">
        <f>H107</f>
        <v>700000</v>
      </c>
      <c r="I106" s="63">
        <f t="shared" ref="I106:M106" si="101">I107</f>
        <v>700000</v>
      </c>
      <c r="J106" s="63">
        <f t="shared" si="101"/>
        <v>700000</v>
      </c>
      <c r="K106" s="63">
        <f t="shared" si="101"/>
        <v>0</v>
      </c>
      <c r="L106" s="63">
        <f t="shared" si="101"/>
        <v>0</v>
      </c>
      <c r="M106" s="63">
        <f t="shared" si="101"/>
        <v>0</v>
      </c>
      <c r="N106" s="63">
        <f t="shared" si="84"/>
        <v>700000</v>
      </c>
      <c r="O106" s="63">
        <f t="shared" si="85"/>
        <v>700000</v>
      </c>
      <c r="P106" s="63">
        <f t="shared" si="86"/>
        <v>700000</v>
      </c>
      <c r="Q106" s="63">
        <f t="shared" ref="Q106:S106" si="102">Q107</f>
        <v>0</v>
      </c>
      <c r="R106" s="63">
        <f t="shared" si="102"/>
        <v>0</v>
      </c>
      <c r="S106" s="63">
        <f t="shared" si="102"/>
        <v>0</v>
      </c>
      <c r="T106" s="63">
        <f t="shared" si="87"/>
        <v>700000</v>
      </c>
      <c r="U106" s="63">
        <f t="shared" si="88"/>
        <v>700000</v>
      </c>
      <c r="V106" s="63">
        <f t="shared" si="89"/>
        <v>700000</v>
      </c>
    </row>
    <row r="107" spans="1:22">
      <c r="A107" s="265"/>
      <c r="B107" s="29" t="s">
        <v>42</v>
      </c>
      <c r="C107" s="5" t="s">
        <v>13</v>
      </c>
      <c r="D107" s="60" t="s">
        <v>4</v>
      </c>
      <c r="E107" s="5" t="s">
        <v>100</v>
      </c>
      <c r="F107" s="5" t="s">
        <v>103</v>
      </c>
      <c r="G107" s="17" t="s">
        <v>40</v>
      </c>
      <c r="H107" s="67">
        <v>700000</v>
      </c>
      <c r="I107" s="67">
        <v>700000</v>
      </c>
      <c r="J107" s="67">
        <v>700000</v>
      </c>
      <c r="K107" s="67"/>
      <c r="L107" s="67"/>
      <c r="M107" s="67"/>
      <c r="N107" s="67">
        <f t="shared" si="84"/>
        <v>700000</v>
      </c>
      <c r="O107" s="67">
        <f t="shared" si="85"/>
        <v>700000</v>
      </c>
      <c r="P107" s="67">
        <f t="shared" si="86"/>
        <v>700000</v>
      </c>
      <c r="Q107" s="67"/>
      <c r="R107" s="67"/>
      <c r="S107" s="67"/>
      <c r="T107" s="67">
        <f t="shared" si="87"/>
        <v>700000</v>
      </c>
      <c r="U107" s="67">
        <f t="shared" si="88"/>
        <v>700000</v>
      </c>
      <c r="V107" s="67">
        <f t="shared" si="89"/>
        <v>700000</v>
      </c>
    </row>
    <row r="108" spans="1:22">
      <c r="A108" s="213"/>
      <c r="B108" s="88" t="s">
        <v>188</v>
      </c>
      <c r="C108" s="5" t="s">
        <v>13</v>
      </c>
      <c r="D108" s="60" t="s">
        <v>4</v>
      </c>
      <c r="E108" s="5" t="s">
        <v>100</v>
      </c>
      <c r="F108" s="60" t="s">
        <v>187</v>
      </c>
      <c r="G108" s="17"/>
      <c r="H108" s="67"/>
      <c r="I108" s="67"/>
      <c r="J108" s="67"/>
      <c r="K108" s="67"/>
      <c r="L108" s="67"/>
      <c r="M108" s="67"/>
      <c r="N108" s="67"/>
      <c r="O108" s="67"/>
      <c r="P108" s="67"/>
      <c r="Q108" s="67">
        <f>Q109</f>
        <v>60000</v>
      </c>
      <c r="R108" s="67">
        <f t="shared" ref="R108:S109" si="103">R109</f>
        <v>0</v>
      </c>
      <c r="S108" s="67">
        <f t="shared" si="103"/>
        <v>0</v>
      </c>
      <c r="T108" s="67">
        <f t="shared" ref="T108:T110" si="104">N108+Q108</f>
        <v>60000</v>
      </c>
      <c r="U108" s="67">
        <f t="shared" ref="U108:U110" si="105">O108+R108</f>
        <v>0</v>
      </c>
      <c r="V108" s="67">
        <f t="shared" ref="V108:V110" si="106">P108+S108</f>
        <v>0</v>
      </c>
    </row>
    <row r="109" spans="1:22" ht="25.5">
      <c r="A109" s="213"/>
      <c r="B109" s="30" t="s">
        <v>41</v>
      </c>
      <c r="C109" s="5" t="s">
        <v>13</v>
      </c>
      <c r="D109" s="60" t="s">
        <v>4</v>
      </c>
      <c r="E109" s="5" t="s">
        <v>100</v>
      </c>
      <c r="F109" s="60" t="s">
        <v>187</v>
      </c>
      <c r="G109" s="61" t="s">
        <v>39</v>
      </c>
      <c r="H109" s="67"/>
      <c r="I109" s="67"/>
      <c r="J109" s="67"/>
      <c r="K109" s="67"/>
      <c r="L109" s="67"/>
      <c r="M109" s="67"/>
      <c r="N109" s="67"/>
      <c r="O109" s="67"/>
      <c r="P109" s="67"/>
      <c r="Q109" s="67">
        <f>Q110</f>
        <v>60000</v>
      </c>
      <c r="R109" s="67">
        <f t="shared" si="103"/>
        <v>0</v>
      </c>
      <c r="S109" s="67">
        <f t="shared" si="103"/>
        <v>0</v>
      </c>
      <c r="T109" s="67">
        <f t="shared" si="104"/>
        <v>60000</v>
      </c>
      <c r="U109" s="67">
        <f t="shared" si="105"/>
        <v>0</v>
      </c>
      <c r="V109" s="67">
        <f t="shared" si="106"/>
        <v>0</v>
      </c>
    </row>
    <row r="110" spans="1:22">
      <c r="A110" s="213"/>
      <c r="B110" s="29" t="s">
        <v>42</v>
      </c>
      <c r="C110" s="5" t="s">
        <v>13</v>
      </c>
      <c r="D110" s="60" t="s">
        <v>4</v>
      </c>
      <c r="E110" s="5" t="s">
        <v>100</v>
      </c>
      <c r="F110" s="60" t="s">
        <v>187</v>
      </c>
      <c r="G110" s="61" t="s">
        <v>40</v>
      </c>
      <c r="H110" s="67"/>
      <c r="I110" s="67"/>
      <c r="J110" s="67"/>
      <c r="K110" s="67"/>
      <c r="L110" s="67"/>
      <c r="M110" s="67"/>
      <c r="N110" s="67"/>
      <c r="O110" s="67"/>
      <c r="P110" s="67"/>
      <c r="Q110" s="67">
        <v>60000</v>
      </c>
      <c r="R110" s="67"/>
      <c r="S110" s="67"/>
      <c r="T110" s="67">
        <f t="shared" si="104"/>
        <v>60000</v>
      </c>
      <c r="U110" s="67">
        <f t="shared" si="105"/>
        <v>0</v>
      </c>
      <c r="V110" s="67">
        <f t="shared" si="106"/>
        <v>0</v>
      </c>
    </row>
    <row r="111" spans="1:22" ht="25.5">
      <c r="A111" s="27" t="s">
        <v>27</v>
      </c>
      <c r="B111" s="87" t="s">
        <v>94</v>
      </c>
      <c r="C111" s="6" t="s">
        <v>13</v>
      </c>
      <c r="D111" s="6" t="s">
        <v>5</v>
      </c>
      <c r="E111" s="6" t="s">
        <v>100</v>
      </c>
      <c r="F111" s="6" t="s">
        <v>101</v>
      </c>
      <c r="G111" s="17"/>
      <c r="H111" s="64">
        <f>H112</f>
        <v>250000</v>
      </c>
      <c r="I111" s="64">
        <f t="shared" ref="I111:M111" si="107">I112</f>
        <v>250000</v>
      </c>
      <c r="J111" s="64">
        <f t="shared" si="107"/>
        <v>250000</v>
      </c>
      <c r="K111" s="64">
        <f t="shared" si="107"/>
        <v>0</v>
      </c>
      <c r="L111" s="64">
        <f t="shared" si="107"/>
        <v>0</v>
      </c>
      <c r="M111" s="64">
        <f t="shared" si="107"/>
        <v>0</v>
      </c>
      <c r="N111" s="64">
        <f t="shared" si="84"/>
        <v>250000</v>
      </c>
      <c r="O111" s="64">
        <f t="shared" si="85"/>
        <v>250000</v>
      </c>
      <c r="P111" s="64">
        <f t="shared" si="86"/>
        <v>250000</v>
      </c>
      <c r="Q111" s="64">
        <f t="shared" ref="Q111:S111" si="108">Q112</f>
        <v>5987.1</v>
      </c>
      <c r="R111" s="64">
        <f t="shared" si="108"/>
        <v>0</v>
      </c>
      <c r="S111" s="64">
        <f t="shared" si="108"/>
        <v>0</v>
      </c>
      <c r="T111" s="64">
        <f t="shared" si="87"/>
        <v>255987.1</v>
      </c>
      <c r="U111" s="64">
        <f t="shared" si="88"/>
        <v>250000</v>
      </c>
      <c r="V111" s="64">
        <f t="shared" si="89"/>
        <v>250000</v>
      </c>
    </row>
    <row r="112" spans="1:22">
      <c r="A112" s="265"/>
      <c r="B112" s="29" t="s">
        <v>43</v>
      </c>
      <c r="C112" s="5" t="s">
        <v>13</v>
      </c>
      <c r="D112" s="60" t="s">
        <v>5</v>
      </c>
      <c r="E112" s="5" t="s">
        <v>100</v>
      </c>
      <c r="F112" s="5" t="s">
        <v>103</v>
      </c>
      <c r="G112" s="17"/>
      <c r="H112" s="63">
        <f>H113+H118+H115</f>
        <v>250000</v>
      </c>
      <c r="I112" s="63">
        <f t="shared" ref="I112:J112" si="109">I113+I118+I115</f>
        <v>250000</v>
      </c>
      <c r="J112" s="63">
        <f t="shared" si="109"/>
        <v>250000</v>
      </c>
      <c r="K112" s="63">
        <f t="shared" ref="K112:M112" si="110">K113+K118+K115</f>
        <v>0</v>
      </c>
      <c r="L112" s="63">
        <f t="shared" si="110"/>
        <v>0</v>
      </c>
      <c r="M112" s="63">
        <f t="shared" si="110"/>
        <v>0</v>
      </c>
      <c r="N112" s="63">
        <f t="shared" si="84"/>
        <v>250000</v>
      </c>
      <c r="O112" s="63">
        <f t="shared" si="85"/>
        <v>250000</v>
      </c>
      <c r="P112" s="63">
        <f t="shared" si="86"/>
        <v>250000</v>
      </c>
      <c r="Q112" s="63">
        <f t="shared" ref="Q112:S112" si="111">Q113+Q118+Q115</f>
        <v>5987.1</v>
      </c>
      <c r="R112" s="63">
        <f t="shared" si="111"/>
        <v>0</v>
      </c>
      <c r="S112" s="63">
        <f t="shared" si="111"/>
        <v>0</v>
      </c>
      <c r="T112" s="63">
        <f t="shared" si="87"/>
        <v>255987.1</v>
      </c>
      <c r="U112" s="63">
        <f t="shared" si="88"/>
        <v>250000</v>
      </c>
      <c r="V112" s="63">
        <f t="shared" si="89"/>
        <v>250000</v>
      </c>
    </row>
    <row r="113" spans="1:22" ht="25.5">
      <c r="A113" s="265"/>
      <c r="B113" s="62" t="s">
        <v>208</v>
      </c>
      <c r="C113" s="5" t="s">
        <v>13</v>
      </c>
      <c r="D113" s="60" t="s">
        <v>5</v>
      </c>
      <c r="E113" s="5" t="s">
        <v>100</v>
      </c>
      <c r="F113" s="5" t="s">
        <v>103</v>
      </c>
      <c r="G113" s="61" t="s">
        <v>32</v>
      </c>
      <c r="H113" s="63">
        <f>H114</f>
        <v>30000</v>
      </c>
      <c r="I113" s="63">
        <f t="shared" ref="I113:M113" si="112">I114</f>
        <v>30000</v>
      </c>
      <c r="J113" s="63">
        <f t="shared" si="112"/>
        <v>30000</v>
      </c>
      <c r="K113" s="63">
        <f t="shared" si="112"/>
        <v>0</v>
      </c>
      <c r="L113" s="63">
        <f t="shared" si="112"/>
        <v>0</v>
      </c>
      <c r="M113" s="63">
        <f t="shared" si="112"/>
        <v>0</v>
      </c>
      <c r="N113" s="63">
        <f t="shared" si="84"/>
        <v>30000</v>
      </c>
      <c r="O113" s="63">
        <f t="shared" si="85"/>
        <v>30000</v>
      </c>
      <c r="P113" s="63">
        <f t="shared" si="86"/>
        <v>30000</v>
      </c>
      <c r="Q113" s="63">
        <f t="shared" ref="Q113:S113" si="113">Q114</f>
        <v>987.1</v>
      </c>
      <c r="R113" s="63">
        <f t="shared" si="113"/>
        <v>0</v>
      </c>
      <c r="S113" s="63">
        <f t="shared" si="113"/>
        <v>0</v>
      </c>
      <c r="T113" s="63">
        <f t="shared" si="87"/>
        <v>30987.1</v>
      </c>
      <c r="U113" s="63">
        <f t="shared" si="88"/>
        <v>30000</v>
      </c>
      <c r="V113" s="63">
        <f t="shared" si="89"/>
        <v>30000</v>
      </c>
    </row>
    <row r="114" spans="1:22" ht="25.5">
      <c r="A114" s="265"/>
      <c r="B114" s="62" t="s">
        <v>34</v>
      </c>
      <c r="C114" s="5" t="s">
        <v>13</v>
      </c>
      <c r="D114" s="60" t="s">
        <v>5</v>
      </c>
      <c r="E114" s="5" t="s">
        <v>100</v>
      </c>
      <c r="F114" s="5" t="s">
        <v>103</v>
      </c>
      <c r="G114" s="61" t="s">
        <v>33</v>
      </c>
      <c r="H114" s="67">
        <v>30000</v>
      </c>
      <c r="I114" s="67">
        <v>30000</v>
      </c>
      <c r="J114" s="67">
        <v>30000</v>
      </c>
      <c r="K114" s="67"/>
      <c r="L114" s="67"/>
      <c r="M114" s="67"/>
      <c r="N114" s="67">
        <f t="shared" si="84"/>
        <v>30000</v>
      </c>
      <c r="O114" s="67">
        <f t="shared" si="85"/>
        <v>30000</v>
      </c>
      <c r="P114" s="67">
        <f t="shared" si="86"/>
        <v>30000</v>
      </c>
      <c r="Q114" s="67">
        <v>987.1</v>
      </c>
      <c r="R114" s="67"/>
      <c r="S114" s="67"/>
      <c r="T114" s="67">
        <f t="shared" si="87"/>
        <v>30987.1</v>
      </c>
      <c r="U114" s="67">
        <f t="shared" si="88"/>
        <v>30000</v>
      </c>
      <c r="V114" s="67">
        <f t="shared" si="89"/>
        <v>30000</v>
      </c>
    </row>
    <row r="115" spans="1:22">
      <c r="A115" s="265"/>
      <c r="B115" s="62" t="s">
        <v>35</v>
      </c>
      <c r="C115" s="5" t="s">
        <v>13</v>
      </c>
      <c r="D115" s="60" t="s">
        <v>5</v>
      </c>
      <c r="E115" s="5" t="s">
        <v>100</v>
      </c>
      <c r="F115" s="5" t="s">
        <v>103</v>
      </c>
      <c r="G115" s="61" t="s">
        <v>36</v>
      </c>
      <c r="H115" s="63">
        <f>H116+H117</f>
        <v>105000</v>
      </c>
      <c r="I115" s="63">
        <f t="shared" ref="I115:M115" si="114">I116+I117</f>
        <v>105000</v>
      </c>
      <c r="J115" s="63">
        <f t="shared" si="114"/>
        <v>105000</v>
      </c>
      <c r="K115" s="63">
        <f t="shared" si="114"/>
        <v>0</v>
      </c>
      <c r="L115" s="63">
        <f t="shared" si="114"/>
        <v>0</v>
      </c>
      <c r="M115" s="63">
        <f t="shared" si="114"/>
        <v>0</v>
      </c>
      <c r="N115" s="63">
        <f t="shared" si="84"/>
        <v>105000</v>
      </c>
      <c r="O115" s="63">
        <f t="shared" si="85"/>
        <v>105000</v>
      </c>
      <c r="P115" s="63">
        <f t="shared" si="86"/>
        <v>105000</v>
      </c>
      <c r="Q115" s="63">
        <f t="shared" ref="Q115:S115" si="115">Q116+Q117</f>
        <v>5000</v>
      </c>
      <c r="R115" s="63">
        <f t="shared" si="115"/>
        <v>0</v>
      </c>
      <c r="S115" s="63">
        <f t="shared" si="115"/>
        <v>0</v>
      </c>
      <c r="T115" s="63">
        <f t="shared" si="87"/>
        <v>110000</v>
      </c>
      <c r="U115" s="63">
        <f t="shared" si="88"/>
        <v>105000</v>
      </c>
      <c r="V115" s="63">
        <f t="shared" si="89"/>
        <v>105000</v>
      </c>
    </row>
    <row r="116" spans="1:22">
      <c r="A116" s="265"/>
      <c r="B116" s="62" t="s">
        <v>174</v>
      </c>
      <c r="C116" s="5" t="s">
        <v>13</v>
      </c>
      <c r="D116" s="60" t="s">
        <v>5</v>
      </c>
      <c r="E116" s="5" t="s">
        <v>100</v>
      </c>
      <c r="F116" s="5" t="s">
        <v>103</v>
      </c>
      <c r="G116" s="61" t="s">
        <v>175</v>
      </c>
      <c r="H116" s="67">
        <v>25000</v>
      </c>
      <c r="I116" s="67">
        <v>25000</v>
      </c>
      <c r="J116" s="67">
        <v>25000</v>
      </c>
      <c r="K116" s="67"/>
      <c r="L116" s="67"/>
      <c r="M116" s="67"/>
      <c r="N116" s="67">
        <f t="shared" si="84"/>
        <v>25000</v>
      </c>
      <c r="O116" s="67">
        <f t="shared" si="85"/>
        <v>25000</v>
      </c>
      <c r="P116" s="67">
        <f t="shared" si="86"/>
        <v>25000</v>
      </c>
      <c r="Q116" s="67">
        <v>5000</v>
      </c>
      <c r="R116" s="67"/>
      <c r="S116" s="67"/>
      <c r="T116" s="67">
        <f t="shared" si="87"/>
        <v>30000</v>
      </c>
      <c r="U116" s="67">
        <f t="shared" si="88"/>
        <v>25000</v>
      </c>
      <c r="V116" s="67">
        <f t="shared" si="89"/>
        <v>25000</v>
      </c>
    </row>
    <row r="117" spans="1:22">
      <c r="A117" s="265"/>
      <c r="B117" s="62" t="s">
        <v>67</v>
      </c>
      <c r="C117" s="5" t="s">
        <v>13</v>
      </c>
      <c r="D117" s="60" t="s">
        <v>5</v>
      </c>
      <c r="E117" s="5" t="s">
        <v>100</v>
      </c>
      <c r="F117" s="5" t="s">
        <v>103</v>
      </c>
      <c r="G117" s="61" t="s">
        <v>68</v>
      </c>
      <c r="H117" s="67">
        <v>80000</v>
      </c>
      <c r="I117" s="67">
        <v>80000</v>
      </c>
      <c r="J117" s="67">
        <v>80000</v>
      </c>
      <c r="K117" s="67"/>
      <c r="L117" s="67"/>
      <c r="M117" s="67"/>
      <c r="N117" s="67">
        <f t="shared" si="84"/>
        <v>80000</v>
      </c>
      <c r="O117" s="67">
        <f t="shared" si="85"/>
        <v>80000</v>
      </c>
      <c r="P117" s="67">
        <f t="shared" si="86"/>
        <v>80000</v>
      </c>
      <c r="Q117" s="67"/>
      <c r="R117" s="67"/>
      <c r="S117" s="67"/>
      <c r="T117" s="67">
        <f t="shared" si="87"/>
        <v>80000</v>
      </c>
      <c r="U117" s="67">
        <f t="shared" si="88"/>
        <v>80000</v>
      </c>
      <c r="V117" s="67">
        <f t="shared" si="89"/>
        <v>80000</v>
      </c>
    </row>
    <row r="118" spans="1:22" ht="25.5">
      <c r="A118" s="265"/>
      <c r="B118" s="30" t="s">
        <v>41</v>
      </c>
      <c r="C118" s="5" t="s">
        <v>13</v>
      </c>
      <c r="D118" s="60" t="s">
        <v>5</v>
      </c>
      <c r="E118" s="5" t="s">
        <v>100</v>
      </c>
      <c r="F118" s="5" t="s">
        <v>103</v>
      </c>
      <c r="G118" s="17" t="s">
        <v>39</v>
      </c>
      <c r="H118" s="63">
        <f>H119</f>
        <v>115000</v>
      </c>
      <c r="I118" s="63">
        <f t="shared" ref="I118:M118" si="116">I119</f>
        <v>115000</v>
      </c>
      <c r="J118" s="63">
        <f t="shared" si="116"/>
        <v>115000</v>
      </c>
      <c r="K118" s="63">
        <f t="shared" si="116"/>
        <v>0</v>
      </c>
      <c r="L118" s="63">
        <f t="shared" si="116"/>
        <v>0</v>
      </c>
      <c r="M118" s="63">
        <f t="shared" si="116"/>
        <v>0</v>
      </c>
      <c r="N118" s="63">
        <f t="shared" si="84"/>
        <v>115000</v>
      </c>
      <c r="O118" s="63">
        <f t="shared" si="85"/>
        <v>115000</v>
      </c>
      <c r="P118" s="63">
        <f t="shared" si="86"/>
        <v>115000</v>
      </c>
      <c r="Q118" s="63">
        <f t="shared" ref="Q118:S118" si="117">Q119</f>
        <v>0</v>
      </c>
      <c r="R118" s="63">
        <f t="shared" si="117"/>
        <v>0</v>
      </c>
      <c r="S118" s="63">
        <f t="shared" si="117"/>
        <v>0</v>
      </c>
      <c r="T118" s="63">
        <f t="shared" si="87"/>
        <v>115000</v>
      </c>
      <c r="U118" s="63">
        <f t="shared" si="88"/>
        <v>115000</v>
      </c>
      <c r="V118" s="63">
        <f t="shared" si="89"/>
        <v>115000</v>
      </c>
    </row>
    <row r="119" spans="1:22">
      <c r="A119" s="265"/>
      <c r="B119" s="29" t="s">
        <v>42</v>
      </c>
      <c r="C119" s="5" t="s">
        <v>13</v>
      </c>
      <c r="D119" s="60" t="s">
        <v>5</v>
      </c>
      <c r="E119" s="5" t="s">
        <v>100</v>
      </c>
      <c r="F119" s="5" t="s">
        <v>103</v>
      </c>
      <c r="G119" s="17" t="s">
        <v>40</v>
      </c>
      <c r="H119" s="67">
        <v>115000</v>
      </c>
      <c r="I119" s="67">
        <v>115000</v>
      </c>
      <c r="J119" s="67">
        <v>115000</v>
      </c>
      <c r="K119" s="67"/>
      <c r="L119" s="67"/>
      <c r="M119" s="67"/>
      <c r="N119" s="67">
        <f t="shared" si="84"/>
        <v>115000</v>
      </c>
      <c r="O119" s="67">
        <f t="shared" si="85"/>
        <v>115000</v>
      </c>
      <c r="P119" s="67">
        <f t="shared" si="86"/>
        <v>115000</v>
      </c>
      <c r="Q119" s="67"/>
      <c r="R119" s="67"/>
      <c r="S119" s="67"/>
      <c r="T119" s="67">
        <f t="shared" si="87"/>
        <v>115000</v>
      </c>
      <c r="U119" s="67">
        <f t="shared" si="88"/>
        <v>115000</v>
      </c>
      <c r="V119" s="67">
        <f t="shared" si="89"/>
        <v>115000</v>
      </c>
    </row>
    <row r="120" spans="1:22" ht="25.5">
      <c r="A120" s="27" t="s">
        <v>98</v>
      </c>
      <c r="B120" s="87" t="s">
        <v>95</v>
      </c>
      <c r="C120" s="6" t="s">
        <v>13</v>
      </c>
      <c r="D120" s="6" t="s">
        <v>6</v>
      </c>
      <c r="E120" s="6" t="s">
        <v>100</v>
      </c>
      <c r="F120" s="6" t="s">
        <v>101</v>
      </c>
      <c r="G120" s="17"/>
      <c r="H120" s="64">
        <f>H121+H124+H127+H130+H136+H133</f>
        <v>5132590.37</v>
      </c>
      <c r="I120" s="64">
        <f t="shared" ref="I120:J120" si="118">I121+I124+I127+I130+I136+I133</f>
        <v>5158948.13</v>
      </c>
      <c r="J120" s="64">
        <f t="shared" si="118"/>
        <v>5375890.4699999997</v>
      </c>
      <c r="K120" s="64">
        <f t="shared" ref="K120:M120" si="119">K121+K124+K127+K130+K136+K133</f>
        <v>0</v>
      </c>
      <c r="L120" s="64">
        <f t="shared" si="119"/>
        <v>0</v>
      </c>
      <c r="M120" s="64">
        <f t="shared" si="119"/>
        <v>0</v>
      </c>
      <c r="N120" s="64">
        <f t="shared" si="84"/>
        <v>5132590.37</v>
      </c>
      <c r="O120" s="64">
        <f t="shared" si="85"/>
        <v>5158948.13</v>
      </c>
      <c r="P120" s="64">
        <f t="shared" si="86"/>
        <v>5375890.4699999997</v>
      </c>
      <c r="Q120" s="64">
        <f>Q121+Q124+Q127+Q130+Q136+Q133+Q139</f>
        <v>70000</v>
      </c>
      <c r="R120" s="64">
        <f t="shared" ref="R120:S120" si="120">R121+R124+R127+R130+R136+R133+R139</f>
        <v>0</v>
      </c>
      <c r="S120" s="64">
        <f t="shared" si="120"/>
        <v>0</v>
      </c>
      <c r="T120" s="64">
        <f t="shared" si="87"/>
        <v>5202590.37</v>
      </c>
      <c r="U120" s="64">
        <f t="shared" si="88"/>
        <v>5158948.13</v>
      </c>
      <c r="V120" s="64">
        <f t="shared" si="89"/>
        <v>5375890.4699999997</v>
      </c>
    </row>
    <row r="121" spans="1:22">
      <c r="A121" s="254"/>
      <c r="B121" s="108" t="s">
        <v>154</v>
      </c>
      <c r="C121" s="60" t="s">
        <v>13</v>
      </c>
      <c r="D121" s="60" t="s">
        <v>6</v>
      </c>
      <c r="E121" s="60" t="s">
        <v>100</v>
      </c>
      <c r="F121" s="60" t="s">
        <v>153</v>
      </c>
      <c r="G121" s="61"/>
      <c r="H121" s="70">
        <f>H122</f>
        <v>100000</v>
      </c>
      <c r="I121" s="70">
        <f t="shared" ref="I121:M122" si="121">I122</f>
        <v>100000</v>
      </c>
      <c r="J121" s="70">
        <f t="shared" si="121"/>
        <v>100000</v>
      </c>
      <c r="K121" s="70">
        <f t="shared" si="121"/>
        <v>0</v>
      </c>
      <c r="L121" s="70">
        <f t="shared" si="121"/>
        <v>0</v>
      </c>
      <c r="M121" s="70">
        <f t="shared" si="121"/>
        <v>0</v>
      </c>
      <c r="N121" s="70">
        <f t="shared" si="84"/>
        <v>100000</v>
      </c>
      <c r="O121" s="70">
        <f t="shared" si="85"/>
        <v>100000</v>
      </c>
      <c r="P121" s="70">
        <f t="shared" si="86"/>
        <v>100000</v>
      </c>
      <c r="Q121" s="70">
        <f t="shared" ref="Q121:S122" si="122">Q122</f>
        <v>0</v>
      </c>
      <c r="R121" s="70">
        <f t="shared" si="122"/>
        <v>0</v>
      </c>
      <c r="S121" s="70">
        <f t="shared" si="122"/>
        <v>0</v>
      </c>
      <c r="T121" s="70">
        <f t="shared" si="87"/>
        <v>100000</v>
      </c>
      <c r="U121" s="70">
        <f t="shared" si="88"/>
        <v>100000</v>
      </c>
      <c r="V121" s="70">
        <f t="shared" si="89"/>
        <v>100000</v>
      </c>
    </row>
    <row r="122" spans="1:22" ht="25.5">
      <c r="A122" s="255"/>
      <c r="B122" s="80" t="s">
        <v>41</v>
      </c>
      <c r="C122" s="60" t="s">
        <v>13</v>
      </c>
      <c r="D122" s="60" t="s">
        <v>6</v>
      </c>
      <c r="E122" s="60" t="s">
        <v>100</v>
      </c>
      <c r="F122" s="60" t="s">
        <v>153</v>
      </c>
      <c r="G122" s="61" t="s">
        <v>39</v>
      </c>
      <c r="H122" s="70">
        <f>H123</f>
        <v>100000</v>
      </c>
      <c r="I122" s="70">
        <f t="shared" si="121"/>
        <v>100000</v>
      </c>
      <c r="J122" s="70">
        <f t="shared" si="121"/>
        <v>100000</v>
      </c>
      <c r="K122" s="70">
        <f t="shared" si="121"/>
        <v>0</v>
      </c>
      <c r="L122" s="70">
        <f t="shared" si="121"/>
        <v>0</v>
      </c>
      <c r="M122" s="70">
        <f t="shared" si="121"/>
        <v>0</v>
      </c>
      <c r="N122" s="70">
        <f t="shared" si="84"/>
        <v>100000</v>
      </c>
      <c r="O122" s="70">
        <f t="shared" si="85"/>
        <v>100000</v>
      </c>
      <c r="P122" s="70">
        <f t="shared" si="86"/>
        <v>100000</v>
      </c>
      <c r="Q122" s="70">
        <f t="shared" si="122"/>
        <v>0</v>
      </c>
      <c r="R122" s="70">
        <f t="shared" si="122"/>
        <v>0</v>
      </c>
      <c r="S122" s="70">
        <f t="shared" si="122"/>
        <v>0</v>
      </c>
      <c r="T122" s="70">
        <f t="shared" si="87"/>
        <v>100000</v>
      </c>
      <c r="U122" s="70">
        <f t="shared" si="88"/>
        <v>100000</v>
      </c>
      <c r="V122" s="70">
        <f t="shared" si="89"/>
        <v>100000</v>
      </c>
    </row>
    <row r="123" spans="1:22">
      <c r="A123" s="255"/>
      <c r="B123" s="91" t="s">
        <v>42</v>
      </c>
      <c r="C123" s="60" t="s">
        <v>13</v>
      </c>
      <c r="D123" s="60" t="s">
        <v>6</v>
      </c>
      <c r="E123" s="60" t="s">
        <v>100</v>
      </c>
      <c r="F123" s="60" t="s">
        <v>153</v>
      </c>
      <c r="G123" s="61" t="s">
        <v>40</v>
      </c>
      <c r="H123" s="67">
        <v>100000</v>
      </c>
      <c r="I123" s="67">
        <v>100000</v>
      </c>
      <c r="J123" s="67">
        <v>100000</v>
      </c>
      <c r="K123" s="67"/>
      <c r="L123" s="67"/>
      <c r="M123" s="67"/>
      <c r="N123" s="67">
        <f t="shared" si="84"/>
        <v>100000</v>
      </c>
      <c r="O123" s="67">
        <f t="shared" si="85"/>
        <v>100000</v>
      </c>
      <c r="P123" s="67">
        <f t="shared" si="86"/>
        <v>100000</v>
      </c>
      <c r="Q123" s="67"/>
      <c r="R123" s="67"/>
      <c r="S123" s="67"/>
      <c r="T123" s="67">
        <f t="shared" si="87"/>
        <v>100000</v>
      </c>
      <c r="U123" s="67">
        <f t="shared" si="88"/>
        <v>100000</v>
      </c>
      <c r="V123" s="67">
        <f t="shared" si="89"/>
        <v>100000</v>
      </c>
    </row>
    <row r="124" spans="1:22" ht="25.5">
      <c r="A124" s="255"/>
      <c r="B124" s="88" t="s">
        <v>96</v>
      </c>
      <c r="C124" s="5" t="s">
        <v>13</v>
      </c>
      <c r="D124" s="60" t="s">
        <v>6</v>
      </c>
      <c r="E124" s="5" t="s">
        <v>100</v>
      </c>
      <c r="F124" s="5" t="s">
        <v>108</v>
      </c>
      <c r="G124" s="17"/>
      <c r="H124" s="63">
        <f>H125</f>
        <v>2961502</v>
      </c>
      <c r="I124" s="63">
        <f t="shared" ref="I124:M125" si="123">I125</f>
        <v>2994036.51</v>
      </c>
      <c r="J124" s="63">
        <f t="shared" si="123"/>
        <v>3144379.58</v>
      </c>
      <c r="K124" s="63">
        <f t="shared" si="123"/>
        <v>0</v>
      </c>
      <c r="L124" s="63">
        <f t="shared" si="123"/>
        <v>0</v>
      </c>
      <c r="M124" s="63">
        <f t="shared" si="123"/>
        <v>0</v>
      </c>
      <c r="N124" s="63">
        <f t="shared" si="84"/>
        <v>2961502</v>
      </c>
      <c r="O124" s="63">
        <f t="shared" si="85"/>
        <v>2994036.51</v>
      </c>
      <c r="P124" s="63">
        <f t="shared" si="86"/>
        <v>3144379.58</v>
      </c>
      <c r="Q124" s="63">
        <f t="shared" ref="Q124:S125" si="124">Q125</f>
        <v>0</v>
      </c>
      <c r="R124" s="63">
        <f t="shared" si="124"/>
        <v>0</v>
      </c>
      <c r="S124" s="63">
        <f t="shared" si="124"/>
        <v>0</v>
      </c>
      <c r="T124" s="63">
        <f t="shared" si="87"/>
        <v>2961502</v>
      </c>
      <c r="U124" s="63">
        <f t="shared" si="88"/>
        <v>2994036.51</v>
      </c>
      <c r="V124" s="63">
        <f t="shared" si="89"/>
        <v>3144379.58</v>
      </c>
    </row>
    <row r="125" spans="1:22" ht="25.5">
      <c r="A125" s="255"/>
      <c r="B125" s="80" t="s">
        <v>41</v>
      </c>
      <c r="C125" s="5" t="s">
        <v>13</v>
      </c>
      <c r="D125" s="60" t="s">
        <v>6</v>
      </c>
      <c r="E125" s="5" t="s">
        <v>100</v>
      </c>
      <c r="F125" s="5" t="s">
        <v>108</v>
      </c>
      <c r="G125" s="17" t="s">
        <v>39</v>
      </c>
      <c r="H125" s="63">
        <f>H126</f>
        <v>2961502</v>
      </c>
      <c r="I125" s="63">
        <f t="shared" si="123"/>
        <v>2994036.51</v>
      </c>
      <c r="J125" s="63">
        <f t="shared" si="123"/>
        <v>3144379.58</v>
      </c>
      <c r="K125" s="63">
        <f t="shared" si="123"/>
        <v>0</v>
      </c>
      <c r="L125" s="63">
        <f t="shared" si="123"/>
        <v>0</v>
      </c>
      <c r="M125" s="63">
        <f t="shared" si="123"/>
        <v>0</v>
      </c>
      <c r="N125" s="63">
        <f t="shared" si="84"/>
        <v>2961502</v>
      </c>
      <c r="O125" s="63">
        <f t="shared" si="85"/>
        <v>2994036.51</v>
      </c>
      <c r="P125" s="63">
        <f t="shared" si="86"/>
        <v>3144379.58</v>
      </c>
      <c r="Q125" s="63">
        <f t="shared" si="124"/>
        <v>0</v>
      </c>
      <c r="R125" s="63">
        <f t="shared" si="124"/>
        <v>0</v>
      </c>
      <c r="S125" s="63">
        <f t="shared" si="124"/>
        <v>0</v>
      </c>
      <c r="T125" s="63">
        <f t="shared" si="87"/>
        <v>2961502</v>
      </c>
      <c r="U125" s="63">
        <f t="shared" si="88"/>
        <v>2994036.51</v>
      </c>
      <c r="V125" s="63">
        <f t="shared" si="89"/>
        <v>3144379.58</v>
      </c>
    </row>
    <row r="126" spans="1:22">
      <c r="A126" s="255"/>
      <c r="B126" s="91" t="s">
        <v>42</v>
      </c>
      <c r="C126" s="5" t="s">
        <v>13</v>
      </c>
      <c r="D126" s="60" t="s">
        <v>6</v>
      </c>
      <c r="E126" s="5" t="s">
        <v>100</v>
      </c>
      <c r="F126" s="5" t="s">
        <v>108</v>
      </c>
      <c r="G126" s="17" t="s">
        <v>40</v>
      </c>
      <c r="H126" s="67">
        <v>2961502</v>
      </c>
      <c r="I126" s="67">
        <v>2994036.51</v>
      </c>
      <c r="J126" s="67">
        <v>3144379.58</v>
      </c>
      <c r="K126" s="67"/>
      <c r="L126" s="67"/>
      <c r="M126" s="67"/>
      <c r="N126" s="67">
        <f t="shared" si="84"/>
        <v>2961502</v>
      </c>
      <c r="O126" s="67">
        <f t="shared" si="85"/>
        <v>2994036.51</v>
      </c>
      <c r="P126" s="67">
        <f t="shared" si="86"/>
        <v>3144379.58</v>
      </c>
      <c r="Q126" s="67"/>
      <c r="R126" s="67"/>
      <c r="S126" s="67"/>
      <c r="T126" s="67">
        <f t="shared" si="87"/>
        <v>2961502</v>
      </c>
      <c r="U126" s="67">
        <f t="shared" si="88"/>
        <v>2994036.51</v>
      </c>
      <c r="V126" s="67">
        <f t="shared" si="89"/>
        <v>3144379.58</v>
      </c>
    </row>
    <row r="127" spans="1:22">
      <c r="A127" s="255"/>
      <c r="B127" s="91" t="s">
        <v>43</v>
      </c>
      <c r="C127" s="5" t="s">
        <v>13</v>
      </c>
      <c r="D127" s="60" t="s">
        <v>6</v>
      </c>
      <c r="E127" s="5" t="s">
        <v>100</v>
      </c>
      <c r="F127" s="5" t="s">
        <v>103</v>
      </c>
      <c r="G127" s="17"/>
      <c r="H127" s="63">
        <f>H128</f>
        <v>20000</v>
      </c>
      <c r="I127" s="63">
        <f t="shared" ref="I127:M128" si="125">I128</f>
        <v>20000</v>
      </c>
      <c r="J127" s="63">
        <f t="shared" si="125"/>
        <v>20000</v>
      </c>
      <c r="K127" s="63">
        <f t="shared" si="125"/>
        <v>0</v>
      </c>
      <c r="L127" s="63">
        <f t="shared" si="125"/>
        <v>0</v>
      </c>
      <c r="M127" s="63">
        <f t="shared" si="125"/>
        <v>0</v>
      </c>
      <c r="N127" s="63">
        <f t="shared" si="84"/>
        <v>20000</v>
      </c>
      <c r="O127" s="63">
        <f t="shared" si="85"/>
        <v>20000</v>
      </c>
      <c r="P127" s="63">
        <f t="shared" si="86"/>
        <v>20000</v>
      </c>
      <c r="Q127" s="63">
        <f t="shared" ref="Q127:S128" si="126">Q128</f>
        <v>0</v>
      </c>
      <c r="R127" s="63">
        <f t="shared" si="126"/>
        <v>0</v>
      </c>
      <c r="S127" s="63">
        <f t="shared" si="126"/>
        <v>0</v>
      </c>
      <c r="T127" s="63">
        <f t="shared" si="87"/>
        <v>20000</v>
      </c>
      <c r="U127" s="63">
        <f t="shared" si="88"/>
        <v>20000</v>
      </c>
      <c r="V127" s="63">
        <f t="shared" si="89"/>
        <v>20000</v>
      </c>
    </row>
    <row r="128" spans="1:22">
      <c r="A128" s="255"/>
      <c r="B128" s="91" t="s">
        <v>35</v>
      </c>
      <c r="C128" s="5" t="s">
        <v>13</v>
      </c>
      <c r="D128" s="60" t="s">
        <v>6</v>
      </c>
      <c r="E128" s="5" t="s">
        <v>100</v>
      </c>
      <c r="F128" s="5" t="s">
        <v>103</v>
      </c>
      <c r="G128" s="61" t="s">
        <v>36</v>
      </c>
      <c r="H128" s="63">
        <f>H129</f>
        <v>20000</v>
      </c>
      <c r="I128" s="63">
        <f t="shared" si="125"/>
        <v>20000</v>
      </c>
      <c r="J128" s="63">
        <f t="shared" si="125"/>
        <v>20000</v>
      </c>
      <c r="K128" s="63">
        <f t="shared" si="125"/>
        <v>0</v>
      </c>
      <c r="L128" s="63">
        <f t="shared" si="125"/>
        <v>0</v>
      </c>
      <c r="M128" s="63">
        <f t="shared" si="125"/>
        <v>0</v>
      </c>
      <c r="N128" s="63">
        <f t="shared" si="84"/>
        <v>20000</v>
      </c>
      <c r="O128" s="63">
        <f t="shared" si="85"/>
        <v>20000</v>
      </c>
      <c r="P128" s="63">
        <f t="shared" si="86"/>
        <v>20000</v>
      </c>
      <c r="Q128" s="63">
        <f t="shared" si="126"/>
        <v>0</v>
      </c>
      <c r="R128" s="63">
        <f t="shared" si="126"/>
        <v>0</v>
      </c>
      <c r="S128" s="63">
        <f t="shared" si="126"/>
        <v>0</v>
      </c>
      <c r="T128" s="63">
        <f t="shared" si="87"/>
        <v>20000</v>
      </c>
      <c r="U128" s="63">
        <f t="shared" si="88"/>
        <v>20000</v>
      </c>
      <c r="V128" s="63">
        <f t="shared" si="89"/>
        <v>20000</v>
      </c>
    </row>
    <row r="129" spans="1:22" ht="14.25" customHeight="1">
      <c r="A129" s="255"/>
      <c r="B129" s="91" t="s">
        <v>38</v>
      </c>
      <c r="C129" s="5" t="s">
        <v>13</v>
      </c>
      <c r="D129" s="60" t="s">
        <v>6</v>
      </c>
      <c r="E129" s="5" t="s">
        <v>100</v>
      </c>
      <c r="F129" s="5" t="s">
        <v>103</v>
      </c>
      <c r="G129" s="61" t="s">
        <v>37</v>
      </c>
      <c r="H129" s="67">
        <v>20000</v>
      </c>
      <c r="I129" s="67">
        <v>20000</v>
      </c>
      <c r="J129" s="67">
        <v>20000</v>
      </c>
      <c r="K129" s="67"/>
      <c r="L129" s="67"/>
      <c r="M129" s="67"/>
      <c r="N129" s="67">
        <f t="shared" si="84"/>
        <v>20000</v>
      </c>
      <c r="O129" s="67">
        <f t="shared" si="85"/>
        <v>20000</v>
      </c>
      <c r="P129" s="67">
        <f t="shared" si="86"/>
        <v>20000</v>
      </c>
      <c r="Q129" s="67"/>
      <c r="R129" s="67"/>
      <c r="S129" s="67"/>
      <c r="T129" s="67">
        <f t="shared" si="87"/>
        <v>20000</v>
      </c>
      <c r="U129" s="67">
        <f t="shared" si="88"/>
        <v>20000</v>
      </c>
      <c r="V129" s="67">
        <f t="shared" si="89"/>
        <v>20000</v>
      </c>
    </row>
    <row r="130" spans="1:22">
      <c r="A130" s="255"/>
      <c r="B130" s="88" t="s">
        <v>22</v>
      </c>
      <c r="C130" s="60" t="s">
        <v>13</v>
      </c>
      <c r="D130" s="60" t="s">
        <v>6</v>
      </c>
      <c r="E130" s="60" t="s">
        <v>100</v>
      </c>
      <c r="F130" s="60" t="s">
        <v>109</v>
      </c>
      <c r="G130" s="17"/>
      <c r="H130" s="63">
        <f>H131</f>
        <v>80000</v>
      </c>
      <c r="I130" s="63">
        <f t="shared" ref="I130:M131" si="127">I131</f>
        <v>80000</v>
      </c>
      <c r="J130" s="63">
        <f t="shared" si="127"/>
        <v>80000</v>
      </c>
      <c r="K130" s="63">
        <f t="shared" si="127"/>
        <v>0</v>
      </c>
      <c r="L130" s="63">
        <f t="shared" si="127"/>
        <v>0</v>
      </c>
      <c r="M130" s="63">
        <f t="shared" si="127"/>
        <v>0</v>
      </c>
      <c r="N130" s="63">
        <f t="shared" si="84"/>
        <v>80000</v>
      </c>
      <c r="O130" s="63">
        <f t="shared" si="85"/>
        <v>80000</v>
      </c>
      <c r="P130" s="63">
        <f t="shared" si="86"/>
        <v>80000</v>
      </c>
      <c r="Q130" s="63">
        <f t="shared" ref="Q130:S131" si="128">Q131</f>
        <v>0</v>
      </c>
      <c r="R130" s="63">
        <f t="shared" si="128"/>
        <v>0</v>
      </c>
      <c r="S130" s="63">
        <f t="shared" si="128"/>
        <v>0</v>
      </c>
      <c r="T130" s="63">
        <f t="shared" si="87"/>
        <v>80000</v>
      </c>
      <c r="U130" s="63">
        <f t="shared" si="88"/>
        <v>80000</v>
      </c>
      <c r="V130" s="63">
        <f t="shared" si="89"/>
        <v>80000</v>
      </c>
    </row>
    <row r="131" spans="1:22" ht="25.5">
      <c r="A131" s="255"/>
      <c r="B131" s="80" t="s">
        <v>41</v>
      </c>
      <c r="C131" s="60" t="s">
        <v>13</v>
      </c>
      <c r="D131" s="60" t="s">
        <v>6</v>
      </c>
      <c r="E131" s="60" t="s">
        <v>100</v>
      </c>
      <c r="F131" s="60" t="s">
        <v>109</v>
      </c>
      <c r="G131" s="61" t="s">
        <v>39</v>
      </c>
      <c r="H131" s="63">
        <f>H132</f>
        <v>80000</v>
      </c>
      <c r="I131" s="63">
        <f t="shared" si="127"/>
        <v>80000</v>
      </c>
      <c r="J131" s="63">
        <f t="shared" si="127"/>
        <v>80000</v>
      </c>
      <c r="K131" s="63">
        <f t="shared" si="127"/>
        <v>0</v>
      </c>
      <c r="L131" s="63">
        <f t="shared" si="127"/>
        <v>0</v>
      </c>
      <c r="M131" s="63">
        <f t="shared" si="127"/>
        <v>0</v>
      </c>
      <c r="N131" s="63">
        <f t="shared" si="84"/>
        <v>80000</v>
      </c>
      <c r="O131" s="63">
        <f t="shared" si="85"/>
        <v>80000</v>
      </c>
      <c r="P131" s="63">
        <f t="shared" si="86"/>
        <v>80000</v>
      </c>
      <c r="Q131" s="63">
        <f t="shared" si="128"/>
        <v>0</v>
      </c>
      <c r="R131" s="63">
        <f t="shared" si="128"/>
        <v>0</v>
      </c>
      <c r="S131" s="63">
        <f t="shared" si="128"/>
        <v>0</v>
      </c>
      <c r="T131" s="63">
        <f t="shared" si="87"/>
        <v>80000</v>
      </c>
      <c r="U131" s="63">
        <f t="shared" si="88"/>
        <v>80000</v>
      </c>
      <c r="V131" s="63">
        <f t="shared" si="89"/>
        <v>80000</v>
      </c>
    </row>
    <row r="132" spans="1:22">
      <c r="A132" s="255"/>
      <c r="B132" s="91" t="s">
        <v>42</v>
      </c>
      <c r="C132" s="60" t="s">
        <v>13</v>
      </c>
      <c r="D132" s="60" t="s">
        <v>6</v>
      </c>
      <c r="E132" s="60" t="s">
        <v>100</v>
      </c>
      <c r="F132" s="60" t="s">
        <v>109</v>
      </c>
      <c r="G132" s="61" t="s">
        <v>40</v>
      </c>
      <c r="H132" s="67">
        <v>80000</v>
      </c>
      <c r="I132" s="67">
        <v>80000</v>
      </c>
      <c r="J132" s="67">
        <v>80000</v>
      </c>
      <c r="K132" s="67"/>
      <c r="L132" s="67"/>
      <c r="M132" s="67"/>
      <c r="N132" s="67">
        <f t="shared" si="84"/>
        <v>80000</v>
      </c>
      <c r="O132" s="67">
        <f t="shared" si="85"/>
        <v>80000</v>
      </c>
      <c r="P132" s="67">
        <f t="shared" si="86"/>
        <v>80000</v>
      </c>
      <c r="Q132" s="67"/>
      <c r="R132" s="67"/>
      <c r="S132" s="67"/>
      <c r="T132" s="67">
        <f t="shared" si="87"/>
        <v>80000</v>
      </c>
      <c r="U132" s="67">
        <f t="shared" si="88"/>
        <v>80000</v>
      </c>
      <c r="V132" s="67">
        <f t="shared" si="89"/>
        <v>80000</v>
      </c>
    </row>
    <row r="133" spans="1:22" ht="25.5">
      <c r="A133" s="255"/>
      <c r="B133" s="88" t="s">
        <v>258</v>
      </c>
      <c r="C133" s="5" t="s">
        <v>13</v>
      </c>
      <c r="D133" s="60" t="s">
        <v>6</v>
      </c>
      <c r="E133" s="5" t="s">
        <v>100</v>
      </c>
      <c r="F133" s="60" t="s">
        <v>176</v>
      </c>
      <c r="G133" s="61"/>
      <c r="H133" s="67">
        <f>H134</f>
        <v>300000</v>
      </c>
      <c r="I133" s="67">
        <f t="shared" ref="I133:M134" si="129">I134</f>
        <v>300000</v>
      </c>
      <c r="J133" s="67">
        <f t="shared" si="129"/>
        <v>300000</v>
      </c>
      <c r="K133" s="67">
        <f t="shared" si="129"/>
        <v>0</v>
      </c>
      <c r="L133" s="67">
        <f t="shared" si="129"/>
        <v>0</v>
      </c>
      <c r="M133" s="67">
        <f t="shared" si="129"/>
        <v>0</v>
      </c>
      <c r="N133" s="67">
        <f t="shared" si="84"/>
        <v>300000</v>
      </c>
      <c r="O133" s="67">
        <f t="shared" si="85"/>
        <v>300000</v>
      </c>
      <c r="P133" s="67">
        <f t="shared" si="86"/>
        <v>300000</v>
      </c>
      <c r="Q133" s="67">
        <f t="shared" ref="Q133:S134" si="130">Q134</f>
        <v>0</v>
      </c>
      <c r="R133" s="67">
        <f t="shared" si="130"/>
        <v>0</v>
      </c>
      <c r="S133" s="67">
        <f t="shared" si="130"/>
        <v>0</v>
      </c>
      <c r="T133" s="67">
        <f t="shared" si="87"/>
        <v>300000</v>
      </c>
      <c r="U133" s="67">
        <f t="shared" si="88"/>
        <v>300000</v>
      </c>
      <c r="V133" s="67">
        <f t="shared" si="89"/>
        <v>300000</v>
      </c>
    </row>
    <row r="134" spans="1:22" ht="25.5">
      <c r="A134" s="255"/>
      <c r="B134" s="80" t="s">
        <v>41</v>
      </c>
      <c r="C134" s="5" t="s">
        <v>13</v>
      </c>
      <c r="D134" s="60" t="s">
        <v>6</v>
      </c>
      <c r="E134" s="5" t="s">
        <v>100</v>
      </c>
      <c r="F134" s="60" t="s">
        <v>176</v>
      </c>
      <c r="G134" s="61" t="s">
        <v>39</v>
      </c>
      <c r="H134" s="67">
        <f>H135</f>
        <v>300000</v>
      </c>
      <c r="I134" s="67">
        <f t="shared" si="129"/>
        <v>300000</v>
      </c>
      <c r="J134" s="67">
        <f t="shared" si="129"/>
        <v>300000</v>
      </c>
      <c r="K134" s="67">
        <f t="shared" si="129"/>
        <v>0</v>
      </c>
      <c r="L134" s="67">
        <f t="shared" si="129"/>
        <v>0</v>
      </c>
      <c r="M134" s="67">
        <f t="shared" si="129"/>
        <v>0</v>
      </c>
      <c r="N134" s="67">
        <f t="shared" si="84"/>
        <v>300000</v>
      </c>
      <c r="O134" s="67">
        <f t="shared" si="85"/>
        <v>300000</v>
      </c>
      <c r="P134" s="67">
        <f t="shared" si="86"/>
        <v>300000</v>
      </c>
      <c r="Q134" s="67">
        <f t="shared" si="130"/>
        <v>0</v>
      </c>
      <c r="R134" s="67">
        <f t="shared" si="130"/>
        <v>0</v>
      </c>
      <c r="S134" s="67">
        <f t="shared" si="130"/>
        <v>0</v>
      </c>
      <c r="T134" s="67">
        <f t="shared" si="87"/>
        <v>300000</v>
      </c>
      <c r="U134" s="67">
        <f t="shared" si="88"/>
        <v>300000</v>
      </c>
      <c r="V134" s="67">
        <f t="shared" si="89"/>
        <v>300000</v>
      </c>
    </row>
    <row r="135" spans="1:22">
      <c r="A135" s="255"/>
      <c r="B135" s="91" t="s">
        <v>42</v>
      </c>
      <c r="C135" s="5" t="s">
        <v>13</v>
      </c>
      <c r="D135" s="60" t="s">
        <v>6</v>
      </c>
      <c r="E135" s="5" t="s">
        <v>100</v>
      </c>
      <c r="F135" s="60" t="s">
        <v>176</v>
      </c>
      <c r="G135" s="61" t="s">
        <v>40</v>
      </c>
      <c r="H135" s="67">
        <v>300000</v>
      </c>
      <c r="I135" s="67">
        <v>300000</v>
      </c>
      <c r="J135" s="67">
        <v>300000</v>
      </c>
      <c r="K135" s="67"/>
      <c r="L135" s="67"/>
      <c r="M135" s="67"/>
      <c r="N135" s="67">
        <f t="shared" si="84"/>
        <v>300000</v>
      </c>
      <c r="O135" s="67">
        <f t="shared" si="85"/>
        <v>300000</v>
      </c>
      <c r="P135" s="67">
        <f t="shared" si="86"/>
        <v>300000</v>
      </c>
      <c r="Q135" s="67"/>
      <c r="R135" s="67"/>
      <c r="S135" s="67"/>
      <c r="T135" s="67">
        <f t="shared" si="87"/>
        <v>300000</v>
      </c>
      <c r="U135" s="67">
        <f t="shared" si="88"/>
        <v>300000</v>
      </c>
      <c r="V135" s="67">
        <f t="shared" si="89"/>
        <v>300000</v>
      </c>
    </row>
    <row r="136" spans="1:22" ht="38.25">
      <c r="A136" s="255"/>
      <c r="B136" s="88" t="s">
        <v>347</v>
      </c>
      <c r="C136" s="5" t="s">
        <v>13</v>
      </c>
      <c r="D136" s="60" t="s">
        <v>6</v>
      </c>
      <c r="E136" s="5" t="s">
        <v>100</v>
      </c>
      <c r="F136" s="5" t="s">
        <v>110</v>
      </c>
      <c r="G136" s="17"/>
      <c r="H136" s="63">
        <f>H137</f>
        <v>1671088.37</v>
      </c>
      <c r="I136" s="63">
        <f t="shared" ref="I136:M137" si="131">I137</f>
        <v>1664911.62</v>
      </c>
      <c r="J136" s="63">
        <f t="shared" si="131"/>
        <v>1731510.89</v>
      </c>
      <c r="K136" s="63">
        <f t="shared" si="131"/>
        <v>0</v>
      </c>
      <c r="L136" s="63">
        <f t="shared" si="131"/>
        <v>0</v>
      </c>
      <c r="M136" s="63">
        <f t="shared" si="131"/>
        <v>0</v>
      </c>
      <c r="N136" s="63">
        <f t="shared" si="84"/>
        <v>1671088.37</v>
      </c>
      <c r="O136" s="63">
        <f t="shared" si="85"/>
        <v>1664911.62</v>
      </c>
      <c r="P136" s="63">
        <f t="shared" si="86"/>
        <v>1731510.89</v>
      </c>
      <c r="Q136" s="63">
        <f t="shared" ref="Q136:S137" si="132">Q137</f>
        <v>0</v>
      </c>
      <c r="R136" s="63">
        <f t="shared" si="132"/>
        <v>0</v>
      </c>
      <c r="S136" s="63">
        <f t="shared" si="132"/>
        <v>0</v>
      </c>
      <c r="T136" s="63">
        <f t="shared" si="87"/>
        <v>1671088.37</v>
      </c>
      <c r="U136" s="63">
        <f t="shared" si="88"/>
        <v>1664911.62</v>
      </c>
      <c r="V136" s="63">
        <f t="shared" si="89"/>
        <v>1731510.89</v>
      </c>
    </row>
    <row r="137" spans="1:22" ht="25.5">
      <c r="A137" s="255"/>
      <c r="B137" s="80" t="s">
        <v>41</v>
      </c>
      <c r="C137" s="5" t="s">
        <v>13</v>
      </c>
      <c r="D137" s="60" t="s">
        <v>6</v>
      </c>
      <c r="E137" s="5" t="s">
        <v>100</v>
      </c>
      <c r="F137" s="5" t="s">
        <v>110</v>
      </c>
      <c r="G137" s="17" t="s">
        <v>39</v>
      </c>
      <c r="H137" s="63">
        <f>H138</f>
        <v>1671088.37</v>
      </c>
      <c r="I137" s="63">
        <f t="shared" si="131"/>
        <v>1664911.62</v>
      </c>
      <c r="J137" s="63">
        <f t="shared" si="131"/>
        <v>1731510.89</v>
      </c>
      <c r="K137" s="63">
        <f t="shared" si="131"/>
        <v>0</v>
      </c>
      <c r="L137" s="63">
        <f t="shared" si="131"/>
        <v>0</v>
      </c>
      <c r="M137" s="63">
        <f t="shared" si="131"/>
        <v>0</v>
      </c>
      <c r="N137" s="63">
        <f t="shared" si="84"/>
        <v>1671088.37</v>
      </c>
      <c r="O137" s="63">
        <f t="shared" si="85"/>
        <v>1664911.62</v>
      </c>
      <c r="P137" s="63">
        <f t="shared" si="86"/>
        <v>1731510.89</v>
      </c>
      <c r="Q137" s="63">
        <f t="shared" si="132"/>
        <v>0</v>
      </c>
      <c r="R137" s="63">
        <f t="shared" si="132"/>
        <v>0</v>
      </c>
      <c r="S137" s="63">
        <f t="shared" si="132"/>
        <v>0</v>
      </c>
      <c r="T137" s="63">
        <f t="shared" si="87"/>
        <v>1671088.37</v>
      </c>
      <c r="U137" s="63">
        <f t="shared" si="88"/>
        <v>1664911.62</v>
      </c>
      <c r="V137" s="63">
        <f t="shared" si="89"/>
        <v>1731510.89</v>
      </c>
    </row>
    <row r="138" spans="1:22">
      <c r="A138" s="256"/>
      <c r="B138" s="91" t="s">
        <v>42</v>
      </c>
      <c r="C138" s="5" t="s">
        <v>13</v>
      </c>
      <c r="D138" s="60" t="s">
        <v>6</v>
      </c>
      <c r="E138" s="5" t="s">
        <v>100</v>
      </c>
      <c r="F138" s="5" t="s">
        <v>110</v>
      </c>
      <c r="G138" s="17" t="s">
        <v>40</v>
      </c>
      <c r="H138" s="67">
        <v>1671088.37</v>
      </c>
      <c r="I138" s="67">
        <v>1664911.62</v>
      </c>
      <c r="J138" s="67">
        <v>1731510.89</v>
      </c>
      <c r="K138" s="67"/>
      <c r="L138" s="67"/>
      <c r="M138" s="67"/>
      <c r="N138" s="67">
        <f t="shared" si="84"/>
        <v>1671088.37</v>
      </c>
      <c r="O138" s="67">
        <f t="shared" si="85"/>
        <v>1664911.62</v>
      </c>
      <c r="P138" s="67">
        <f t="shared" si="86"/>
        <v>1731510.89</v>
      </c>
      <c r="Q138" s="67"/>
      <c r="R138" s="67"/>
      <c r="S138" s="67"/>
      <c r="T138" s="67">
        <f t="shared" si="87"/>
        <v>1671088.37</v>
      </c>
      <c r="U138" s="67">
        <f t="shared" si="88"/>
        <v>1664911.62</v>
      </c>
      <c r="V138" s="67">
        <f t="shared" si="89"/>
        <v>1731510.89</v>
      </c>
    </row>
    <row r="139" spans="1:22" ht="51">
      <c r="A139" s="210"/>
      <c r="B139" s="88" t="s">
        <v>259</v>
      </c>
      <c r="C139" s="5" t="s">
        <v>13</v>
      </c>
      <c r="D139" s="60" t="s">
        <v>6</v>
      </c>
      <c r="E139" s="5" t="s">
        <v>100</v>
      </c>
      <c r="F139" s="60" t="s">
        <v>152</v>
      </c>
      <c r="G139" s="17"/>
      <c r="H139" s="67"/>
      <c r="I139" s="67"/>
      <c r="J139" s="67"/>
      <c r="K139" s="67"/>
      <c r="L139" s="67"/>
      <c r="M139" s="67"/>
      <c r="N139" s="67"/>
      <c r="O139" s="67"/>
      <c r="P139" s="67"/>
      <c r="Q139" s="67">
        <f>Q140</f>
        <v>70000</v>
      </c>
      <c r="R139" s="67">
        <f t="shared" ref="R139:S140" si="133">R140</f>
        <v>0</v>
      </c>
      <c r="S139" s="67">
        <f t="shared" si="133"/>
        <v>0</v>
      </c>
      <c r="T139" s="67">
        <f t="shared" ref="T139:T141" si="134">N139+Q139</f>
        <v>70000</v>
      </c>
      <c r="U139" s="67">
        <f t="shared" ref="U139:U141" si="135">O139+R139</f>
        <v>0</v>
      </c>
      <c r="V139" s="67">
        <f t="shared" ref="V139:V141" si="136">P139+S139</f>
        <v>0</v>
      </c>
    </row>
    <row r="140" spans="1:22" ht="25.5">
      <c r="A140" s="210"/>
      <c r="B140" s="80" t="s">
        <v>41</v>
      </c>
      <c r="C140" s="5" t="s">
        <v>13</v>
      </c>
      <c r="D140" s="60" t="s">
        <v>6</v>
      </c>
      <c r="E140" s="5" t="s">
        <v>100</v>
      </c>
      <c r="F140" s="60" t="s">
        <v>152</v>
      </c>
      <c r="G140" s="61" t="s">
        <v>39</v>
      </c>
      <c r="H140" s="67"/>
      <c r="I140" s="67"/>
      <c r="J140" s="67"/>
      <c r="K140" s="67"/>
      <c r="L140" s="67"/>
      <c r="M140" s="67"/>
      <c r="N140" s="67"/>
      <c r="O140" s="67"/>
      <c r="P140" s="67"/>
      <c r="Q140" s="67">
        <f>Q141</f>
        <v>70000</v>
      </c>
      <c r="R140" s="67">
        <f t="shared" si="133"/>
        <v>0</v>
      </c>
      <c r="S140" s="67">
        <f t="shared" si="133"/>
        <v>0</v>
      </c>
      <c r="T140" s="67">
        <f t="shared" si="134"/>
        <v>70000</v>
      </c>
      <c r="U140" s="67">
        <f t="shared" si="135"/>
        <v>0</v>
      </c>
      <c r="V140" s="67">
        <f t="shared" si="136"/>
        <v>0</v>
      </c>
    </row>
    <row r="141" spans="1:22">
      <c r="A141" s="210"/>
      <c r="B141" s="91" t="s">
        <v>42</v>
      </c>
      <c r="C141" s="5" t="s">
        <v>13</v>
      </c>
      <c r="D141" s="60" t="s">
        <v>6</v>
      </c>
      <c r="E141" s="5" t="s">
        <v>100</v>
      </c>
      <c r="F141" s="60" t="s">
        <v>152</v>
      </c>
      <c r="G141" s="61" t="s">
        <v>40</v>
      </c>
      <c r="H141" s="67"/>
      <c r="I141" s="67"/>
      <c r="J141" s="67"/>
      <c r="K141" s="67"/>
      <c r="L141" s="67"/>
      <c r="M141" s="67"/>
      <c r="N141" s="67"/>
      <c r="O141" s="67"/>
      <c r="P141" s="67"/>
      <c r="Q141" s="67">
        <v>70000</v>
      </c>
      <c r="R141" s="67"/>
      <c r="S141" s="67"/>
      <c r="T141" s="67">
        <f t="shared" si="134"/>
        <v>70000</v>
      </c>
      <c r="U141" s="67">
        <f t="shared" si="135"/>
        <v>0</v>
      </c>
      <c r="V141" s="67">
        <f t="shared" si="136"/>
        <v>0</v>
      </c>
    </row>
    <row r="142" spans="1:22">
      <c r="A142" s="78"/>
      <c r="B142" s="91"/>
      <c r="C142" s="5"/>
      <c r="D142" s="5"/>
      <c r="E142" s="5"/>
      <c r="F142" s="5"/>
      <c r="G142" s="17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</row>
    <row r="143" spans="1:22" ht="30">
      <c r="A143" s="26" t="s">
        <v>10</v>
      </c>
      <c r="B143" s="102" t="s">
        <v>228</v>
      </c>
      <c r="C143" s="7" t="s">
        <v>16</v>
      </c>
      <c r="D143" s="7" t="s">
        <v>21</v>
      </c>
      <c r="E143" s="7" t="s">
        <v>100</v>
      </c>
      <c r="F143" s="7" t="s">
        <v>101</v>
      </c>
      <c r="G143" s="18"/>
      <c r="H143" s="64">
        <f t="shared" ref="H143:M143" si="137">H144+H181+H209+H225</f>
        <v>118763050.81</v>
      </c>
      <c r="I143" s="64">
        <f t="shared" si="137"/>
        <v>119246459.2</v>
      </c>
      <c r="J143" s="64">
        <f t="shared" si="137"/>
        <v>118990966.33</v>
      </c>
      <c r="K143" s="64">
        <f t="shared" si="137"/>
        <v>5157872.1500000004</v>
      </c>
      <c r="L143" s="64">
        <f t="shared" si="137"/>
        <v>-32430.240000000002</v>
      </c>
      <c r="M143" s="64">
        <f t="shared" si="137"/>
        <v>262382.61</v>
      </c>
      <c r="N143" s="64">
        <f t="shared" si="84"/>
        <v>123920922.96000001</v>
      </c>
      <c r="O143" s="64">
        <f t="shared" si="85"/>
        <v>119214028.96000001</v>
      </c>
      <c r="P143" s="64">
        <f t="shared" si="86"/>
        <v>119253348.94</v>
      </c>
      <c r="Q143" s="64">
        <f t="shared" ref="Q143:S143" si="138">Q144+Q181+Q209+Q225</f>
        <v>27393570.98</v>
      </c>
      <c r="R143" s="64">
        <f t="shared" si="138"/>
        <v>0</v>
      </c>
      <c r="S143" s="64">
        <f t="shared" si="138"/>
        <v>0</v>
      </c>
      <c r="T143" s="64">
        <f t="shared" ref="T143:T231" si="139">N143+Q143</f>
        <v>151314493.94</v>
      </c>
      <c r="U143" s="64">
        <f t="shared" ref="U143:U231" si="140">O143+R143</f>
        <v>119214028.96000001</v>
      </c>
      <c r="V143" s="64">
        <f t="shared" ref="V143:V231" si="141">P143+S143</f>
        <v>119253348.94</v>
      </c>
    </row>
    <row r="144" spans="1:22" ht="38.25">
      <c r="A144" s="27" t="s">
        <v>79</v>
      </c>
      <c r="B144" s="87" t="s">
        <v>77</v>
      </c>
      <c r="C144" s="6" t="s">
        <v>16</v>
      </c>
      <c r="D144" s="6" t="s">
        <v>3</v>
      </c>
      <c r="E144" s="6" t="s">
        <v>100</v>
      </c>
      <c r="F144" s="6" t="s">
        <v>101</v>
      </c>
      <c r="G144" s="18"/>
      <c r="H144" s="64">
        <f>H151+H154+H157+H169+H172+H148+H178</f>
        <v>63445989</v>
      </c>
      <c r="I144" s="64">
        <f t="shared" ref="I144:M144" si="142">I151+I154+I157+I169+I172+I148+I178</f>
        <v>64291111.119999997</v>
      </c>
      <c r="J144" s="64">
        <f t="shared" si="142"/>
        <v>64473880.219999999</v>
      </c>
      <c r="K144" s="64">
        <f t="shared" si="142"/>
        <v>5111111.1100000003</v>
      </c>
      <c r="L144" s="64">
        <f t="shared" si="142"/>
        <v>0</v>
      </c>
      <c r="M144" s="64">
        <f t="shared" si="142"/>
        <v>0</v>
      </c>
      <c r="N144" s="64">
        <f t="shared" si="84"/>
        <v>68557100.109999999</v>
      </c>
      <c r="O144" s="64">
        <f t="shared" si="85"/>
        <v>64291111.119999997</v>
      </c>
      <c r="P144" s="64">
        <f t="shared" si="86"/>
        <v>64473880.219999999</v>
      </c>
      <c r="Q144" s="64">
        <f>Q151+Q154+Q157+Q169+Q172+Q148+Q178+Q145+Q160+Q163+Q166+Q175</f>
        <v>27827419.850000001</v>
      </c>
      <c r="R144" s="64">
        <f t="shared" ref="R144:S144" si="143">R151+R154+R157+R169+R172+R148+R178+R145+R160+R163+R166+R175</f>
        <v>0</v>
      </c>
      <c r="S144" s="64">
        <f t="shared" si="143"/>
        <v>0</v>
      </c>
      <c r="T144" s="64">
        <f t="shared" si="139"/>
        <v>96384519.960000008</v>
      </c>
      <c r="U144" s="64">
        <f t="shared" si="140"/>
        <v>64291111.119999997</v>
      </c>
      <c r="V144" s="64">
        <f t="shared" si="141"/>
        <v>64473880.219999999</v>
      </c>
    </row>
    <row r="145" spans="1:22">
      <c r="A145" s="218"/>
      <c r="B145" s="88" t="s">
        <v>305</v>
      </c>
      <c r="C145" s="216" t="s">
        <v>16</v>
      </c>
      <c r="D145" s="216" t="s">
        <v>3</v>
      </c>
      <c r="E145" s="216" t="s">
        <v>100</v>
      </c>
      <c r="F145" s="216" t="s">
        <v>129</v>
      </c>
      <c r="G145" s="217"/>
      <c r="H145" s="70"/>
      <c r="I145" s="70"/>
      <c r="J145" s="70"/>
      <c r="K145" s="70"/>
      <c r="L145" s="70"/>
      <c r="M145" s="70"/>
      <c r="N145" s="70"/>
      <c r="O145" s="70"/>
      <c r="P145" s="70"/>
      <c r="Q145" s="70">
        <f>Q146</f>
        <v>512890</v>
      </c>
      <c r="R145" s="70">
        <f t="shared" ref="R145:S146" si="144">R146</f>
        <v>0</v>
      </c>
      <c r="S145" s="70">
        <f t="shared" si="144"/>
        <v>0</v>
      </c>
      <c r="T145" s="70">
        <f t="shared" ref="T145:T147" si="145">N145+Q145</f>
        <v>512890</v>
      </c>
      <c r="U145" s="70">
        <f t="shared" ref="U145:U147" si="146">O145+R145</f>
        <v>0</v>
      </c>
      <c r="V145" s="70">
        <f t="shared" ref="V145:V147" si="147">P145+S145</f>
        <v>0</v>
      </c>
    </row>
    <row r="146" spans="1:22" ht="25.5">
      <c r="A146" s="218"/>
      <c r="B146" s="80" t="s">
        <v>41</v>
      </c>
      <c r="C146" s="216" t="s">
        <v>16</v>
      </c>
      <c r="D146" s="216" t="s">
        <v>3</v>
      </c>
      <c r="E146" s="216" t="s">
        <v>100</v>
      </c>
      <c r="F146" s="216" t="s">
        <v>129</v>
      </c>
      <c r="G146" s="217" t="s">
        <v>39</v>
      </c>
      <c r="H146" s="70"/>
      <c r="I146" s="70"/>
      <c r="J146" s="70"/>
      <c r="K146" s="70"/>
      <c r="L146" s="70"/>
      <c r="M146" s="70"/>
      <c r="N146" s="70"/>
      <c r="O146" s="70"/>
      <c r="P146" s="70"/>
      <c r="Q146" s="70">
        <f>Q147</f>
        <v>512890</v>
      </c>
      <c r="R146" s="70">
        <f t="shared" si="144"/>
        <v>0</v>
      </c>
      <c r="S146" s="70">
        <f t="shared" si="144"/>
        <v>0</v>
      </c>
      <c r="T146" s="70">
        <f t="shared" si="145"/>
        <v>512890</v>
      </c>
      <c r="U146" s="70">
        <f t="shared" si="146"/>
        <v>0</v>
      </c>
      <c r="V146" s="70">
        <f t="shared" si="147"/>
        <v>0</v>
      </c>
    </row>
    <row r="147" spans="1:22">
      <c r="A147" s="218"/>
      <c r="B147" s="108" t="s">
        <v>42</v>
      </c>
      <c r="C147" s="216" t="s">
        <v>16</v>
      </c>
      <c r="D147" s="216" t="s">
        <v>3</v>
      </c>
      <c r="E147" s="216" t="s">
        <v>100</v>
      </c>
      <c r="F147" s="216" t="s">
        <v>129</v>
      </c>
      <c r="G147" s="217" t="s">
        <v>40</v>
      </c>
      <c r="H147" s="70"/>
      <c r="I147" s="70"/>
      <c r="J147" s="70"/>
      <c r="K147" s="70"/>
      <c r="L147" s="70"/>
      <c r="M147" s="70"/>
      <c r="N147" s="70"/>
      <c r="O147" s="70"/>
      <c r="P147" s="70"/>
      <c r="Q147" s="67">
        <f>168000+344890</f>
        <v>512890</v>
      </c>
      <c r="R147" s="70"/>
      <c r="S147" s="70"/>
      <c r="T147" s="70">
        <f t="shared" si="145"/>
        <v>512890</v>
      </c>
      <c r="U147" s="70">
        <f t="shared" si="146"/>
        <v>0</v>
      </c>
      <c r="V147" s="70">
        <f t="shared" si="147"/>
        <v>0</v>
      </c>
    </row>
    <row r="148" spans="1:22" ht="25.5">
      <c r="A148" s="143"/>
      <c r="B148" s="88" t="s">
        <v>258</v>
      </c>
      <c r="C148" s="5" t="s">
        <v>16</v>
      </c>
      <c r="D148" s="5" t="s">
        <v>3</v>
      </c>
      <c r="E148" s="5" t="s">
        <v>100</v>
      </c>
      <c r="F148" s="79" t="s">
        <v>176</v>
      </c>
      <c r="G148" s="17"/>
      <c r="H148" s="70">
        <f>H149</f>
        <v>1410000</v>
      </c>
      <c r="I148" s="70">
        <f t="shared" ref="I148:M148" si="148">I149</f>
        <v>1150000</v>
      </c>
      <c r="J148" s="70">
        <f t="shared" si="148"/>
        <v>500000</v>
      </c>
      <c r="K148" s="70">
        <f t="shared" si="148"/>
        <v>5000000</v>
      </c>
      <c r="L148" s="70">
        <f t="shared" si="148"/>
        <v>0</v>
      </c>
      <c r="M148" s="70">
        <f t="shared" si="148"/>
        <v>0</v>
      </c>
      <c r="N148" s="70">
        <f t="shared" si="84"/>
        <v>6410000</v>
      </c>
      <c r="O148" s="70">
        <f t="shared" si="85"/>
        <v>1150000</v>
      </c>
      <c r="P148" s="70">
        <f t="shared" si="86"/>
        <v>500000</v>
      </c>
      <c r="Q148" s="70">
        <f t="shared" ref="Q148:S149" si="149">Q149</f>
        <v>1284840</v>
      </c>
      <c r="R148" s="70">
        <f t="shared" si="149"/>
        <v>0</v>
      </c>
      <c r="S148" s="70">
        <f t="shared" si="149"/>
        <v>0</v>
      </c>
      <c r="T148" s="70">
        <f t="shared" si="139"/>
        <v>7694840</v>
      </c>
      <c r="U148" s="70">
        <f t="shared" si="140"/>
        <v>1150000</v>
      </c>
      <c r="V148" s="70">
        <f t="shared" si="141"/>
        <v>500000</v>
      </c>
    </row>
    <row r="149" spans="1:22" ht="25.5">
      <c r="A149" s="143"/>
      <c r="B149" s="80" t="s">
        <v>41</v>
      </c>
      <c r="C149" s="5" t="s">
        <v>16</v>
      </c>
      <c r="D149" s="5" t="s">
        <v>3</v>
      </c>
      <c r="E149" s="5" t="s">
        <v>100</v>
      </c>
      <c r="F149" s="79" t="s">
        <v>176</v>
      </c>
      <c r="G149" s="17" t="s">
        <v>39</v>
      </c>
      <c r="H149" s="70">
        <f>H150</f>
        <v>1410000</v>
      </c>
      <c r="I149" s="70">
        <f t="shared" ref="I149:M149" si="150">I150</f>
        <v>1150000</v>
      </c>
      <c r="J149" s="70">
        <f t="shared" si="150"/>
        <v>500000</v>
      </c>
      <c r="K149" s="70">
        <f t="shared" si="150"/>
        <v>5000000</v>
      </c>
      <c r="L149" s="70">
        <f t="shared" si="150"/>
        <v>0</v>
      </c>
      <c r="M149" s="70">
        <f t="shared" si="150"/>
        <v>0</v>
      </c>
      <c r="N149" s="70">
        <f t="shared" si="84"/>
        <v>6410000</v>
      </c>
      <c r="O149" s="70">
        <f t="shared" si="85"/>
        <v>1150000</v>
      </c>
      <c r="P149" s="70">
        <f t="shared" si="86"/>
        <v>500000</v>
      </c>
      <c r="Q149" s="70">
        <f t="shared" si="149"/>
        <v>1284840</v>
      </c>
      <c r="R149" s="70">
        <f t="shared" si="149"/>
        <v>0</v>
      </c>
      <c r="S149" s="70">
        <f t="shared" si="149"/>
        <v>0</v>
      </c>
      <c r="T149" s="70">
        <f t="shared" si="139"/>
        <v>7694840</v>
      </c>
      <c r="U149" s="70">
        <f t="shared" si="140"/>
        <v>1150000</v>
      </c>
      <c r="V149" s="70">
        <f t="shared" si="141"/>
        <v>500000</v>
      </c>
    </row>
    <row r="150" spans="1:22">
      <c r="A150" s="143"/>
      <c r="B150" s="108" t="s">
        <v>42</v>
      </c>
      <c r="C150" s="5" t="s">
        <v>16</v>
      </c>
      <c r="D150" s="5" t="s">
        <v>3</v>
      </c>
      <c r="E150" s="5" t="s">
        <v>100</v>
      </c>
      <c r="F150" s="79" t="s">
        <v>176</v>
      </c>
      <c r="G150" s="17" t="s">
        <v>40</v>
      </c>
      <c r="H150" s="67">
        <f>1150000+260000</f>
        <v>1410000</v>
      </c>
      <c r="I150" s="67">
        <v>1150000</v>
      </c>
      <c r="J150" s="67">
        <v>500000</v>
      </c>
      <c r="K150" s="67">
        <v>5000000</v>
      </c>
      <c r="L150" s="67"/>
      <c r="M150" s="67"/>
      <c r="N150" s="67">
        <f t="shared" si="84"/>
        <v>6410000</v>
      </c>
      <c r="O150" s="67">
        <f t="shared" si="85"/>
        <v>1150000</v>
      </c>
      <c r="P150" s="67">
        <f t="shared" si="86"/>
        <v>500000</v>
      </c>
      <c r="Q150" s="67">
        <v>1284840</v>
      </c>
      <c r="R150" s="67"/>
      <c r="S150" s="67"/>
      <c r="T150" s="67">
        <f t="shared" si="139"/>
        <v>7694840</v>
      </c>
      <c r="U150" s="67">
        <f t="shared" si="140"/>
        <v>1150000</v>
      </c>
      <c r="V150" s="67">
        <f t="shared" si="141"/>
        <v>500000</v>
      </c>
    </row>
    <row r="151" spans="1:22">
      <c r="A151" s="260"/>
      <c r="B151" s="62" t="s">
        <v>263</v>
      </c>
      <c r="C151" s="5" t="s">
        <v>16</v>
      </c>
      <c r="D151" s="5" t="s">
        <v>3</v>
      </c>
      <c r="E151" s="5" t="s">
        <v>100</v>
      </c>
      <c r="F151" s="5" t="s">
        <v>111</v>
      </c>
      <c r="G151" s="17"/>
      <c r="H151" s="63">
        <f>H152</f>
        <v>700000</v>
      </c>
      <c r="I151" s="63">
        <f t="shared" ref="I151:M152" si="151">I152</f>
        <v>700000</v>
      </c>
      <c r="J151" s="63">
        <f t="shared" si="151"/>
        <v>700000</v>
      </c>
      <c r="K151" s="63">
        <f t="shared" si="151"/>
        <v>0</v>
      </c>
      <c r="L151" s="63">
        <f t="shared" si="151"/>
        <v>0</v>
      </c>
      <c r="M151" s="63">
        <f t="shared" si="151"/>
        <v>0</v>
      </c>
      <c r="N151" s="63">
        <f t="shared" si="84"/>
        <v>700000</v>
      </c>
      <c r="O151" s="63">
        <f t="shared" si="85"/>
        <v>700000</v>
      </c>
      <c r="P151" s="63">
        <f t="shared" si="86"/>
        <v>700000</v>
      </c>
      <c r="Q151" s="63">
        <f t="shared" ref="Q151:S152" si="152">Q152</f>
        <v>0</v>
      </c>
      <c r="R151" s="63">
        <f t="shared" si="152"/>
        <v>0</v>
      </c>
      <c r="S151" s="63">
        <f t="shared" si="152"/>
        <v>0</v>
      </c>
      <c r="T151" s="63">
        <f t="shared" si="139"/>
        <v>700000</v>
      </c>
      <c r="U151" s="63">
        <f t="shared" si="140"/>
        <v>700000</v>
      </c>
      <c r="V151" s="63">
        <f t="shared" si="141"/>
        <v>700000</v>
      </c>
    </row>
    <row r="152" spans="1:22" ht="25.5">
      <c r="A152" s="261"/>
      <c r="B152" s="30" t="s">
        <v>41</v>
      </c>
      <c r="C152" s="5" t="s">
        <v>16</v>
      </c>
      <c r="D152" s="5" t="s">
        <v>3</v>
      </c>
      <c r="E152" s="5" t="s">
        <v>100</v>
      </c>
      <c r="F152" s="5" t="s">
        <v>111</v>
      </c>
      <c r="G152" s="17" t="s">
        <v>39</v>
      </c>
      <c r="H152" s="63">
        <f>H153</f>
        <v>700000</v>
      </c>
      <c r="I152" s="63">
        <f t="shared" si="151"/>
        <v>700000</v>
      </c>
      <c r="J152" s="63">
        <f t="shared" si="151"/>
        <v>700000</v>
      </c>
      <c r="K152" s="63">
        <f t="shared" si="151"/>
        <v>0</v>
      </c>
      <c r="L152" s="63">
        <f t="shared" si="151"/>
        <v>0</v>
      </c>
      <c r="M152" s="63">
        <f t="shared" si="151"/>
        <v>0</v>
      </c>
      <c r="N152" s="63">
        <f t="shared" si="84"/>
        <v>700000</v>
      </c>
      <c r="O152" s="63">
        <f t="shared" si="85"/>
        <v>700000</v>
      </c>
      <c r="P152" s="63">
        <f t="shared" si="86"/>
        <v>700000</v>
      </c>
      <c r="Q152" s="63">
        <f t="shared" si="152"/>
        <v>0</v>
      </c>
      <c r="R152" s="63">
        <f t="shared" si="152"/>
        <v>0</v>
      </c>
      <c r="S152" s="63">
        <f t="shared" si="152"/>
        <v>0</v>
      </c>
      <c r="T152" s="63">
        <f t="shared" si="139"/>
        <v>700000</v>
      </c>
      <c r="U152" s="63">
        <f t="shared" si="140"/>
        <v>700000</v>
      </c>
      <c r="V152" s="63">
        <f t="shared" si="141"/>
        <v>700000</v>
      </c>
    </row>
    <row r="153" spans="1:22">
      <c r="A153" s="261"/>
      <c r="B153" s="29" t="s">
        <v>42</v>
      </c>
      <c r="C153" s="5" t="s">
        <v>16</v>
      </c>
      <c r="D153" s="5" t="s">
        <v>3</v>
      </c>
      <c r="E153" s="5" t="s">
        <v>100</v>
      </c>
      <c r="F153" s="5" t="s">
        <v>111</v>
      </c>
      <c r="G153" s="17" t="s">
        <v>40</v>
      </c>
      <c r="H153" s="67">
        <v>700000</v>
      </c>
      <c r="I153" s="67">
        <v>700000</v>
      </c>
      <c r="J153" s="67">
        <v>700000</v>
      </c>
      <c r="K153" s="67"/>
      <c r="L153" s="67"/>
      <c r="M153" s="67"/>
      <c r="N153" s="67">
        <f t="shared" si="84"/>
        <v>700000</v>
      </c>
      <c r="O153" s="67">
        <f t="shared" si="85"/>
        <v>700000</v>
      </c>
      <c r="P153" s="67">
        <f t="shared" si="86"/>
        <v>700000</v>
      </c>
      <c r="Q153" s="67"/>
      <c r="R153" s="67"/>
      <c r="S153" s="67"/>
      <c r="T153" s="67">
        <f t="shared" si="139"/>
        <v>700000</v>
      </c>
      <c r="U153" s="67">
        <f t="shared" si="140"/>
        <v>700000</v>
      </c>
      <c r="V153" s="67">
        <f t="shared" si="141"/>
        <v>700000</v>
      </c>
    </row>
    <row r="154" spans="1:22">
      <c r="A154" s="261"/>
      <c r="B154" s="62" t="s">
        <v>264</v>
      </c>
      <c r="C154" s="5" t="s">
        <v>16</v>
      </c>
      <c r="D154" s="5" t="s">
        <v>3</v>
      </c>
      <c r="E154" s="5" t="s">
        <v>100</v>
      </c>
      <c r="F154" s="5" t="s">
        <v>112</v>
      </c>
      <c r="G154" s="17"/>
      <c r="H154" s="63">
        <f>H155</f>
        <v>60166660</v>
      </c>
      <c r="I154" s="63">
        <f t="shared" ref="I154:M155" si="153">I155</f>
        <v>61530611.119999997</v>
      </c>
      <c r="J154" s="63">
        <f t="shared" si="153"/>
        <v>62638980.219999999</v>
      </c>
      <c r="K154" s="63">
        <f t="shared" si="153"/>
        <v>0</v>
      </c>
      <c r="L154" s="63">
        <f t="shared" si="153"/>
        <v>0</v>
      </c>
      <c r="M154" s="63">
        <f t="shared" si="153"/>
        <v>0</v>
      </c>
      <c r="N154" s="63">
        <f t="shared" si="84"/>
        <v>60166660</v>
      </c>
      <c r="O154" s="63">
        <f t="shared" si="85"/>
        <v>61530611.119999997</v>
      </c>
      <c r="P154" s="63">
        <f t="shared" si="86"/>
        <v>62638980.219999999</v>
      </c>
      <c r="Q154" s="63">
        <f t="shared" ref="Q154:S155" si="154">Q155</f>
        <v>0</v>
      </c>
      <c r="R154" s="63">
        <f t="shared" si="154"/>
        <v>0</v>
      </c>
      <c r="S154" s="63">
        <f t="shared" si="154"/>
        <v>0</v>
      </c>
      <c r="T154" s="63">
        <f t="shared" si="139"/>
        <v>60166660</v>
      </c>
      <c r="U154" s="63">
        <f t="shared" si="140"/>
        <v>61530611.119999997</v>
      </c>
      <c r="V154" s="63">
        <f t="shared" si="141"/>
        <v>62638980.219999999</v>
      </c>
    </row>
    <row r="155" spans="1:22" ht="25.5">
      <c r="A155" s="261"/>
      <c r="B155" s="30" t="s">
        <v>41</v>
      </c>
      <c r="C155" s="5" t="s">
        <v>16</v>
      </c>
      <c r="D155" s="5" t="s">
        <v>3</v>
      </c>
      <c r="E155" s="5" t="s">
        <v>100</v>
      </c>
      <c r="F155" s="5" t="s">
        <v>112</v>
      </c>
      <c r="G155" s="17" t="s">
        <v>39</v>
      </c>
      <c r="H155" s="63">
        <f>H156</f>
        <v>60166660</v>
      </c>
      <c r="I155" s="63">
        <f t="shared" si="153"/>
        <v>61530611.119999997</v>
      </c>
      <c r="J155" s="63">
        <f t="shared" si="153"/>
        <v>62638980.219999999</v>
      </c>
      <c r="K155" s="63">
        <f t="shared" si="153"/>
        <v>0</v>
      </c>
      <c r="L155" s="63">
        <f t="shared" si="153"/>
        <v>0</v>
      </c>
      <c r="M155" s="63">
        <f t="shared" si="153"/>
        <v>0</v>
      </c>
      <c r="N155" s="63">
        <f t="shared" si="84"/>
        <v>60166660</v>
      </c>
      <c r="O155" s="63">
        <f t="shared" si="85"/>
        <v>61530611.119999997</v>
      </c>
      <c r="P155" s="63">
        <f t="shared" si="86"/>
        <v>62638980.219999999</v>
      </c>
      <c r="Q155" s="63">
        <f t="shared" si="154"/>
        <v>0</v>
      </c>
      <c r="R155" s="63">
        <f t="shared" si="154"/>
        <v>0</v>
      </c>
      <c r="S155" s="63">
        <f t="shared" si="154"/>
        <v>0</v>
      </c>
      <c r="T155" s="63">
        <f t="shared" si="139"/>
        <v>60166660</v>
      </c>
      <c r="U155" s="63">
        <f t="shared" si="140"/>
        <v>61530611.119999997</v>
      </c>
      <c r="V155" s="63">
        <f t="shared" si="141"/>
        <v>62638980.219999999</v>
      </c>
    </row>
    <row r="156" spans="1:22">
      <c r="A156" s="261"/>
      <c r="B156" s="29" t="s">
        <v>42</v>
      </c>
      <c r="C156" s="5" t="s">
        <v>16</v>
      </c>
      <c r="D156" s="5" t="s">
        <v>3</v>
      </c>
      <c r="E156" s="5" t="s">
        <v>100</v>
      </c>
      <c r="F156" s="5" t="s">
        <v>112</v>
      </c>
      <c r="G156" s="17" t="s">
        <v>40</v>
      </c>
      <c r="H156" s="67">
        <f>59666660+500000</f>
        <v>60166660</v>
      </c>
      <c r="I156" s="67">
        <f>61030611.12+500000</f>
        <v>61530611.119999997</v>
      </c>
      <c r="J156" s="67">
        <f>62438980.22+200000</f>
        <v>62638980.219999999</v>
      </c>
      <c r="K156" s="67"/>
      <c r="L156" s="67"/>
      <c r="M156" s="67"/>
      <c r="N156" s="67">
        <f t="shared" si="84"/>
        <v>60166660</v>
      </c>
      <c r="O156" s="67">
        <f t="shared" si="85"/>
        <v>61530611.119999997</v>
      </c>
      <c r="P156" s="67">
        <f t="shared" si="86"/>
        <v>62638980.219999999</v>
      </c>
      <c r="Q156" s="67"/>
      <c r="R156" s="67"/>
      <c r="S156" s="67"/>
      <c r="T156" s="67">
        <f t="shared" si="139"/>
        <v>60166660</v>
      </c>
      <c r="U156" s="67">
        <f t="shared" si="140"/>
        <v>61530611.119999997</v>
      </c>
      <c r="V156" s="67">
        <f t="shared" si="141"/>
        <v>62638980.219999999</v>
      </c>
    </row>
    <row r="157" spans="1:22">
      <c r="A157" s="261"/>
      <c r="B157" s="119" t="s">
        <v>265</v>
      </c>
      <c r="C157" s="5" t="s">
        <v>16</v>
      </c>
      <c r="D157" s="5" t="s">
        <v>3</v>
      </c>
      <c r="E157" s="5" t="s">
        <v>100</v>
      </c>
      <c r="F157" s="5" t="s">
        <v>113</v>
      </c>
      <c r="G157" s="17"/>
      <c r="H157" s="63">
        <f>H158</f>
        <v>300000</v>
      </c>
      <c r="I157" s="63">
        <f t="shared" ref="I157:M158" si="155">I158</f>
        <v>300000</v>
      </c>
      <c r="J157" s="63">
        <f t="shared" si="155"/>
        <v>0</v>
      </c>
      <c r="K157" s="63">
        <f t="shared" si="155"/>
        <v>0</v>
      </c>
      <c r="L157" s="63">
        <f t="shared" si="155"/>
        <v>0</v>
      </c>
      <c r="M157" s="63">
        <f t="shared" si="155"/>
        <v>0</v>
      </c>
      <c r="N157" s="63">
        <f t="shared" si="84"/>
        <v>300000</v>
      </c>
      <c r="O157" s="63">
        <f t="shared" si="85"/>
        <v>300000</v>
      </c>
      <c r="P157" s="63">
        <f t="shared" si="86"/>
        <v>0</v>
      </c>
      <c r="Q157" s="63">
        <f t="shared" ref="Q157:S158" si="156">Q158</f>
        <v>0</v>
      </c>
      <c r="R157" s="63">
        <f t="shared" si="156"/>
        <v>0</v>
      </c>
      <c r="S157" s="63">
        <f t="shared" si="156"/>
        <v>0</v>
      </c>
      <c r="T157" s="63">
        <f t="shared" si="139"/>
        <v>300000</v>
      </c>
      <c r="U157" s="63">
        <f t="shared" si="140"/>
        <v>300000</v>
      </c>
      <c r="V157" s="63">
        <f t="shared" si="141"/>
        <v>0</v>
      </c>
    </row>
    <row r="158" spans="1:22" ht="25.5">
      <c r="A158" s="261"/>
      <c r="B158" s="62" t="s">
        <v>208</v>
      </c>
      <c r="C158" s="5" t="s">
        <v>16</v>
      </c>
      <c r="D158" s="5" t="s">
        <v>3</v>
      </c>
      <c r="E158" s="5" t="s">
        <v>100</v>
      </c>
      <c r="F158" s="5" t="s">
        <v>113</v>
      </c>
      <c r="G158" s="17" t="s">
        <v>32</v>
      </c>
      <c r="H158" s="63">
        <f>H159</f>
        <v>300000</v>
      </c>
      <c r="I158" s="63">
        <f t="shared" si="155"/>
        <v>300000</v>
      </c>
      <c r="J158" s="63">
        <f t="shared" si="155"/>
        <v>0</v>
      </c>
      <c r="K158" s="63">
        <f t="shared" si="155"/>
        <v>0</v>
      </c>
      <c r="L158" s="63">
        <f t="shared" si="155"/>
        <v>0</v>
      </c>
      <c r="M158" s="63">
        <f t="shared" si="155"/>
        <v>0</v>
      </c>
      <c r="N158" s="63">
        <f t="shared" si="84"/>
        <v>300000</v>
      </c>
      <c r="O158" s="63">
        <f t="shared" si="85"/>
        <v>300000</v>
      </c>
      <c r="P158" s="63">
        <f t="shared" si="86"/>
        <v>0</v>
      </c>
      <c r="Q158" s="63">
        <f t="shared" si="156"/>
        <v>0</v>
      </c>
      <c r="R158" s="63">
        <f t="shared" si="156"/>
        <v>0</v>
      </c>
      <c r="S158" s="63">
        <f t="shared" si="156"/>
        <v>0</v>
      </c>
      <c r="T158" s="63">
        <f t="shared" si="139"/>
        <v>300000</v>
      </c>
      <c r="U158" s="63">
        <f t="shared" si="140"/>
        <v>300000</v>
      </c>
      <c r="V158" s="63">
        <f t="shared" si="141"/>
        <v>0</v>
      </c>
    </row>
    <row r="159" spans="1:22" ht="25.5">
      <c r="A159" s="261"/>
      <c r="B159" s="32" t="s">
        <v>34</v>
      </c>
      <c r="C159" s="5" t="s">
        <v>16</v>
      </c>
      <c r="D159" s="5" t="s">
        <v>3</v>
      </c>
      <c r="E159" s="5" t="s">
        <v>100</v>
      </c>
      <c r="F159" s="5" t="s">
        <v>113</v>
      </c>
      <c r="G159" s="17" t="s">
        <v>33</v>
      </c>
      <c r="H159" s="67">
        <v>300000</v>
      </c>
      <c r="I159" s="67">
        <v>300000</v>
      </c>
      <c r="J159" s="67"/>
      <c r="K159" s="67"/>
      <c r="L159" s="67"/>
      <c r="M159" s="67"/>
      <c r="N159" s="67">
        <f t="shared" si="84"/>
        <v>300000</v>
      </c>
      <c r="O159" s="67">
        <f t="shared" si="85"/>
        <v>300000</v>
      </c>
      <c r="P159" s="67">
        <f t="shared" si="86"/>
        <v>0</v>
      </c>
      <c r="Q159" s="67"/>
      <c r="R159" s="67"/>
      <c r="S159" s="67"/>
      <c r="T159" s="67">
        <f t="shared" si="139"/>
        <v>300000</v>
      </c>
      <c r="U159" s="67">
        <f t="shared" si="140"/>
        <v>300000</v>
      </c>
      <c r="V159" s="67">
        <f t="shared" si="141"/>
        <v>0</v>
      </c>
    </row>
    <row r="160" spans="1:22">
      <c r="A160" s="261"/>
      <c r="B160" s="219" t="s">
        <v>188</v>
      </c>
      <c r="C160" s="5" t="s">
        <v>16</v>
      </c>
      <c r="D160" s="5" t="s">
        <v>3</v>
      </c>
      <c r="E160" s="5" t="s">
        <v>100</v>
      </c>
      <c r="F160" s="60" t="s">
        <v>187</v>
      </c>
      <c r="G160" s="17"/>
      <c r="H160" s="67"/>
      <c r="I160" s="67"/>
      <c r="J160" s="67"/>
      <c r="K160" s="67"/>
      <c r="L160" s="67"/>
      <c r="M160" s="67"/>
      <c r="N160" s="67"/>
      <c r="O160" s="67"/>
      <c r="P160" s="67"/>
      <c r="Q160" s="67">
        <f>Q161</f>
        <v>650000</v>
      </c>
      <c r="R160" s="67">
        <f t="shared" ref="R160:S161" si="157">R161</f>
        <v>0</v>
      </c>
      <c r="S160" s="67">
        <f t="shared" si="157"/>
        <v>0</v>
      </c>
      <c r="T160" s="67">
        <f t="shared" ref="T160:T162" si="158">N160+Q160</f>
        <v>650000</v>
      </c>
      <c r="U160" s="67">
        <f t="shared" ref="U160:U162" si="159">O160+R160</f>
        <v>0</v>
      </c>
      <c r="V160" s="67">
        <f t="shared" ref="V160:V162" si="160">P160+S160</f>
        <v>0</v>
      </c>
    </row>
    <row r="161" spans="1:22" ht="25.5">
      <c r="A161" s="261"/>
      <c r="B161" s="30" t="s">
        <v>41</v>
      </c>
      <c r="C161" s="5" t="s">
        <v>16</v>
      </c>
      <c r="D161" s="5" t="s">
        <v>3</v>
      </c>
      <c r="E161" s="5" t="s">
        <v>100</v>
      </c>
      <c r="F161" s="60" t="s">
        <v>187</v>
      </c>
      <c r="G161" s="61" t="s">
        <v>39</v>
      </c>
      <c r="H161" s="67"/>
      <c r="I161" s="67"/>
      <c r="J161" s="67"/>
      <c r="K161" s="67"/>
      <c r="L161" s="67"/>
      <c r="M161" s="67"/>
      <c r="N161" s="67"/>
      <c r="O161" s="67"/>
      <c r="P161" s="67"/>
      <c r="Q161" s="67">
        <f>Q162</f>
        <v>650000</v>
      </c>
      <c r="R161" s="67">
        <f t="shared" si="157"/>
        <v>0</v>
      </c>
      <c r="S161" s="67">
        <f t="shared" si="157"/>
        <v>0</v>
      </c>
      <c r="T161" s="67">
        <f t="shared" si="158"/>
        <v>650000</v>
      </c>
      <c r="U161" s="67">
        <f t="shared" si="159"/>
        <v>0</v>
      </c>
      <c r="V161" s="67">
        <f t="shared" si="160"/>
        <v>0</v>
      </c>
    </row>
    <row r="162" spans="1:22">
      <c r="A162" s="261"/>
      <c r="B162" s="29" t="s">
        <v>42</v>
      </c>
      <c r="C162" s="5" t="s">
        <v>16</v>
      </c>
      <c r="D162" s="5" t="s">
        <v>3</v>
      </c>
      <c r="E162" s="5" t="s">
        <v>100</v>
      </c>
      <c r="F162" s="60" t="s">
        <v>187</v>
      </c>
      <c r="G162" s="61" t="s">
        <v>40</v>
      </c>
      <c r="H162" s="67"/>
      <c r="I162" s="67"/>
      <c r="J162" s="67"/>
      <c r="K162" s="67"/>
      <c r="L162" s="67"/>
      <c r="M162" s="67"/>
      <c r="N162" s="67"/>
      <c r="O162" s="67"/>
      <c r="P162" s="67"/>
      <c r="Q162" s="67">
        <v>650000</v>
      </c>
      <c r="R162" s="67"/>
      <c r="S162" s="67"/>
      <c r="T162" s="67">
        <f t="shared" si="158"/>
        <v>650000</v>
      </c>
      <c r="U162" s="67">
        <f t="shared" si="159"/>
        <v>0</v>
      </c>
      <c r="V162" s="67">
        <f t="shared" si="160"/>
        <v>0</v>
      </c>
    </row>
    <row r="163" spans="1:22">
      <c r="A163" s="261"/>
      <c r="B163" s="62" t="s">
        <v>379</v>
      </c>
      <c r="C163" s="44" t="s">
        <v>16</v>
      </c>
      <c r="D163" s="44" t="s">
        <v>3</v>
      </c>
      <c r="E163" s="44" t="s">
        <v>100</v>
      </c>
      <c r="F163" s="216" t="s">
        <v>378</v>
      </c>
      <c r="G163" s="43"/>
      <c r="H163" s="67"/>
      <c r="I163" s="67"/>
      <c r="J163" s="67"/>
      <c r="K163" s="67"/>
      <c r="L163" s="67"/>
      <c r="M163" s="67"/>
      <c r="N163" s="67"/>
      <c r="O163" s="67"/>
      <c r="P163" s="67"/>
      <c r="Q163" s="67">
        <f>Q164</f>
        <v>20500000</v>
      </c>
      <c r="R163" s="67">
        <f t="shared" ref="R163:S164" si="161">R164</f>
        <v>0</v>
      </c>
      <c r="S163" s="67">
        <f t="shared" si="161"/>
        <v>0</v>
      </c>
      <c r="T163" s="67">
        <f t="shared" ref="T163:T165" si="162">N163+Q163</f>
        <v>20500000</v>
      </c>
      <c r="U163" s="67">
        <f t="shared" ref="U163:U165" si="163">O163+R163</f>
        <v>0</v>
      </c>
      <c r="V163" s="67">
        <f t="shared" ref="V163:V165" si="164">P163+S163</f>
        <v>0</v>
      </c>
    </row>
    <row r="164" spans="1:22" ht="25.5">
      <c r="A164" s="261"/>
      <c r="B164" s="30" t="s">
        <v>41</v>
      </c>
      <c r="C164" s="44" t="s">
        <v>16</v>
      </c>
      <c r="D164" s="44" t="s">
        <v>3</v>
      </c>
      <c r="E164" s="44" t="s">
        <v>100</v>
      </c>
      <c r="F164" s="216" t="s">
        <v>378</v>
      </c>
      <c r="G164" s="217" t="s">
        <v>39</v>
      </c>
      <c r="H164" s="67"/>
      <c r="I164" s="67"/>
      <c r="J164" s="67"/>
      <c r="K164" s="67"/>
      <c r="L164" s="67"/>
      <c r="M164" s="67"/>
      <c r="N164" s="67"/>
      <c r="O164" s="67"/>
      <c r="P164" s="67"/>
      <c r="Q164" s="67">
        <f>Q165</f>
        <v>20500000</v>
      </c>
      <c r="R164" s="67">
        <f t="shared" si="161"/>
        <v>0</v>
      </c>
      <c r="S164" s="67">
        <f t="shared" si="161"/>
        <v>0</v>
      </c>
      <c r="T164" s="67">
        <f t="shared" si="162"/>
        <v>20500000</v>
      </c>
      <c r="U164" s="67">
        <f t="shared" si="163"/>
        <v>0</v>
      </c>
      <c r="V164" s="67">
        <f t="shared" si="164"/>
        <v>0</v>
      </c>
    </row>
    <row r="165" spans="1:22">
      <c r="A165" s="261"/>
      <c r="B165" s="29" t="s">
        <v>42</v>
      </c>
      <c r="C165" s="44" t="s">
        <v>16</v>
      </c>
      <c r="D165" s="44" t="s">
        <v>3</v>
      </c>
      <c r="E165" s="44" t="s">
        <v>100</v>
      </c>
      <c r="F165" s="216" t="s">
        <v>378</v>
      </c>
      <c r="G165" s="217" t="s">
        <v>40</v>
      </c>
      <c r="H165" s="67"/>
      <c r="I165" s="67"/>
      <c r="J165" s="67"/>
      <c r="K165" s="67"/>
      <c r="L165" s="67"/>
      <c r="M165" s="67"/>
      <c r="N165" s="67"/>
      <c r="O165" s="67"/>
      <c r="P165" s="67"/>
      <c r="Q165" s="67">
        <v>20500000</v>
      </c>
      <c r="R165" s="67"/>
      <c r="S165" s="67"/>
      <c r="T165" s="67">
        <f t="shared" si="162"/>
        <v>20500000</v>
      </c>
      <c r="U165" s="67">
        <f t="shared" si="163"/>
        <v>0</v>
      </c>
      <c r="V165" s="67">
        <f t="shared" si="164"/>
        <v>0</v>
      </c>
    </row>
    <row r="166" spans="1:22">
      <c r="A166" s="261"/>
      <c r="B166" s="62" t="s">
        <v>381</v>
      </c>
      <c r="C166" s="44" t="s">
        <v>16</v>
      </c>
      <c r="D166" s="44" t="s">
        <v>3</v>
      </c>
      <c r="E166" s="44" t="s">
        <v>100</v>
      </c>
      <c r="F166" s="216" t="s">
        <v>380</v>
      </c>
      <c r="G166" s="217"/>
      <c r="H166" s="67"/>
      <c r="I166" s="67"/>
      <c r="J166" s="67"/>
      <c r="K166" s="67"/>
      <c r="L166" s="67"/>
      <c r="M166" s="67"/>
      <c r="N166" s="67"/>
      <c r="O166" s="67"/>
      <c r="P166" s="67"/>
      <c r="Q166" s="67">
        <f>Q167</f>
        <v>3437500</v>
      </c>
      <c r="R166" s="67">
        <f t="shared" ref="R166:S167" si="165">R167</f>
        <v>0</v>
      </c>
      <c r="S166" s="67">
        <f t="shared" si="165"/>
        <v>0</v>
      </c>
      <c r="T166" s="67">
        <f t="shared" ref="T166:T168" si="166">N166+Q166</f>
        <v>3437500</v>
      </c>
      <c r="U166" s="67">
        <f t="shared" ref="U166:U168" si="167">O166+R166</f>
        <v>0</v>
      </c>
      <c r="V166" s="67">
        <f t="shared" ref="V166:V168" si="168">P166+S166</f>
        <v>0</v>
      </c>
    </row>
    <row r="167" spans="1:22" ht="25.5">
      <c r="A167" s="261"/>
      <c r="B167" s="30" t="s">
        <v>41</v>
      </c>
      <c r="C167" s="44" t="s">
        <v>16</v>
      </c>
      <c r="D167" s="44" t="s">
        <v>3</v>
      </c>
      <c r="E167" s="44" t="s">
        <v>100</v>
      </c>
      <c r="F167" s="216" t="s">
        <v>380</v>
      </c>
      <c r="G167" s="217" t="s">
        <v>39</v>
      </c>
      <c r="H167" s="67"/>
      <c r="I167" s="67"/>
      <c r="J167" s="67"/>
      <c r="K167" s="67"/>
      <c r="L167" s="67"/>
      <c r="M167" s="67"/>
      <c r="N167" s="67"/>
      <c r="O167" s="67"/>
      <c r="P167" s="67"/>
      <c r="Q167" s="67">
        <f>Q168</f>
        <v>3437500</v>
      </c>
      <c r="R167" s="67">
        <f t="shared" si="165"/>
        <v>0</v>
      </c>
      <c r="S167" s="67">
        <f t="shared" si="165"/>
        <v>0</v>
      </c>
      <c r="T167" s="67">
        <f t="shared" si="166"/>
        <v>3437500</v>
      </c>
      <c r="U167" s="67">
        <f t="shared" si="167"/>
        <v>0</v>
      </c>
      <c r="V167" s="67">
        <f t="shared" si="168"/>
        <v>0</v>
      </c>
    </row>
    <row r="168" spans="1:22">
      <c r="A168" s="261"/>
      <c r="B168" s="29" t="s">
        <v>42</v>
      </c>
      <c r="C168" s="44" t="s">
        <v>16</v>
      </c>
      <c r="D168" s="44" t="s">
        <v>3</v>
      </c>
      <c r="E168" s="44" t="s">
        <v>100</v>
      </c>
      <c r="F168" s="216" t="s">
        <v>380</v>
      </c>
      <c r="G168" s="217" t="s">
        <v>40</v>
      </c>
      <c r="H168" s="67"/>
      <c r="I168" s="67"/>
      <c r="J168" s="67"/>
      <c r="K168" s="67"/>
      <c r="L168" s="67"/>
      <c r="M168" s="67"/>
      <c r="N168" s="67"/>
      <c r="O168" s="67"/>
      <c r="P168" s="67"/>
      <c r="Q168" s="67">
        <v>3437500</v>
      </c>
      <c r="R168" s="67"/>
      <c r="S168" s="67"/>
      <c r="T168" s="67">
        <f t="shared" si="166"/>
        <v>3437500</v>
      </c>
      <c r="U168" s="67">
        <f t="shared" si="167"/>
        <v>0</v>
      </c>
      <c r="V168" s="67">
        <f t="shared" si="168"/>
        <v>0</v>
      </c>
    </row>
    <row r="169" spans="1:22" ht="25.5">
      <c r="A169" s="261"/>
      <c r="B169" s="119" t="s">
        <v>266</v>
      </c>
      <c r="C169" s="5" t="s">
        <v>16</v>
      </c>
      <c r="D169" s="5" t="s">
        <v>3</v>
      </c>
      <c r="E169" s="5" t="s">
        <v>100</v>
      </c>
      <c r="F169" s="79" t="s">
        <v>267</v>
      </c>
      <c r="G169" s="17"/>
      <c r="H169" s="73">
        <f>H170</f>
        <v>250000</v>
      </c>
      <c r="I169" s="73">
        <f t="shared" ref="I169:M170" si="169">I170</f>
        <v>0</v>
      </c>
      <c r="J169" s="73">
        <f t="shared" si="169"/>
        <v>0</v>
      </c>
      <c r="K169" s="73">
        <f t="shared" si="169"/>
        <v>0</v>
      </c>
      <c r="L169" s="73">
        <f t="shared" si="169"/>
        <v>0</v>
      </c>
      <c r="M169" s="73">
        <f t="shared" si="169"/>
        <v>0</v>
      </c>
      <c r="N169" s="73">
        <f t="shared" si="84"/>
        <v>250000</v>
      </c>
      <c r="O169" s="73">
        <f t="shared" si="85"/>
        <v>0</v>
      </c>
      <c r="P169" s="73">
        <f t="shared" si="86"/>
        <v>0</v>
      </c>
      <c r="Q169" s="73">
        <f t="shared" ref="Q169:S170" si="170">Q170</f>
        <v>0</v>
      </c>
      <c r="R169" s="73">
        <f t="shared" si="170"/>
        <v>0</v>
      </c>
      <c r="S169" s="73">
        <f t="shared" si="170"/>
        <v>0</v>
      </c>
      <c r="T169" s="73">
        <f t="shared" si="139"/>
        <v>250000</v>
      </c>
      <c r="U169" s="73">
        <f t="shared" si="140"/>
        <v>0</v>
      </c>
      <c r="V169" s="73">
        <f t="shared" si="141"/>
        <v>0</v>
      </c>
    </row>
    <row r="170" spans="1:22" ht="25.5">
      <c r="A170" s="255"/>
      <c r="B170" s="30" t="s">
        <v>41</v>
      </c>
      <c r="C170" s="5" t="s">
        <v>16</v>
      </c>
      <c r="D170" s="5" t="s">
        <v>3</v>
      </c>
      <c r="E170" s="5" t="s">
        <v>100</v>
      </c>
      <c r="F170" s="79" t="s">
        <v>267</v>
      </c>
      <c r="G170" s="61" t="s">
        <v>39</v>
      </c>
      <c r="H170" s="73">
        <f>H171</f>
        <v>250000</v>
      </c>
      <c r="I170" s="73">
        <f t="shared" si="169"/>
        <v>0</v>
      </c>
      <c r="J170" s="73">
        <f t="shared" si="169"/>
        <v>0</v>
      </c>
      <c r="K170" s="73">
        <f t="shared" si="169"/>
        <v>0</v>
      </c>
      <c r="L170" s="73">
        <f t="shared" si="169"/>
        <v>0</v>
      </c>
      <c r="M170" s="73">
        <f t="shared" si="169"/>
        <v>0</v>
      </c>
      <c r="N170" s="73">
        <f t="shared" si="84"/>
        <v>250000</v>
      </c>
      <c r="O170" s="73">
        <f t="shared" si="85"/>
        <v>0</v>
      </c>
      <c r="P170" s="73">
        <f t="shared" si="86"/>
        <v>0</v>
      </c>
      <c r="Q170" s="73">
        <f t="shared" si="170"/>
        <v>0</v>
      </c>
      <c r="R170" s="73">
        <f t="shared" si="170"/>
        <v>0</v>
      </c>
      <c r="S170" s="73">
        <f t="shared" si="170"/>
        <v>0</v>
      </c>
      <c r="T170" s="73">
        <f t="shared" si="139"/>
        <v>250000</v>
      </c>
      <c r="U170" s="73">
        <f t="shared" si="140"/>
        <v>0</v>
      </c>
      <c r="V170" s="73">
        <f t="shared" si="141"/>
        <v>0</v>
      </c>
    </row>
    <row r="171" spans="1:22">
      <c r="A171" s="255"/>
      <c r="B171" s="29" t="s">
        <v>42</v>
      </c>
      <c r="C171" s="5" t="s">
        <v>16</v>
      </c>
      <c r="D171" s="5" t="s">
        <v>3</v>
      </c>
      <c r="E171" s="5" t="s">
        <v>100</v>
      </c>
      <c r="F171" s="79" t="s">
        <v>267</v>
      </c>
      <c r="G171" s="61" t="s">
        <v>40</v>
      </c>
      <c r="H171" s="67">
        <v>250000</v>
      </c>
      <c r="I171" s="67"/>
      <c r="J171" s="67"/>
      <c r="K171" s="67"/>
      <c r="L171" s="67"/>
      <c r="M171" s="67"/>
      <c r="N171" s="67">
        <f t="shared" si="84"/>
        <v>250000</v>
      </c>
      <c r="O171" s="67">
        <f t="shared" si="85"/>
        <v>0</v>
      </c>
      <c r="P171" s="67">
        <f t="shared" si="86"/>
        <v>0</v>
      </c>
      <c r="Q171" s="67"/>
      <c r="R171" s="67"/>
      <c r="S171" s="67"/>
      <c r="T171" s="67">
        <f t="shared" si="139"/>
        <v>250000</v>
      </c>
      <c r="U171" s="67">
        <f t="shared" si="140"/>
        <v>0</v>
      </c>
      <c r="V171" s="67">
        <f t="shared" si="141"/>
        <v>0</v>
      </c>
    </row>
    <row r="172" spans="1:22" ht="38.25">
      <c r="A172" s="261"/>
      <c r="B172" s="62" t="s">
        <v>260</v>
      </c>
      <c r="C172" s="5" t="s">
        <v>16</v>
      </c>
      <c r="D172" s="5" t="s">
        <v>3</v>
      </c>
      <c r="E172" s="5" t="s">
        <v>100</v>
      </c>
      <c r="F172" s="5" t="s">
        <v>106</v>
      </c>
      <c r="G172" s="17"/>
      <c r="H172" s="63">
        <f>H173</f>
        <v>619329</v>
      </c>
      <c r="I172" s="63">
        <f t="shared" ref="I172:M173" si="171">I173</f>
        <v>610500</v>
      </c>
      <c r="J172" s="63">
        <f t="shared" si="171"/>
        <v>634900</v>
      </c>
      <c r="K172" s="63">
        <f t="shared" si="171"/>
        <v>0</v>
      </c>
      <c r="L172" s="63">
        <f t="shared" si="171"/>
        <v>0</v>
      </c>
      <c r="M172" s="63">
        <f t="shared" si="171"/>
        <v>0</v>
      </c>
      <c r="N172" s="63">
        <f t="shared" si="84"/>
        <v>619329</v>
      </c>
      <c r="O172" s="63">
        <f t="shared" si="85"/>
        <v>610500</v>
      </c>
      <c r="P172" s="63">
        <f t="shared" si="86"/>
        <v>634900</v>
      </c>
      <c r="Q172" s="63">
        <f t="shared" ref="Q172:S173" si="172">Q173</f>
        <v>0</v>
      </c>
      <c r="R172" s="63">
        <f t="shared" si="172"/>
        <v>0</v>
      </c>
      <c r="S172" s="63">
        <f t="shared" si="172"/>
        <v>0</v>
      </c>
      <c r="T172" s="63">
        <f t="shared" si="139"/>
        <v>619329</v>
      </c>
      <c r="U172" s="63">
        <f t="shared" si="140"/>
        <v>610500</v>
      </c>
      <c r="V172" s="63">
        <f t="shared" si="141"/>
        <v>634900</v>
      </c>
    </row>
    <row r="173" spans="1:22" ht="25.5">
      <c r="A173" s="255"/>
      <c r="B173" s="30" t="s">
        <v>41</v>
      </c>
      <c r="C173" s="5" t="s">
        <v>16</v>
      </c>
      <c r="D173" s="5" t="s">
        <v>3</v>
      </c>
      <c r="E173" s="5" t="s">
        <v>100</v>
      </c>
      <c r="F173" s="5" t="s">
        <v>106</v>
      </c>
      <c r="G173" s="17" t="s">
        <v>39</v>
      </c>
      <c r="H173" s="63">
        <f>H174</f>
        <v>619329</v>
      </c>
      <c r="I173" s="63">
        <f t="shared" si="171"/>
        <v>610500</v>
      </c>
      <c r="J173" s="63">
        <f t="shared" si="171"/>
        <v>634900</v>
      </c>
      <c r="K173" s="63">
        <f t="shared" si="171"/>
        <v>0</v>
      </c>
      <c r="L173" s="63">
        <f t="shared" si="171"/>
        <v>0</v>
      </c>
      <c r="M173" s="63">
        <f t="shared" si="171"/>
        <v>0</v>
      </c>
      <c r="N173" s="63">
        <f t="shared" si="84"/>
        <v>619329</v>
      </c>
      <c r="O173" s="63">
        <f t="shared" si="85"/>
        <v>610500</v>
      </c>
      <c r="P173" s="63">
        <f t="shared" si="86"/>
        <v>634900</v>
      </c>
      <c r="Q173" s="63">
        <f t="shared" si="172"/>
        <v>0</v>
      </c>
      <c r="R173" s="63">
        <f t="shared" si="172"/>
        <v>0</v>
      </c>
      <c r="S173" s="63">
        <f t="shared" si="172"/>
        <v>0</v>
      </c>
      <c r="T173" s="63">
        <f t="shared" si="139"/>
        <v>619329</v>
      </c>
      <c r="U173" s="63">
        <f t="shared" si="140"/>
        <v>610500</v>
      </c>
      <c r="V173" s="63">
        <f t="shared" si="141"/>
        <v>634900</v>
      </c>
    </row>
    <row r="174" spans="1:22">
      <c r="A174" s="261"/>
      <c r="B174" s="29" t="s">
        <v>42</v>
      </c>
      <c r="C174" s="5" t="s">
        <v>16</v>
      </c>
      <c r="D174" s="5" t="s">
        <v>3</v>
      </c>
      <c r="E174" s="5" t="s">
        <v>100</v>
      </c>
      <c r="F174" s="5" t="s">
        <v>106</v>
      </c>
      <c r="G174" s="17" t="s">
        <v>40</v>
      </c>
      <c r="H174" s="67">
        <v>619329</v>
      </c>
      <c r="I174" s="67">
        <v>610500</v>
      </c>
      <c r="J174" s="67">
        <v>634900</v>
      </c>
      <c r="K174" s="67"/>
      <c r="L174" s="67"/>
      <c r="M174" s="67"/>
      <c r="N174" s="67">
        <f t="shared" si="84"/>
        <v>619329</v>
      </c>
      <c r="O174" s="67">
        <f t="shared" si="85"/>
        <v>610500</v>
      </c>
      <c r="P174" s="67">
        <f t="shared" si="86"/>
        <v>634900</v>
      </c>
      <c r="Q174" s="67"/>
      <c r="R174" s="67"/>
      <c r="S174" s="67"/>
      <c r="T174" s="67">
        <f t="shared" si="139"/>
        <v>619329</v>
      </c>
      <c r="U174" s="67">
        <f t="shared" si="140"/>
        <v>610500</v>
      </c>
      <c r="V174" s="67">
        <f t="shared" si="141"/>
        <v>634900</v>
      </c>
    </row>
    <row r="175" spans="1:22" ht="25.5">
      <c r="A175" s="211"/>
      <c r="B175" s="88" t="s">
        <v>383</v>
      </c>
      <c r="C175" s="44" t="s">
        <v>16</v>
      </c>
      <c r="D175" s="44" t="s">
        <v>3</v>
      </c>
      <c r="E175" s="44" t="s">
        <v>100</v>
      </c>
      <c r="F175" s="79" t="s">
        <v>382</v>
      </c>
      <c r="G175" s="107"/>
      <c r="H175" s="67"/>
      <c r="I175" s="67"/>
      <c r="J175" s="67"/>
      <c r="K175" s="67"/>
      <c r="L175" s="67"/>
      <c r="M175" s="67"/>
      <c r="N175" s="67"/>
      <c r="O175" s="67"/>
      <c r="P175" s="67"/>
      <c r="Q175" s="67">
        <f>Q176</f>
        <v>1410850.8199999998</v>
      </c>
      <c r="R175" s="67">
        <f t="shared" ref="R175:S176" si="173">R176</f>
        <v>0</v>
      </c>
      <c r="S175" s="67">
        <f t="shared" si="173"/>
        <v>0</v>
      </c>
      <c r="T175" s="67">
        <f t="shared" ref="T175:T177" si="174">N175+Q175</f>
        <v>1410850.8199999998</v>
      </c>
      <c r="U175" s="67">
        <f t="shared" ref="U175:U177" si="175">O175+R175</f>
        <v>0</v>
      </c>
      <c r="V175" s="67">
        <f t="shared" ref="V175:V177" si="176">P175+S175</f>
        <v>0</v>
      </c>
    </row>
    <row r="176" spans="1:22" ht="25.5">
      <c r="A176" s="211"/>
      <c r="B176" s="30" t="s">
        <v>41</v>
      </c>
      <c r="C176" s="44" t="s">
        <v>16</v>
      </c>
      <c r="D176" s="44" t="s">
        <v>3</v>
      </c>
      <c r="E176" s="44" t="s">
        <v>100</v>
      </c>
      <c r="F176" s="79" t="s">
        <v>382</v>
      </c>
      <c r="G176" s="107" t="s">
        <v>39</v>
      </c>
      <c r="H176" s="67"/>
      <c r="I176" s="67"/>
      <c r="J176" s="67"/>
      <c r="K176" s="67"/>
      <c r="L176" s="67"/>
      <c r="M176" s="67"/>
      <c r="N176" s="67"/>
      <c r="O176" s="67"/>
      <c r="P176" s="67"/>
      <c r="Q176" s="67">
        <f>Q177</f>
        <v>1410850.8199999998</v>
      </c>
      <c r="R176" s="67">
        <f t="shared" si="173"/>
        <v>0</v>
      </c>
      <c r="S176" s="67">
        <f t="shared" si="173"/>
        <v>0</v>
      </c>
      <c r="T176" s="67">
        <f t="shared" si="174"/>
        <v>1410850.8199999998</v>
      </c>
      <c r="U176" s="67">
        <f t="shared" si="175"/>
        <v>0</v>
      </c>
      <c r="V176" s="67">
        <f t="shared" si="176"/>
        <v>0</v>
      </c>
    </row>
    <row r="177" spans="1:22">
      <c r="A177" s="211"/>
      <c r="B177" s="29" t="s">
        <v>42</v>
      </c>
      <c r="C177" s="44" t="s">
        <v>16</v>
      </c>
      <c r="D177" s="44" t="s">
        <v>3</v>
      </c>
      <c r="E177" s="44" t="s">
        <v>100</v>
      </c>
      <c r="F177" s="79" t="s">
        <v>382</v>
      </c>
      <c r="G177" s="107" t="s">
        <v>40</v>
      </c>
      <c r="H177" s="67"/>
      <c r="I177" s="67"/>
      <c r="J177" s="67"/>
      <c r="K177" s="67"/>
      <c r="L177" s="67"/>
      <c r="M177" s="67"/>
      <c r="N177" s="67"/>
      <c r="O177" s="67"/>
      <c r="P177" s="67"/>
      <c r="Q177" s="67">
        <f>1100463.64+310387.18</f>
        <v>1410850.8199999998</v>
      </c>
      <c r="R177" s="67"/>
      <c r="S177" s="67"/>
      <c r="T177" s="67">
        <f t="shared" si="174"/>
        <v>1410850.8199999998</v>
      </c>
      <c r="U177" s="67">
        <f t="shared" si="175"/>
        <v>0</v>
      </c>
      <c r="V177" s="67">
        <f t="shared" si="176"/>
        <v>0</v>
      </c>
    </row>
    <row r="178" spans="1:22">
      <c r="A178" s="203"/>
      <c r="B178" s="88" t="s">
        <v>361</v>
      </c>
      <c r="C178" s="44" t="s">
        <v>16</v>
      </c>
      <c r="D178" s="44" t="s">
        <v>3</v>
      </c>
      <c r="E178" s="79" t="s">
        <v>359</v>
      </c>
      <c r="F178" s="79" t="s">
        <v>360</v>
      </c>
      <c r="G178" s="107"/>
      <c r="H178" s="67">
        <f>H179</f>
        <v>0</v>
      </c>
      <c r="I178" s="67">
        <f t="shared" ref="I178:M179" si="177">I179</f>
        <v>0</v>
      </c>
      <c r="J178" s="67">
        <f t="shared" si="177"/>
        <v>0</v>
      </c>
      <c r="K178" s="67">
        <f t="shared" si="177"/>
        <v>111111.11</v>
      </c>
      <c r="L178" s="67">
        <f t="shared" si="177"/>
        <v>0</v>
      </c>
      <c r="M178" s="67">
        <f t="shared" si="177"/>
        <v>0</v>
      </c>
      <c r="N178" s="67">
        <f t="shared" ref="N178:N180" si="178">H178+K178</f>
        <v>111111.11</v>
      </c>
      <c r="O178" s="67">
        <f t="shared" ref="O178:O180" si="179">I178+L178</f>
        <v>0</v>
      </c>
      <c r="P178" s="67">
        <f t="shared" ref="P178:P180" si="180">J178+M178</f>
        <v>0</v>
      </c>
      <c r="Q178" s="67">
        <f t="shared" ref="Q178:S179" si="181">Q179</f>
        <v>31339.03</v>
      </c>
      <c r="R178" s="67">
        <f t="shared" si="181"/>
        <v>0</v>
      </c>
      <c r="S178" s="67">
        <f t="shared" si="181"/>
        <v>0</v>
      </c>
      <c r="T178" s="67">
        <f t="shared" si="139"/>
        <v>142450.14000000001</v>
      </c>
      <c r="U178" s="67">
        <f t="shared" si="140"/>
        <v>0</v>
      </c>
      <c r="V178" s="67">
        <f t="shared" si="141"/>
        <v>0</v>
      </c>
    </row>
    <row r="179" spans="1:22" ht="25.5">
      <c r="A179" s="203"/>
      <c r="B179" s="30" t="s">
        <v>41</v>
      </c>
      <c r="C179" s="44" t="s">
        <v>16</v>
      </c>
      <c r="D179" s="44" t="s">
        <v>3</v>
      </c>
      <c r="E179" s="79" t="s">
        <v>359</v>
      </c>
      <c r="F179" s="79" t="s">
        <v>360</v>
      </c>
      <c r="G179" s="107" t="s">
        <v>39</v>
      </c>
      <c r="H179" s="67">
        <f>H180</f>
        <v>0</v>
      </c>
      <c r="I179" s="67">
        <f t="shared" si="177"/>
        <v>0</v>
      </c>
      <c r="J179" s="67">
        <f t="shared" si="177"/>
        <v>0</v>
      </c>
      <c r="K179" s="67">
        <f t="shared" si="177"/>
        <v>111111.11</v>
      </c>
      <c r="L179" s="67">
        <f t="shared" si="177"/>
        <v>0</v>
      </c>
      <c r="M179" s="67">
        <f t="shared" si="177"/>
        <v>0</v>
      </c>
      <c r="N179" s="67">
        <f t="shared" si="178"/>
        <v>111111.11</v>
      </c>
      <c r="O179" s="67">
        <f t="shared" si="179"/>
        <v>0</v>
      </c>
      <c r="P179" s="67">
        <f t="shared" si="180"/>
        <v>0</v>
      </c>
      <c r="Q179" s="67">
        <f t="shared" si="181"/>
        <v>31339.03</v>
      </c>
      <c r="R179" s="67">
        <f t="shared" si="181"/>
        <v>0</v>
      </c>
      <c r="S179" s="67">
        <f t="shared" si="181"/>
        <v>0</v>
      </c>
      <c r="T179" s="67">
        <f t="shared" si="139"/>
        <v>142450.14000000001</v>
      </c>
      <c r="U179" s="67">
        <f t="shared" si="140"/>
        <v>0</v>
      </c>
      <c r="V179" s="67">
        <f t="shared" si="141"/>
        <v>0</v>
      </c>
    </row>
    <row r="180" spans="1:22">
      <c r="A180" s="203"/>
      <c r="B180" s="29" t="s">
        <v>42</v>
      </c>
      <c r="C180" s="44" t="s">
        <v>16</v>
      </c>
      <c r="D180" s="44" t="s">
        <v>3</v>
      </c>
      <c r="E180" s="79" t="s">
        <v>359</v>
      </c>
      <c r="F180" s="79" t="s">
        <v>360</v>
      </c>
      <c r="G180" s="107" t="s">
        <v>40</v>
      </c>
      <c r="H180" s="67"/>
      <c r="I180" s="67"/>
      <c r="J180" s="67"/>
      <c r="K180" s="67">
        <v>111111.11</v>
      </c>
      <c r="L180" s="67"/>
      <c r="M180" s="67"/>
      <c r="N180" s="67">
        <f t="shared" si="178"/>
        <v>111111.11</v>
      </c>
      <c r="O180" s="67">
        <f t="shared" si="179"/>
        <v>0</v>
      </c>
      <c r="P180" s="67">
        <f t="shared" si="180"/>
        <v>0</v>
      </c>
      <c r="Q180" s="67">
        <v>31339.03</v>
      </c>
      <c r="R180" s="67"/>
      <c r="S180" s="67"/>
      <c r="T180" s="67">
        <f t="shared" si="139"/>
        <v>142450.14000000001</v>
      </c>
      <c r="U180" s="67">
        <f t="shared" si="140"/>
        <v>0</v>
      </c>
      <c r="V180" s="67">
        <f t="shared" si="141"/>
        <v>0</v>
      </c>
    </row>
    <row r="181" spans="1:22" ht="25.5">
      <c r="A181" s="36" t="s">
        <v>80</v>
      </c>
      <c r="B181" s="87" t="s">
        <v>78</v>
      </c>
      <c r="C181" s="6" t="s">
        <v>16</v>
      </c>
      <c r="D181" s="6" t="s">
        <v>10</v>
      </c>
      <c r="E181" s="6" t="s">
        <v>100</v>
      </c>
      <c r="F181" s="6" t="s">
        <v>101</v>
      </c>
      <c r="G181" s="18"/>
      <c r="H181" s="64">
        <f>H188+H191+H194+H203+H200+H206+H185</f>
        <v>32993690.810000002</v>
      </c>
      <c r="I181" s="64">
        <f t="shared" ref="I181:M181" si="182">I188+I191+I194+I203+I200+I206+I185</f>
        <v>32313712.100000001</v>
      </c>
      <c r="J181" s="64">
        <f t="shared" si="182"/>
        <v>32029329.300000001</v>
      </c>
      <c r="K181" s="64">
        <f t="shared" si="182"/>
        <v>46761.040000000008</v>
      </c>
      <c r="L181" s="64">
        <f t="shared" si="182"/>
        <v>-32430.240000000002</v>
      </c>
      <c r="M181" s="64">
        <f t="shared" si="182"/>
        <v>262382.61</v>
      </c>
      <c r="N181" s="64">
        <f t="shared" si="84"/>
        <v>33040451.850000001</v>
      </c>
      <c r="O181" s="64">
        <f t="shared" si="85"/>
        <v>32281281.860000003</v>
      </c>
      <c r="P181" s="64">
        <f t="shared" si="86"/>
        <v>32291711.91</v>
      </c>
      <c r="Q181" s="64">
        <f>Q188+Q191+Q194+Q203+Q200+Q206+Q185+Q182+Q197</f>
        <v>-254008.87</v>
      </c>
      <c r="R181" s="64">
        <f t="shared" ref="R181:S181" si="183">R188+R191+R194+R203+R200+R206+R185+R182+R197</f>
        <v>0</v>
      </c>
      <c r="S181" s="64">
        <f t="shared" si="183"/>
        <v>0</v>
      </c>
      <c r="T181" s="64">
        <f t="shared" si="139"/>
        <v>32786442.98</v>
      </c>
      <c r="U181" s="64">
        <f t="shared" si="140"/>
        <v>32281281.860000003</v>
      </c>
      <c r="V181" s="64">
        <f t="shared" si="141"/>
        <v>32291711.91</v>
      </c>
    </row>
    <row r="182" spans="1:22">
      <c r="A182" s="218"/>
      <c r="B182" s="88" t="s">
        <v>305</v>
      </c>
      <c r="C182" s="216" t="s">
        <v>16</v>
      </c>
      <c r="D182" s="5" t="s">
        <v>10</v>
      </c>
      <c r="E182" s="216" t="s">
        <v>100</v>
      </c>
      <c r="F182" s="216" t="s">
        <v>129</v>
      </c>
      <c r="G182" s="217"/>
      <c r="H182" s="70"/>
      <c r="I182" s="70"/>
      <c r="J182" s="70"/>
      <c r="K182" s="70"/>
      <c r="L182" s="70"/>
      <c r="M182" s="70"/>
      <c r="N182" s="70"/>
      <c r="O182" s="70"/>
      <c r="P182" s="70"/>
      <c r="Q182" s="70">
        <f>Q183</f>
        <v>43200</v>
      </c>
      <c r="R182" s="70">
        <f t="shared" ref="R182:R183" si="184">R183</f>
        <v>0</v>
      </c>
      <c r="S182" s="70">
        <f t="shared" ref="S182:S183" si="185">S183</f>
        <v>0</v>
      </c>
      <c r="T182" s="70">
        <f t="shared" si="139"/>
        <v>43200</v>
      </c>
      <c r="U182" s="70">
        <f t="shared" si="140"/>
        <v>0</v>
      </c>
      <c r="V182" s="70">
        <f t="shared" si="141"/>
        <v>0</v>
      </c>
    </row>
    <row r="183" spans="1:22" ht="25.5">
      <c r="A183" s="218"/>
      <c r="B183" s="80" t="s">
        <v>41</v>
      </c>
      <c r="C183" s="216" t="s">
        <v>16</v>
      </c>
      <c r="D183" s="5" t="s">
        <v>10</v>
      </c>
      <c r="E183" s="216" t="s">
        <v>100</v>
      </c>
      <c r="F183" s="216" t="s">
        <v>129</v>
      </c>
      <c r="G183" s="217" t="s">
        <v>39</v>
      </c>
      <c r="H183" s="70"/>
      <c r="I183" s="70"/>
      <c r="J183" s="70"/>
      <c r="K183" s="70"/>
      <c r="L183" s="70"/>
      <c r="M183" s="70"/>
      <c r="N183" s="70"/>
      <c r="O183" s="70"/>
      <c r="P183" s="70"/>
      <c r="Q183" s="70">
        <f>Q184</f>
        <v>43200</v>
      </c>
      <c r="R183" s="70">
        <f t="shared" si="184"/>
        <v>0</v>
      </c>
      <c r="S183" s="70">
        <f t="shared" si="185"/>
        <v>0</v>
      </c>
      <c r="T183" s="70">
        <f t="shared" si="139"/>
        <v>43200</v>
      </c>
      <c r="U183" s="70">
        <f t="shared" si="140"/>
        <v>0</v>
      </c>
      <c r="V183" s="70">
        <f t="shared" si="141"/>
        <v>0</v>
      </c>
    </row>
    <row r="184" spans="1:22">
      <c r="A184" s="218"/>
      <c r="B184" s="108" t="s">
        <v>42</v>
      </c>
      <c r="C184" s="216" t="s">
        <v>16</v>
      </c>
      <c r="D184" s="5" t="s">
        <v>10</v>
      </c>
      <c r="E184" s="216" t="s">
        <v>100</v>
      </c>
      <c r="F184" s="216" t="s">
        <v>129</v>
      </c>
      <c r="G184" s="217" t="s">
        <v>40</v>
      </c>
      <c r="H184" s="70"/>
      <c r="I184" s="70"/>
      <c r="J184" s="70"/>
      <c r="K184" s="70"/>
      <c r="L184" s="70"/>
      <c r="M184" s="70"/>
      <c r="N184" s="70"/>
      <c r="O184" s="70"/>
      <c r="P184" s="70"/>
      <c r="Q184" s="67">
        <v>43200</v>
      </c>
      <c r="R184" s="70"/>
      <c r="S184" s="70"/>
      <c r="T184" s="70">
        <f t="shared" si="139"/>
        <v>43200</v>
      </c>
      <c r="U184" s="70">
        <f t="shared" si="140"/>
        <v>0</v>
      </c>
      <c r="V184" s="70">
        <f t="shared" si="141"/>
        <v>0</v>
      </c>
    </row>
    <row r="185" spans="1:22" ht="25.5">
      <c r="A185" s="149"/>
      <c r="B185" s="88" t="s">
        <v>258</v>
      </c>
      <c r="C185" s="5" t="s">
        <v>16</v>
      </c>
      <c r="D185" s="5" t="s">
        <v>10</v>
      </c>
      <c r="E185" s="5" t="s">
        <v>100</v>
      </c>
      <c r="F185" s="79" t="s">
        <v>176</v>
      </c>
      <c r="G185" s="17"/>
      <c r="H185" s="70">
        <f>H186</f>
        <v>1100000</v>
      </c>
      <c r="I185" s="70">
        <f t="shared" ref="I185:M185" si="186">I186</f>
        <v>0</v>
      </c>
      <c r="J185" s="70">
        <f t="shared" si="186"/>
        <v>0</v>
      </c>
      <c r="K185" s="70">
        <f t="shared" si="186"/>
        <v>0</v>
      </c>
      <c r="L185" s="70">
        <f t="shared" si="186"/>
        <v>0</v>
      </c>
      <c r="M185" s="70">
        <f t="shared" si="186"/>
        <v>0</v>
      </c>
      <c r="N185" s="70">
        <f t="shared" si="84"/>
        <v>1100000</v>
      </c>
      <c r="O185" s="70">
        <f t="shared" si="85"/>
        <v>0</v>
      </c>
      <c r="P185" s="70">
        <f t="shared" si="86"/>
        <v>0</v>
      </c>
      <c r="Q185" s="70">
        <f t="shared" ref="Q185:S186" si="187">Q186</f>
        <v>-1060000</v>
      </c>
      <c r="R185" s="70">
        <f t="shared" si="187"/>
        <v>0</v>
      </c>
      <c r="S185" s="70">
        <f t="shared" si="187"/>
        <v>0</v>
      </c>
      <c r="T185" s="70">
        <f t="shared" si="139"/>
        <v>40000</v>
      </c>
      <c r="U185" s="70">
        <f t="shared" si="140"/>
        <v>0</v>
      </c>
      <c r="V185" s="70">
        <f t="shared" si="141"/>
        <v>0</v>
      </c>
    </row>
    <row r="186" spans="1:22" ht="25.5">
      <c r="A186" s="149"/>
      <c r="B186" s="80" t="s">
        <v>41</v>
      </c>
      <c r="C186" s="5" t="s">
        <v>16</v>
      </c>
      <c r="D186" s="5" t="s">
        <v>10</v>
      </c>
      <c r="E186" s="5" t="s">
        <v>100</v>
      </c>
      <c r="F186" s="79" t="s">
        <v>176</v>
      </c>
      <c r="G186" s="17" t="s">
        <v>39</v>
      </c>
      <c r="H186" s="70">
        <f>H187</f>
        <v>1100000</v>
      </c>
      <c r="I186" s="70">
        <f t="shared" ref="I186:M186" si="188">I187</f>
        <v>0</v>
      </c>
      <c r="J186" s="70">
        <f t="shared" si="188"/>
        <v>0</v>
      </c>
      <c r="K186" s="70">
        <f t="shared" si="188"/>
        <v>0</v>
      </c>
      <c r="L186" s="70">
        <f t="shared" si="188"/>
        <v>0</v>
      </c>
      <c r="M186" s="70">
        <f t="shared" si="188"/>
        <v>0</v>
      </c>
      <c r="N186" s="70">
        <f t="shared" ref="N186:N252" si="189">H186+K186</f>
        <v>1100000</v>
      </c>
      <c r="O186" s="70">
        <f t="shared" ref="O186:O252" si="190">I186+L186</f>
        <v>0</v>
      </c>
      <c r="P186" s="70">
        <f t="shared" ref="P186:P252" si="191">J186+M186</f>
        <v>0</v>
      </c>
      <c r="Q186" s="70">
        <f t="shared" si="187"/>
        <v>-1060000</v>
      </c>
      <c r="R186" s="70">
        <f t="shared" si="187"/>
        <v>0</v>
      </c>
      <c r="S186" s="70">
        <f t="shared" si="187"/>
        <v>0</v>
      </c>
      <c r="T186" s="70">
        <f t="shared" si="139"/>
        <v>40000</v>
      </c>
      <c r="U186" s="70">
        <f t="shared" si="140"/>
        <v>0</v>
      </c>
      <c r="V186" s="70">
        <f t="shared" si="141"/>
        <v>0</v>
      </c>
    </row>
    <row r="187" spans="1:22">
      <c r="A187" s="149"/>
      <c r="B187" s="108" t="s">
        <v>42</v>
      </c>
      <c r="C187" s="5" t="s">
        <v>16</v>
      </c>
      <c r="D187" s="5" t="s">
        <v>10</v>
      </c>
      <c r="E187" s="5" t="s">
        <v>100</v>
      </c>
      <c r="F187" s="79" t="s">
        <v>176</v>
      </c>
      <c r="G187" s="17" t="s">
        <v>40</v>
      </c>
      <c r="H187" s="67">
        <v>1100000</v>
      </c>
      <c r="I187" s="67"/>
      <c r="J187" s="67"/>
      <c r="K187" s="67"/>
      <c r="L187" s="67"/>
      <c r="M187" s="67"/>
      <c r="N187" s="67">
        <f t="shared" si="189"/>
        <v>1100000</v>
      </c>
      <c r="O187" s="67">
        <f t="shared" si="190"/>
        <v>0</v>
      </c>
      <c r="P187" s="67">
        <f t="shared" si="191"/>
        <v>0</v>
      </c>
      <c r="Q187" s="67">
        <v>-1060000</v>
      </c>
      <c r="R187" s="67"/>
      <c r="S187" s="67"/>
      <c r="T187" s="67">
        <f t="shared" si="139"/>
        <v>40000</v>
      </c>
      <c r="U187" s="67">
        <f t="shared" si="140"/>
        <v>0</v>
      </c>
      <c r="V187" s="67">
        <f t="shared" si="141"/>
        <v>0</v>
      </c>
    </row>
    <row r="188" spans="1:22">
      <c r="A188" s="143"/>
      <c r="B188" s="88" t="s">
        <v>263</v>
      </c>
      <c r="C188" s="5" t="s">
        <v>16</v>
      </c>
      <c r="D188" s="5" t="s">
        <v>10</v>
      </c>
      <c r="E188" s="5" t="s">
        <v>100</v>
      </c>
      <c r="F188" s="60" t="s">
        <v>111</v>
      </c>
      <c r="G188" s="17"/>
      <c r="H188" s="63">
        <f>H189</f>
        <v>20000</v>
      </c>
      <c r="I188" s="63">
        <f t="shared" ref="I188:M189" si="192">I189</f>
        <v>20000</v>
      </c>
      <c r="J188" s="63">
        <f t="shared" si="192"/>
        <v>20000</v>
      </c>
      <c r="K188" s="63">
        <f t="shared" si="192"/>
        <v>0</v>
      </c>
      <c r="L188" s="63">
        <f t="shared" si="192"/>
        <v>0</v>
      </c>
      <c r="M188" s="63">
        <f t="shared" si="192"/>
        <v>0</v>
      </c>
      <c r="N188" s="63">
        <f t="shared" si="189"/>
        <v>20000</v>
      </c>
      <c r="O188" s="63">
        <f t="shared" si="190"/>
        <v>20000</v>
      </c>
      <c r="P188" s="63">
        <f t="shared" si="191"/>
        <v>20000</v>
      </c>
      <c r="Q188" s="63">
        <f t="shared" ref="Q188:S189" si="193">Q189</f>
        <v>0</v>
      </c>
      <c r="R188" s="63">
        <f t="shared" si="193"/>
        <v>0</v>
      </c>
      <c r="S188" s="63">
        <f t="shared" si="193"/>
        <v>0</v>
      </c>
      <c r="T188" s="63">
        <f t="shared" si="139"/>
        <v>20000</v>
      </c>
      <c r="U188" s="63">
        <f t="shared" si="140"/>
        <v>20000</v>
      </c>
      <c r="V188" s="63">
        <f t="shared" si="141"/>
        <v>20000</v>
      </c>
    </row>
    <row r="189" spans="1:22" ht="25.5">
      <c r="A189" s="149"/>
      <c r="B189" s="80" t="s">
        <v>41</v>
      </c>
      <c r="C189" s="5" t="s">
        <v>16</v>
      </c>
      <c r="D189" s="5" t="s">
        <v>10</v>
      </c>
      <c r="E189" s="5" t="s">
        <v>100</v>
      </c>
      <c r="F189" s="60" t="s">
        <v>111</v>
      </c>
      <c r="G189" s="17" t="s">
        <v>39</v>
      </c>
      <c r="H189" s="63">
        <f>H190</f>
        <v>20000</v>
      </c>
      <c r="I189" s="63">
        <f t="shared" si="192"/>
        <v>20000</v>
      </c>
      <c r="J189" s="63">
        <f t="shared" si="192"/>
        <v>20000</v>
      </c>
      <c r="K189" s="63">
        <f t="shared" si="192"/>
        <v>0</v>
      </c>
      <c r="L189" s="63">
        <f t="shared" si="192"/>
        <v>0</v>
      </c>
      <c r="M189" s="63">
        <f t="shared" si="192"/>
        <v>0</v>
      </c>
      <c r="N189" s="63">
        <f t="shared" si="189"/>
        <v>20000</v>
      </c>
      <c r="O189" s="63">
        <f t="shared" si="190"/>
        <v>20000</v>
      </c>
      <c r="P189" s="63">
        <f t="shared" si="191"/>
        <v>20000</v>
      </c>
      <c r="Q189" s="63">
        <f t="shared" si="193"/>
        <v>0</v>
      </c>
      <c r="R189" s="63">
        <f t="shared" si="193"/>
        <v>0</v>
      </c>
      <c r="S189" s="63">
        <f t="shared" si="193"/>
        <v>0</v>
      </c>
      <c r="T189" s="63">
        <f t="shared" si="139"/>
        <v>20000</v>
      </c>
      <c r="U189" s="63">
        <f t="shared" si="140"/>
        <v>20000</v>
      </c>
      <c r="V189" s="63">
        <f t="shared" si="141"/>
        <v>20000</v>
      </c>
    </row>
    <row r="190" spans="1:22">
      <c r="A190" s="149"/>
      <c r="B190" s="91" t="s">
        <v>42</v>
      </c>
      <c r="C190" s="5" t="s">
        <v>16</v>
      </c>
      <c r="D190" s="5" t="s">
        <v>10</v>
      </c>
      <c r="E190" s="5" t="s">
        <v>100</v>
      </c>
      <c r="F190" s="60" t="s">
        <v>111</v>
      </c>
      <c r="G190" s="17" t="s">
        <v>40</v>
      </c>
      <c r="H190" s="67">
        <v>20000</v>
      </c>
      <c r="I190" s="67">
        <v>20000</v>
      </c>
      <c r="J190" s="67">
        <v>20000</v>
      </c>
      <c r="K190" s="67"/>
      <c r="L190" s="67"/>
      <c r="M190" s="67"/>
      <c r="N190" s="67">
        <f t="shared" si="189"/>
        <v>20000</v>
      </c>
      <c r="O190" s="67">
        <f t="shared" si="190"/>
        <v>20000</v>
      </c>
      <c r="P190" s="67">
        <f t="shared" si="191"/>
        <v>20000</v>
      </c>
      <c r="Q190" s="67"/>
      <c r="R190" s="67"/>
      <c r="S190" s="67"/>
      <c r="T190" s="67">
        <f t="shared" si="139"/>
        <v>20000</v>
      </c>
      <c r="U190" s="67">
        <f t="shared" si="140"/>
        <v>20000</v>
      </c>
      <c r="V190" s="67">
        <f t="shared" si="141"/>
        <v>20000</v>
      </c>
    </row>
    <row r="191" spans="1:22">
      <c r="A191" s="149"/>
      <c r="B191" s="88" t="s">
        <v>54</v>
      </c>
      <c r="C191" s="5" t="s">
        <v>16</v>
      </c>
      <c r="D191" s="5" t="s">
        <v>10</v>
      </c>
      <c r="E191" s="5" t="s">
        <v>100</v>
      </c>
      <c r="F191" s="5" t="s">
        <v>114</v>
      </c>
      <c r="G191" s="17"/>
      <c r="H191" s="63">
        <f>H192</f>
        <v>30893146</v>
      </c>
      <c r="I191" s="63">
        <f t="shared" ref="I191:M192" si="194">I192</f>
        <v>31343649.16</v>
      </c>
      <c r="J191" s="63">
        <f t="shared" si="194"/>
        <v>31404445.41</v>
      </c>
      <c r="K191" s="63">
        <f t="shared" si="194"/>
        <v>0</v>
      </c>
      <c r="L191" s="63">
        <f t="shared" si="194"/>
        <v>0</v>
      </c>
      <c r="M191" s="63">
        <f t="shared" si="194"/>
        <v>0</v>
      </c>
      <c r="N191" s="63">
        <f t="shared" si="189"/>
        <v>30893146</v>
      </c>
      <c r="O191" s="63">
        <f t="shared" si="190"/>
        <v>31343649.16</v>
      </c>
      <c r="P191" s="63">
        <f t="shared" si="191"/>
        <v>31404445.41</v>
      </c>
      <c r="Q191" s="63">
        <f t="shared" ref="Q191:S192" si="195">Q192</f>
        <v>0</v>
      </c>
      <c r="R191" s="63">
        <f t="shared" si="195"/>
        <v>0</v>
      </c>
      <c r="S191" s="63">
        <f t="shared" si="195"/>
        <v>0</v>
      </c>
      <c r="T191" s="63">
        <f t="shared" si="139"/>
        <v>30893146</v>
      </c>
      <c r="U191" s="63">
        <f t="shared" si="140"/>
        <v>31343649.16</v>
      </c>
      <c r="V191" s="63">
        <f t="shared" si="141"/>
        <v>31404445.41</v>
      </c>
    </row>
    <row r="192" spans="1:22" ht="25.5">
      <c r="A192" s="149"/>
      <c r="B192" s="80" t="s">
        <v>41</v>
      </c>
      <c r="C192" s="5" t="s">
        <v>16</v>
      </c>
      <c r="D192" s="5" t="s">
        <v>10</v>
      </c>
      <c r="E192" s="5" t="s">
        <v>100</v>
      </c>
      <c r="F192" s="5" t="s">
        <v>114</v>
      </c>
      <c r="G192" s="17" t="s">
        <v>39</v>
      </c>
      <c r="H192" s="63">
        <f>H193</f>
        <v>30893146</v>
      </c>
      <c r="I192" s="63">
        <f t="shared" si="194"/>
        <v>31343649.16</v>
      </c>
      <c r="J192" s="63">
        <f t="shared" si="194"/>
        <v>31404445.41</v>
      </c>
      <c r="K192" s="63">
        <f t="shared" si="194"/>
        <v>0</v>
      </c>
      <c r="L192" s="63">
        <f t="shared" si="194"/>
        <v>0</v>
      </c>
      <c r="M192" s="63">
        <f t="shared" si="194"/>
        <v>0</v>
      </c>
      <c r="N192" s="63">
        <f t="shared" si="189"/>
        <v>30893146</v>
      </c>
      <c r="O192" s="63">
        <f t="shared" si="190"/>
        <v>31343649.16</v>
      </c>
      <c r="P192" s="63">
        <f t="shared" si="191"/>
        <v>31404445.41</v>
      </c>
      <c r="Q192" s="63">
        <f t="shared" si="195"/>
        <v>0</v>
      </c>
      <c r="R192" s="63">
        <f t="shared" si="195"/>
        <v>0</v>
      </c>
      <c r="S192" s="63">
        <f t="shared" si="195"/>
        <v>0</v>
      </c>
      <c r="T192" s="63">
        <f t="shared" si="139"/>
        <v>30893146</v>
      </c>
      <c r="U192" s="63">
        <f t="shared" si="140"/>
        <v>31343649.16</v>
      </c>
      <c r="V192" s="63">
        <f t="shared" si="141"/>
        <v>31404445.41</v>
      </c>
    </row>
    <row r="193" spans="1:22">
      <c r="A193" s="149"/>
      <c r="B193" s="91" t="s">
        <v>42</v>
      </c>
      <c r="C193" s="5" t="s">
        <v>16</v>
      </c>
      <c r="D193" s="5" t="s">
        <v>10</v>
      </c>
      <c r="E193" s="5" t="s">
        <v>100</v>
      </c>
      <c r="F193" s="5" t="s">
        <v>114</v>
      </c>
      <c r="G193" s="17" t="s">
        <v>40</v>
      </c>
      <c r="H193" s="67">
        <f>30493146+400000</f>
        <v>30893146</v>
      </c>
      <c r="I193" s="67">
        <f>30943649.16+400000</f>
        <v>31343649.16</v>
      </c>
      <c r="J193" s="67">
        <f>31204445.41+200000</f>
        <v>31404445.41</v>
      </c>
      <c r="K193" s="67"/>
      <c r="L193" s="67"/>
      <c r="M193" s="67"/>
      <c r="N193" s="67">
        <f t="shared" si="189"/>
        <v>30893146</v>
      </c>
      <c r="O193" s="67">
        <f t="shared" si="190"/>
        <v>31343649.16</v>
      </c>
      <c r="P193" s="67">
        <f t="shared" si="191"/>
        <v>31404445.41</v>
      </c>
      <c r="Q193" s="67"/>
      <c r="R193" s="67"/>
      <c r="S193" s="67"/>
      <c r="T193" s="67">
        <f t="shared" si="139"/>
        <v>30893146</v>
      </c>
      <c r="U193" s="67">
        <f t="shared" si="140"/>
        <v>31343649.16</v>
      </c>
      <c r="V193" s="67">
        <f t="shared" si="141"/>
        <v>31404445.41</v>
      </c>
    </row>
    <row r="194" spans="1:22" ht="38.25">
      <c r="A194" s="149"/>
      <c r="B194" s="88" t="s">
        <v>260</v>
      </c>
      <c r="C194" s="5" t="s">
        <v>16</v>
      </c>
      <c r="D194" s="5" t="s">
        <v>10</v>
      </c>
      <c r="E194" s="5" t="s">
        <v>100</v>
      </c>
      <c r="F194" s="5" t="s">
        <v>106</v>
      </c>
      <c r="G194" s="17"/>
      <c r="H194" s="63">
        <f>H195</f>
        <v>527218</v>
      </c>
      <c r="I194" s="63">
        <f t="shared" ref="I194:M195" si="196">I195</f>
        <v>512783</v>
      </c>
      <c r="J194" s="63">
        <f t="shared" si="196"/>
        <v>533293</v>
      </c>
      <c r="K194" s="63">
        <f t="shared" si="196"/>
        <v>0</v>
      </c>
      <c r="L194" s="63">
        <f t="shared" si="196"/>
        <v>0</v>
      </c>
      <c r="M194" s="63">
        <f t="shared" si="196"/>
        <v>0</v>
      </c>
      <c r="N194" s="63">
        <f t="shared" ref="N194:P202" si="197">H194+K194</f>
        <v>527218</v>
      </c>
      <c r="O194" s="63">
        <f t="shared" si="197"/>
        <v>512783</v>
      </c>
      <c r="P194" s="63">
        <f t="shared" si="197"/>
        <v>533293</v>
      </c>
      <c r="Q194" s="63">
        <f t="shared" ref="Q194:S195" si="198">Q195</f>
        <v>0</v>
      </c>
      <c r="R194" s="63">
        <f t="shared" si="198"/>
        <v>0</v>
      </c>
      <c r="S194" s="63">
        <f t="shared" si="198"/>
        <v>0</v>
      </c>
      <c r="T194" s="63">
        <f t="shared" si="139"/>
        <v>527218</v>
      </c>
      <c r="U194" s="63">
        <f t="shared" si="140"/>
        <v>512783</v>
      </c>
      <c r="V194" s="63">
        <f t="shared" si="141"/>
        <v>533293</v>
      </c>
    </row>
    <row r="195" spans="1:22" ht="25.5">
      <c r="A195" s="149"/>
      <c r="B195" s="80" t="s">
        <v>41</v>
      </c>
      <c r="C195" s="5" t="s">
        <v>16</v>
      </c>
      <c r="D195" s="5" t="s">
        <v>10</v>
      </c>
      <c r="E195" s="5" t="s">
        <v>100</v>
      </c>
      <c r="F195" s="5" t="s">
        <v>106</v>
      </c>
      <c r="G195" s="17" t="s">
        <v>39</v>
      </c>
      <c r="H195" s="63">
        <f>H196</f>
        <v>527218</v>
      </c>
      <c r="I195" s="63">
        <f t="shared" si="196"/>
        <v>512783</v>
      </c>
      <c r="J195" s="63">
        <f t="shared" si="196"/>
        <v>533293</v>
      </c>
      <c r="K195" s="63">
        <f t="shared" si="196"/>
        <v>0</v>
      </c>
      <c r="L195" s="63">
        <f t="shared" si="196"/>
        <v>0</v>
      </c>
      <c r="M195" s="63">
        <f t="shared" si="196"/>
        <v>0</v>
      </c>
      <c r="N195" s="63">
        <f t="shared" si="197"/>
        <v>527218</v>
      </c>
      <c r="O195" s="63">
        <f t="shared" si="197"/>
        <v>512783</v>
      </c>
      <c r="P195" s="63">
        <f t="shared" si="197"/>
        <v>533293</v>
      </c>
      <c r="Q195" s="63">
        <f t="shared" si="198"/>
        <v>0</v>
      </c>
      <c r="R195" s="63">
        <f t="shared" si="198"/>
        <v>0</v>
      </c>
      <c r="S195" s="63">
        <f t="shared" si="198"/>
        <v>0</v>
      </c>
      <c r="T195" s="63">
        <f t="shared" si="139"/>
        <v>527218</v>
      </c>
      <c r="U195" s="63">
        <f t="shared" si="140"/>
        <v>512783</v>
      </c>
      <c r="V195" s="63">
        <f t="shared" si="141"/>
        <v>533293</v>
      </c>
    </row>
    <row r="196" spans="1:22">
      <c r="A196" s="149"/>
      <c r="B196" s="91" t="s">
        <v>42</v>
      </c>
      <c r="C196" s="5" t="s">
        <v>16</v>
      </c>
      <c r="D196" s="5" t="s">
        <v>10</v>
      </c>
      <c r="E196" s="5" t="s">
        <v>100</v>
      </c>
      <c r="F196" s="5" t="s">
        <v>106</v>
      </c>
      <c r="G196" s="17" t="s">
        <v>40</v>
      </c>
      <c r="H196" s="67">
        <v>527218</v>
      </c>
      <c r="I196" s="67">
        <v>512783</v>
      </c>
      <c r="J196" s="67">
        <v>533293</v>
      </c>
      <c r="K196" s="67"/>
      <c r="L196" s="67"/>
      <c r="M196" s="67"/>
      <c r="N196" s="67">
        <f t="shared" si="197"/>
        <v>527218</v>
      </c>
      <c r="O196" s="67">
        <f t="shared" si="197"/>
        <v>512783</v>
      </c>
      <c r="P196" s="67">
        <f t="shared" si="197"/>
        <v>533293</v>
      </c>
      <c r="Q196" s="67"/>
      <c r="R196" s="67"/>
      <c r="S196" s="67"/>
      <c r="T196" s="67">
        <f t="shared" si="139"/>
        <v>527218</v>
      </c>
      <c r="U196" s="67">
        <f t="shared" si="140"/>
        <v>512783</v>
      </c>
      <c r="V196" s="67">
        <f t="shared" si="141"/>
        <v>533293</v>
      </c>
    </row>
    <row r="197" spans="1:22">
      <c r="A197" s="212"/>
      <c r="B197" s="88" t="s">
        <v>385</v>
      </c>
      <c r="C197" s="5" t="s">
        <v>16</v>
      </c>
      <c r="D197" s="5" t="s">
        <v>10</v>
      </c>
      <c r="E197" s="5" t="s">
        <v>100</v>
      </c>
      <c r="F197" s="60" t="s">
        <v>384</v>
      </c>
      <c r="G197" s="214"/>
      <c r="H197" s="67"/>
      <c r="I197" s="67"/>
      <c r="J197" s="67"/>
      <c r="K197" s="67"/>
      <c r="L197" s="67"/>
      <c r="M197" s="67"/>
      <c r="N197" s="67"/>
      <c r="O197" s="67"/>
      <c r="P197" s="67"/>
      <c r="Q197" s="67">
        <f>Q198</f>
        <v>713000</v>
      </c>
      <c r="R197" s="67">
        <f t="shared" ref="R197:S198" si="199">R198</f>
        <v>0</v>
      </c>
      <c r="S197" s="67">
        <f t="shared" si="199"/>
        <v>0</v>
      </c>
      <c r="T197" s="67">
        <f t="shared" ref="T197:T199" si="200">N197+Q197</f>
        <v>713000</v>
      </c>
      <c r="U197" s="67">
        <f t="shared" ref="U197:U199" si="201">O197+R197</f>
        <v>0</v>
      </c>
      <c r="V197" s="67">
        <f t="shared" ref="V197:V199" si="202">P197+S197</f>
        <v>0</v>
      </c>
    </row>
    <row r="198" spans="1:22" ht="25.5">
      <c r="A198" s="212"/>
      <c r="B198" s="80" t="s">
        <v>41</v>
      </c>
      <c r="C198" s="5" t="s">
        <v>16</v>
      </c>
      <c r="D198" s="5" t="s">
        <v>10</v>
      </c>
      <c r="E198" s="5" t="s">
        <v>100</v>
      </c>
      <c r="F198" s="60" t="s">
        <v>384</v>
      </c>
      <c r="G198" s="215" t="s">
        <v>39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67">
        <f>Q199</f>
        <v>713000</v>
      </c>
      <c r="R198" s="67">
        <f t="shared" si="199"/>
        <v>0</v>
      </c>
      <c r="S198" s="67">
        <f t="shared" si="199"/>
        <v>0</v>
      </c>
      <c r="T198" s="67">
        <f t="shared" si="200"/>
        <v>713000</v>
      </c>
      <c r="U198" s="67">
        <f t="shared" si="201"/>
        <v>0</v>
      </c>
      <c r="V198" s="67">
        <f t="shared" si="202"/>
        <v>0</v>
      </c>
    </row>
    <row r="199" spans="1:22">
      <c r="A199" s="212"/>
      <c r="B199" s="91" t="s">
        <v>42</v>
      </c>
      <c r="C199" s="5" t="s">
        <v>16</v>
      </c>
      <c r="D199" s="5" t="s">
        <v>10</v>
      </c>
      <c r="E199" s="5" t="s">
        <v>100</v>
      </c>
      <c r="F199" s="60" t="s">
        <v>384</v>
      </c>
      <c r="G199" s="215" t="s">
        <v>40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>
        <v>713000</v>
      </c>
      <c r="R199" s="67"/>
      <c r="S199" s="67"/>
      <c r="T199" s="67">
        <f t="shared" si="200"/>
        <v>713000</v>
      </c>
      <c r="U199" s="67">
        <f t="shared" si="201"/>
        <v>0</v>
      </c>
      <c r="V199" s="67">
        <f t="shared" si="202"/>
        <v>0</v>
      </c>
    </row>
    <row r="200" spans="1:22" ht="51">
      <c r="A200" s="144"/>
      <c r="B200" s="88" t="s">
        <v>211</v>
      </c>
      <c r="C200" s="44" t="s">
        <v>16</v>
      </c>
      <c r="D200" s="44" t="s">
        <v>10</v>
      </c>
      <c r="E200" s="44" t="s">
        <v>100</v>
      </c>
      <c r="F200" s="79" t="s">
        <v>209</v>
      </c>
      <c r="G200" s="43"/>
      <c r="H200" s="73">
        <f>H201</f>
        <v>16046.87</v>
      </c>
      <c r="I200" s="73">
        <f t="shared" ref="I200:M201" si="203">I201</f>
        <v>0</v>
      </c>
      <c r="J200" s="73">
        <f t="shared" si="203"/>
        <v>0</v>
      </c>
      <c r="K200" s="73">
        <f t="shared" si="203"/>
        <v>-16046.87</v>
      </c>
      <c r="L200" s="73">
        <f t="shared" si="203"/>
        <v>0</v>
      </c>
      <c r="M200" s="73">
        <f t="shared" si="203"/>
        <v>0</v>
      </c>
      <c r="N200" s="73">
        <f t="shared" si="197"/>
        <v>0</v>
      </c>
      <c r="O200" s="73">
        <f t="shared" si="197"/>
        <v>0</v>
      </c>
      <c r="P200" s="73">
        <f t="shared" si="197"/>
        <v>0</v>
      </c>
      <c r="Q200" s="73">
        <f t="shared" ref="Q200:S201" si="204">Q201</f>
        <v>0</v>
      </c>
      <c r="R200" s="73">
        <f t="shared" si="204"/>
        <v>0</v>
      </c>
      <c r="S200" s="73">
        <f t="shared" si="204"/>
        <v>0</v>
      </c>
      <c r="T200" s="73">
        <f t="shared" si="139"/>
        <v>0</v>
      </c>
      <c r="U200" s="73">
        <f t="shared" si="140"/>
        <v>0</v>
      </c>
      <c r="V200" s="73">
        <f t="shared" si="141"/>
        <v>0</v>
      </c>
    </row>
    <row r="201" spans="1:22" ht="25.5">
      <c r="A201" s="144"/>
      <c r="B201" s="80" t="s">
        <v>41</v>
      </c>
      <c r="C201" s="44" t="s">
        <v>16</v>
      </c>
      <c r="D201" s="44" t="s">
        <v>10</v>
      </c>
      <c r="E201" s="44" t="s">
        <v>100</v>
      </c>
      <c r="F201" s="79" t="s">
        <v>209</v>
      </c>
      <c r="G201" s="43" t="s">
        <v>39</v>
      </c>
      <c r="H201" s="73">
        <f>H202</f>
        <v>16046.87</v>
      </c>
      <c r="I201" s="73">
        <f t="shared" si="203"/>
        <v>0</v>
      </c>
      <c r="J201" s="73">
        <f t="shared" si="203"/>
        <v>0</v>
      </c>
      <c r="K201" s="73">
        <f t="shared" si="203"/>
        <v>-16046.87</v>
      </c>
      <c r="L201" s="73">
        <f t="shared" si="203"/>
        <v>0</v>
      </c>
      <c r="M201" s="73">
        <f t="shared" si="203"/>
        <v>0</v>
      </c>
      <c r="N201" s="73">
        <f t="shared" si="197"/>
        <v>0</v>
      </c>
      <c r="O201" s="73">
        <f t="shared" si="197"/>
        <v>0</v>
      </c>
      <c r="P201" s="73">
        <f t="shared" si="197"/>
        <v>0</v>
      </c>
      <c r="Q201" s="73">
        <f t="shared" si="204"/>
        <v>0</v>
      </c>
      <c r="R201" s="73">
        <f t="shared" si="204"/>
        <v>0</v>
      </c>
      <c r="S201" s="73">
        <f t="shared" si="204"/>
        <v>0</v>
      </c>
      <c r="T201" s="73">
        <f t="shared" si="139"/>
        <v>0</v>
      </c>
      <c r="U201" s="73">
        <f t="shared" si="140"/>
        <v>0</v>
      </c>
      <c r="V201" s="73">
        <f t="shared" si="141"/>
        <v>0</v>
      </c>
    </row>
    <row r="202" spans="1:22">
      <c r="A202" s="144"/>
      <c r="B202" s="91" t="s">
        <v>42</v>
      </c>
      <c r="C202" s="44" t="s">
        <v>16</v>
      </c>
      <c r="D202" s="44" t="s">
        <v>10</v>
      </c>
      <c r="E202" s="44" t="s">
        <v>100</v>
      </c>
      <c r="F202" s="79" t="s">
        <v>209</v>
      </c>
      <c r="G202" s="43" t="s">
        <v>40</v>
      </c>
      <c r="H202" s="67">
        <v>16046.87</v>
      </c>
      <c r="I202" s="67"/>
      <c r="J202" s="67"/>
      <c r="K202" s="67">
        <v>-16046.87</v>
      </c>
      <c r="L202" s="67"/>
      <c r="M202" s="67"/>
      <c r="N202" s="67">
        <f t="shared" si="197"/>
        <v>0</v>
      </c>
      <c r="O202" s="67">
        <f t="shared" si="197"/>
        <v>0</v>
      </c>
      <c r="P202" s="67">
        <f t="shared" si="197"/>
        <v>0</v>
      </c>
      <c r="Q202" s="67"/>
      <c r="R202" s="67"/>
      <c r="S202" s="67"/>
      <c r="T202" s="67">
        <f t="shared" si="139"/>
        <v>0</v>
      </c>
      <c r="U202" s="67">
        <f t="shared" si="140"/>
        <v>0</v>
      </c>
      <c r="V202" s="67">
        <f t="shared" si="141"/>
        <v>0</v>
      </c>
    </row>
    <row r="203" spans="1:22" ht="25.5">
      <c r="A203" s="149"/>
      <c r="B203" s="183" t="s">
        <v>268</v>
      </c>
      <c r="C203" s="5" t="s">
        <v>16</v>
      </c>
      <c r="D203" s="5" t="s">
        <v>10</v>
      </c>
      <c r="E203" s="5" t="s">
        <v>100</v>
      </c>
      <c r="F203" s="79" t="s">
        <v>269</v>
      </c>
      <c r="G203" s="17"/>
      <c r="H203" s="73">
        <f>H204</f>
        <v>71590.89</v>
      </c>
      <c r="I203" s="73">
        <f t="shared" ref="I203:M204" si="205">I204</f>
        <v>71590.89</v>
      </c>
      <c r="J203" s="73">
        <f t="shared" si="205"/>
        <v>71590.89</v>
      </c>
      <c r="K203" s="73">
        <f t="shared" si="205"/>
        <v>95075.82</v>
      </c>
      <c r="L203" s="73">
        <f t="shared" si="205"/>
        <v>-162.33000000000001</v>
      </c>
      <c r="M203" s="73">
        <f t="shared" si="205"/>
        <v>-162.33000000000001</v>
      </c>
      <c r="N203" s="73">
        <f t="shared" si="189"/>
        <v>166666.71000000002</v>
      </c>
      <c r="O203" s="73">
        <f t="shared" si="190"/>
        <v>71428.56</v>
      </c>
      <c r="P203" s="73">
        <f t="shared" si="191"/>
        <v>71428.56</v>
      </c>
      <c r="Q203" s="73">
        <f t="shared" ref="Q203:S204" si="206">Q204</f>
        <v>47008.56</v>
      </c>
      <c r="R203" s="73">
        <f t="shared" si="206"/>
        <v>0</v>
      </c>
      <c r="S203" s="73">
        <f t="shared" si="206"/>
        <v>0</v>
      </c>
      <c r="T203" s="73">
        <f t="shared" si="139"/>
        <v>213675.27000000002</v>
      </c>
      <c r="U203" s="73">
        <f t="shared" si="140"/>
        <v>71428.56</v>
      </c>
      <c r="V203" s="73">
        <f t="shared" si="141"/>
        <v>71428.56</v>
      </c>
    </row>
    <row r="204" spans="1:22" ht="25.5">
      <c r="A204" s="149"/>
      <c r="B204" s="80" t="s">
        <v>41</v>
      </c>
      <c r="C204" s="5" t="s">
        <v>16</v>
      </c>
      <c r="D204" s="5" t="s">
        <v>10</v>
      </c>
      <c r="E204" s="5" t="s">
        <v>100</v>
      </c>
      <c r="F204" s="79" t="s">
        <v>269</v>
      </c>
      <c r="G204" s="61" t="s">
        <v>39</v>
      </c>
      <c r="H204" s="73">
        <f>H205</f>
        <v>71590.89</v>
      </c>
      <c r="I204" s="73">
        <f t="shared" si="205"/>
        <v>71590.89</v>
      </c>
      <c r="J204" s="73">
        <f t="shared" si="205"/>
        <v>71590.89</v>
      </c>
      <c r="K204" s="73">
        <f t="shared" si="205"/>
        <v>95075.82</v>
      </c>
      <c r="L204" s="73">
        <f t="shared" si="205"/>
        <v>-162.33000000000001</v>
      </c>
      <c r="M204" s="73">
        <f t="shared" si="205"/>
        <v>-162.33000000000001</v>
      </c>
      <c r="N204" s="73">
        <f t="shared" si="189"/>
        <v>166666.71000000002</v>
      </c>
      <c r="O204" s="73">
        <f t="shared" si="190"/>
        <v>71428.56</v>
      </c>
      <c r="P204" s="73">
        <f t="shared" si="191"/>
        <v>71428.56</v>
      </c>
      <c r="Q204" s="73">
        <f t="shared" si="206"/>
        <v>47008.56</v>
      </c>
      <c r="R204" s="73">
        <f t="shared" si="206"/>
        <v>0</v>
      </c>
      <c r="S204" s="73">
        <f t="shared" si="206"/>
        <v>0</v>
      </c>
      <c r="T204" s="73">
        <f t="shared" si="139"/>
        <v>213675.27000000002</v>
      </c>
      <c r="U204" s="73">
        <f t="shared" si="140"/>
        <v>71428.56</v>
      </c>
      <c r="V204" s="73">
        <f t="shared" si="141"/>
        <v>71428.56</v>
      </c>
    </row>
    <row r="205" spans="1:22">
      <c r="A205" s="149"/>
      <c r="B205" s="91" t="s">
        <v>42</v>
      </c>
      <c r="C205" s="5" t="s">
        <v>16</v>
      </c>
      <c r="D205" s="5" t="s">
        <v>10</v>
      </c>
      <c r="E205" s="5" t="s">
        <v>100</v>
      </c>
      <c r="F205" s="79" t="s">
        <v>269</v>
      </c>
      <c r="G205" s="61" t="s">
        <v>40</v>
      </c>
      <c r="H205" s="67">
        <v>71590.89</v>
      </c>
      <c r="I205" s="67">
        <v>71590.89</v>
      </c>
      <c r="J205" s="67">
        <v>71590.89</v>
      </c>
      <c r="K205" s="67">
        <v>95075.82</v>
      </c>
      <c r="L205" s="67">
        <v>-162.33000000000001</v>
      </c>
      <c r="M205" s="67">
        <v>-162.33000000000001</v>
      </c>
      <c r="N205" s="67">
        <f t="shared" si="189"/>
        <v>166666.71000000002</v>
      </c>
      <c r="O205" s="67">
        <f t="shared" si="190"/>
        <v>71428.56</v>
      </c>
      <c r="P205" s="67">
        <f t="shared" si="191"/>
        <v>71428.56</v>
      </c>
      <c r="Q205" s="67">
        <v>47008.56</v>
      </c>
      <c r="R205" s="67"/>
      <c r="S205" s="67"/>
      <c r="T205" s="67">
        <f t="shared" si="139"/>
        <v>213675.27000000002</v>
      </c>
      <c r="U205" s="67">
        <f t="shared" si="140"/>
        <v>71428.56</v>
      </c>
      <c r="V205" s="67">
        <f t="shared" si="141"/>
        <v>71428.56</v>
      </c>
    </row>
    <row r="206" spans="1:22" ht="38.25">
      <c r="A206" s="144"/>
      <c r="B206" s="183" t="s">
        <v>212</v>
      </c>
      <c r="C206" s="40" t="s">
        <v>16</v>
      </c>
      <c r="D206" s="40" t="s">
        <v>10</v>
      </c>
      <c r="E206" s="40" t="s">
        <v>100</v>
      </c>
      <c r="F206" s="40" t="s">
        <v>210</v>
      </c>
      <c r="G206" s="41"/>
      <c r="H206" s="67">
        <f>H207</f>
        <v>365689.05</v>
      </c>
      <c r="I206" s="67">
        <f t="shared" ref="I206:M207" si="207">I207</f>
        <v>365689.05</v>
      </c>
      <c r="J206" s="67">
        <f t="shared" si="207"/>
        <v>0</v>
      </c>
      <c r="K206" s="67">
        <f t="shared" si="207"/>
        <v>-32267.91</v>
      </c>
      <c r="L206" s="67">
        <f t="shared" si="207"/>
        <v>-32267.91</v>
      </c>
      <c r="M206" s="67">
        <f t="shared" si="207"/>
        <v>262544.94</v>
      </c>
      <c r="N206" s="67">
        <f t="shared" si="189"/>
        <v>333421.14</v>
      </c>
      <c r="O206" s="67">
        <f t="shared" si="190"/>
        <v>333421.14</v>
      </c>
      <c r="P206" s="67">
        <f t="shared" si="191"/>
        <v>262544.94</v>
      </c>
      <c r="Q206" s="67">
        <f t="shared" ref="Q206:S207" si="208">Q207</f>
        <v>2782.57</v>
      </c>
      <c r="R206" s="67">
        <f t="shared" si="208"/>
        <v>0</v>
      </c>
      <c r="S206" s="67">
        <f t="shared" si="208"/>
        <v>0</v>
      </c>
      <c r="T206" s="67">
        <f t="shared" si="139"/>
        <v>336203.71</v>
      </c>
      <c r="U206" s="67">
        <f t="shared" si="140"/>
        <v>333421.14</v>
      </c>
      <c r="V206" s="67">
        <f t="shared" si="141"/>
        <v>262544.94</v>
      </c>
    </row>
    <row r="207" spans="1:22" ht="25.5">
      <c r="A207" s="144"/>
      <c r="B207" s="80" t="s">
        <v>41</v>
      </c>
      <c r="C207" s="44" t="s">
        <v>16</v>
      </c>
      <c r="D207" s="44" t="s">
        <v>10</v>
      </c>
      <c r="E207" s="44" t="s">
        <v>100</v>
      </c>
      <c r="F207" s="79" t="s">
        <v>210</v>
      </c>
      <c r="G207" s="107" t="s">
        <v>39</v>
      </c>
      <c r="H207" s="67">
        <f>H208</f>
        <v>365689.05</v>
      </c>
      <c r="I207" s="67">
        <f t="shared" si="207"/>
        <v>365689.05</v>
      </c>
      <c r="J207" s="67">
        <f t="shared" si="207"/>
        <v>0</v>
      </c>
      <c r="K207" s="67">
        <f t="shared" si="207"/>
        <v>-32267.91</v>
      </c>
      <c r="L207" s="67">
        <f t="shared" si="207"/>
        <v>-32267.91</v>
      </c>
      <c r="M207" s="67">
        <f t="shared" si="207"/>
        <v>262544.94</v>
      </c>
      <c r="N207" s="67">
        <f t="shared" si="189"/>
        <v>333421.14</v>
      </c>
      <c r="O207" s="67">
        <f t="shared" si="190"/>
        <v>333421.14</v>
      </c>
      <c r="P207" s="67">
        <f t="shared" si="191"/>
        <v>262544.94</v>
      </c>
      <c r="Q207" s="67">
        <f t="shared" si="208"/>
        <v>2782.57</v>
      </c>
      <c r="R207" s="67">
        <f t="shared" si="208"/>
        <v>0</v>
      </c>
      <c r="S207" s="67">
        <f t="shared" si="208"/>
        <v>0</v>
      </c>
      <c r="T207" s="67">
        <f t="shared" si="139"/>
        <v>336203.71</v>
      </c>
      <c r="U207" s="67">
        <f t="shared" si="140"/>
        <v>333421.14</v>
      </c>
      <c r="V207" s="67">
        <f t="shared" si="141"/>
        <v>262544.94</v>
      </c>
    </row>
    <row r="208" spans="1:22">
      <c r="A208" s="144"/>
      <c r="B208" s="91" t="s">
        <v>42</v>
      </c>
      <c r="C208" s="44" t="s">
        <v>16</v>
      </c>
      <c r="D208" s="44" t="s">
        <v>10</v>
      </c>
      <c r="E208" s="44" t="s">
        <v>100</v>
      </c>
      <c r="F208" s="79" t="s">
        <v>210</v>
      </c>
      <c r="G208" s="107" t="s">
        <v>40</v>
      </c>
      <c r="H208" s="67">
        <f>294506.8+71182.25</f>
        <v>365689.05</v>
      </c>
      <c r="I208" s="67">
        <f>294506.8+71182.25</f>
        <v>365689.05</v>
      </c>
      <c r="J208" s="67"/>
      <c r="K208" s="67">
        <v>-32267.91</v>
      </c>
      <c r="L208" s="67">
        <v>-32267.91</v>
      </c>
      <c r="M208" s="67">
        <v>262544.94</v>
      </c>
      <c r="N208" s="67">
        <f t="shared" si="189"/>
        <v>333421.14</v>
      </c>
      <c r="O208" s="67">
        <f t="shared" si="190"/>
        <v>333421.14</v>
      </c>
      <c r="P208" s="67">
        <f t="shared" si="191"/>
        <v>262544.94</v>
      </c>
      <c r="Q208" s="67">
        <v>2782.57</v>
      </c>
      <c r="R208" s="67"/>
      <c r="S208" s="67"/>
      <c r="T208" s="67">
        <f t="shared" si="139"/>
        <v>336203.71</v>
      </c>
      <c r="U208" s="67">
        <f t="shared" si="140"/>
        <v>333421.14</v>
      </c>
      <c r="V208" s="67">
        <f t="shared" si="141"/>
        <v>262544.94</v>
      </c>
    </row>
    <row r="209" spans="1:22" ht="28.5" customHeight="1">
      <c r="A209" s="36" t="s">
        <v>82</v>
      </c>
      <c r="B209" s="87" t="s">
        <v>81</v>
      </c>
      <c r="C209" s="6" t="s">
        <v>16</v>
      </c>
      <c r="D209" s="6" t="s">
        <v>14</v>
      </c>
      <c r="E209" s="6" t="s">
        <v>100</v>
      </c>
      <c r="F209" s="6" t="s">
        <v>101</v>
      </c>
      <c r="G209" s="18"/>
      <c r="H209" s="64">
        <f>H210+H213+H216+H222</f>
        <v>17707682</v>
      </c>
      <c r="I209" s="64">
        <f t="shared" ref="I209:J209" si="209">I210+I213+I216+I222</f>
        <v>17972242.760000002</v>
      </c>
      <c r="J209" s="64">
        <f t="shared" si="209"/>
        <v>17755946.07</v>
      </c>
      <c r="K209" s="64">
        <f t="shared" ref="K209:M209" si="210">K210+K213+K216+K222</f>
        <v>0</v>
      </c>
      <c r="L209" s="64">
        <f t="shared" si="210"/>
        <v>0</v>
      </c>
      <c r="M209" s="64">
        <f t="shared" si="210"/>
        <v>0</v>
      </c>
      <c r="N209" s="64">
        <f t="shared" si="189"/>
        <v>17707682</v>
      </c>
      <c r="O209" s="64">
        <f t="shared" si="190"/>
        <v>17972242.760000002</v>
      </c>
      <c r="P209" s="64">
        <f t="shared" si="191"/>
        <v>17755946.07</v>
      </c>
      <c r="Q209" s="64">
        <f>Q210+Q213+Q216+Q222+Q219</f>
        <v>-179840</v>
      </c>
      <c r="R209" s="64">
        <f t="shared" ref="R209:S209" si="211">R210+R213+R216+R222+R219</f>
        <v>0</v>
      </c>
      <c r="S209" s="64">
        <f t="shared" si="211"/>
        <v>0</v>
      </c>
      <c r="T209" s="64">
        <f t="shared" si="139"/>
        <v>17527842</v>
      </c>
      <c r="U209" s="64">
        <f t="shared" si="140"/>
        <v>17972242.760000002</v>
      </c>
      <c r="V209" s="64">
        <f t="shared" si="141"/>
        <v>17755946.07</v>
      </c>
    </row>
    <row r="210" spans="1:22" ht="25.5">
      <c r="A210" s="260"/>
      <c r="B210" s="62" t="s">
        <v>258</v>
      </c>
      <c r="C210" s="5" t="s">
        <v>16</v>
      </c>
      <c r="D210" s="5" t="s">
        <v>14</v>
      </c>
      <c r="E210" s="5" t="s">
        <v>100</v>
      </c>
      <c r="F210" s="40" t="s">
        <v>176</v>
      </c>
      <c r="G210" s="61"/>
      <c r="H210" s="70">
        <f>H211</f>
        <v>500000</v>
      </c>
      <c r="I210" s="70">
        <f t="shared" ref="I210:M211" si="212">I211</f>
        <v>500000</v>
      </c>
      <c r="J210" s="70">
        <f t="shared" si="212"/>
        <v>0</v>
      </c>
      <c r="K210" s="70">
        <f t="shared" si="212"/>
        <v>0</v>
      </c>
      <c r="L210" s="70">
        <f t="shared" si="212"/>
        <v>0</v>
      </c>
      <c r="M210" s="70">
        <f t="shared" si="212"/>
        <v>0</v>
      </c>
      <c r="N210" s="70">
        <f t="shared" si="189"/>
        <v>500000</v>
      </c>
      <c r="O210" s="70">
        <f t="shared" si="190"/>
        <v>500000</v>
      </c>
      <c r="P210" s="70">
        <f t="shared" si="191"/>
        <v>0</v>
      </c>
      <c r="Q210" s="70">
        <f t="shared" ref="Q210:S211" si="213">Q211</f>
        <v>-224840</v>
      </c>
      <c r="R210" s="70">
        <f t="shared" si="213"/>
        <v>0</v>
      </c>
      <c r="S210" s="70">
        <f t="shared" si="213"/>
        <v>0</v>
      </c>
      <c r="T210" s="70">
        <f t="shared" si="139"/>
        <v>275160</v>
      </c>
      <c r="U210" s="70">
        <f t="shared" si="140"/>
        <v>500000</v>
      </c>
      <c r="V210" s="70">
        <f t="shared" si="141"/>
        <v>0</v>
      </c>
    </row>
    <row r="211" spans="1:22" ht="25.5">
      <c r="A211" s="255"/>
      <c r="B211" s="30" t="s">
        <v>41</v>
      </c>
      <c r="C211" s="5" t="s">
        <v>16</v>
      </c>
      <c r="D211" s="5" t="s">
        <v>14</v>
      </c>
      <c r="E211" s="5" t="s">
        <v>100</v>
      </c>
      <c r="F211" s="40" t="s">
        <v>176</v>
      </c>
      <c r="G211" s="61" t="s">
        <v>39</v>
      </c>
      <c r="H211" s="70">
        <f>H212</f>
        <v>500000</v>
      </c>
      <c r="I211" s="70">
        <f t="shared" si="212"/>
        <v>500000</v>
      </c>
      <c r="J211" s="70">
        <f t="shared" si="212"/>
        <v>0</v>
      </c>
      <c r="K211" s="70">
        <f t="shared" si="212"/>
        <v>0</v>
      </c>
      <c r="L211" s="70">
        <f t="shared" si="212"/>
        <v>0</v>
      </c>
      <c r="M211" s="70">
        <f t="shared" si="212"/>
        <v>0</v>
      </c>
      <c r="N211" s="70">
        <f t="shared" si="189"/>
        <v>500000</v>
      </c>
      <c r="O211" s="70">
        <f t="shared" si="190"/>
        <v>500000</v>
      </c>
      <c r="P211" s="70">
        <f t="shared" si="191"/>
        <v>0</v>
      </c>
      <c r="Q211" s="70">
        <f t="shared" si="213"/>
        <v>-224840</v>
      </c>
      <c r="R211" s="70">
        <f t="shared" si="213"/>
        <v>0</v>
      </c>
      <c r="S211" s="70">
        <f t="shared" si="213"/>
        <v>0</v>
      </c>
      <c r="T211" s="70">
        <f t="shared" si="139"/>
        <v>275160</v>
      </c>
      <c r="U211" s="70">
        <f t="shared" si="140"/>
        <v>500000</v>
      </c>
      <c r="V211" s="70">
        <f t="shared" si="141"/>
        <v>0</v>
      </c>
    </row>
    <row r="212" spans="1:22">
      <c r="A212" s="255"/>
      <c r="B212" s="29" t="s">
        <v>42</v>
      </c>
      <c r="C212" s="5" t="s">
        <v>16</v>
      </c>
      <c r="D212" s="5" t="s">
        <v>14</v>
      </c>
      <c r="E212" s="5" t="s">
        <v>100</v>
      </c>
      <c r="F212" s="40" t="s">
        <v>176</v>
      </c>
      <c r="G212" s="61" t="s">
        <v>40</v>
      </c>
      <c r="H212" s="67">
        <v>500000</v>
      </c>
      <c r="I212" s="67">
        <v>500000</v>
      </c>
      <c r="J212" s="67"/>
      <c r="K212" s="67"/>
      <c r="L212" s="67"/>
      <c r="M212" s="67"/>
      <c r="N212" s="67">
        <f t="shared" si="189"/>
        <v>500000</v>
      </c>
      <c r="O212" s="67">
        <f t="shared" si="190"/>
        <v>500000</v>
      </c>
      <c r="P212" s="67">
        <f t="shared" si="191"/>
        <v>0</v>
      </c>
      <c r="Q212" s="67">
        <v>-224840</v>
      </c>
      <c r="R212" s="67"/>
      <c r="S212" s="67"/>
      <c r="T212" s="67">
        <f t="shared" si="139"/>
        <v>275160</v>
      </c>
      <c r="U212" s="67">
        <f t="shared" si="140"/>
        <v>500000</v>
      </c>
      <c r="V212" s="67">
        <f t="shared" si="141"/>
        <v>0</v>
      </c>
    </row>
    <row r="213" spans="1:22">
      <c r="A213" s="261"/>
      <c r="B213" s="62" t="s">
        <v>83</v>
      </c>
      <c r="C213" s="5" t="s">
        <v>16</v>
      </c>
      <c r="D213" s="5" t="s">
        <v>14</v>
      </c>
      <c r="E213" s="5" t="s">
        <v>100</v>
      </c>
      <c r="F213" s="5" t="s">
        <v>115</v>
      </c>
      <c r="G213" s="17"/>
      <c r="H213" s="63">
        <f>H214</f>
        <v>57000</v>
      </c>
      <c r="I213" s="63">
        <f t="shared" ref="I213:M214" si="214">I214</f>
        <v>57000</v>
      </c>
      <c r="J213" s="63">
        <f t="shared" si="214"/>
        <v>57000</v>
      </c>
      <c r="K213" s="63">
        <f t="shared" si="214"/>
        <v>0</v>
      </c>
      <c r="L213" s="63">
        <f t="shared" si="214"/>
        <v>0</v>
      </c>
      <c r="M213" s="63">
        <f t="shared" si="214"/>
        <v>0</v>
      </c>
      <c r="N213" s="63">
        <f t="shared" si="189"/>
        <v>57000</v>
      </c>
      <c r="O213" s="63">
        <f t="shared" si="190"/>
        <v>57000</v>
      </c>
      <c r="P213" s="63">
        <f t="shared" si="191"/>
        <v>57000</v>
      </c>
      <c r="Q213" s="63">
        <f t="shared" ref="Q213:S214" si="215">Q214</f>
        <v>0</v>
      </c>
      <c r="R213" s="63">
        <f t="shared" si="215"/>
        <v>0</v>
      </c>
      <c r="S213" s="63">
        <f t="shared" si="215"/>
        <v>0</v>
      </c>
      <c r="T213" s="63">
        <f t="shared" si="139"/>
        <v>57000</v>
      </c>
      <c r="U213" s="63">
        <f t="shared" si="140"/>
        <v>57000</v>
      </c>
      <c r="V213" s="63">
        <f t="shared" si="141"/>
        <v>57000</v>
      </c>
    </row>
    <row r="214" spans="1:22" ht="25.5">
      <c r="A214" s="255"/>
      <c r="B214" s="30" t="s">
        <v>41</v>
      </c>
      <c r="C214" s="5" t="s">
        <v>16</v>
      </c>
      <c r="D214" s="5" t="s">
        <v>14</v>
      </c>
      <c r="E214" s="5" t="s">
        <v>100</v>
      </c>
      <c r="F214" s="5" t="s">
        <v>115</v>
      </c>
      <c r="G214" s="17" t="s">
        <v>39</v>
      </c>
      <c r="H214" s="63">
        <f>H215</f>
        <v>57000</v>
      </c>
      <c r="I214" s="63">
        <f t="shared" si="214"/>
        <v>57000</v>
      </c>
      <c r="J214" s="63">
        <f t="shared" si="214"/>
        <v>57000</v>
      </c>
      <c r="K214" s="63">
        <f t="shared" si="214"/>
        <v>0</v>
      </c>
      <c r="L214" s="63">
        <f t="shared" si="214"/>
        <v>0</v>
      </c>
      <c r="M214" s="63">
        <f t="shared" si="214"/>
        <v>0</v>
      </c>
      <c r="N214" s="63">
        <f t="shared" si="189"/>
        <v>57000</v>
      </c>
      <c r="O214" s="63">
        <f t="shared" si="190"/>
        <v>57000</v>
      </c>
      <c r="P214" s="63">
        <f t="shared" si="191"/>
        <v>57000</v>
      </c>
      <c r="Q214" s="63">
        <f t="shared" si="215"/>
        <v>0</v>
      </c>
      <c r="R214" s="63">
        <f t="shared" si="215"/>
        <v>0</v>
      </c>
      <c r="S214" s="63">
        <f t="shared" si="215"/>
        <v>0</v>
      </c>
      <c r="T214" s="63">
        <f t="shared" si="139"/>
        <v>57000</v>
      </c>
      <c r="U214" s="63">
        <f t="shared" si="140"/>
        <v>57000</v>
      </c>
      <c r="V214" s="63">
        <f t="shared" si="141"/>
        <v>57000</v>
      </c>
    </row>
    <row r="215" spans="1:22">
      <c r="A215" s="255"/>
      <c r="B215" s="29" t="s">
        <v>42</v>
      </c>
      <c r="C215" s="5" t="s">
        <v>16</v>
      </c>
      <c r="D215" s="5" t="s">
        <v>14</v>
      </c>
      <c r="E215" s="5" t="s">
        <v>100</v>
      </c>
      <c r="F215" s="5" t="s">
        <v>115</v>
      </c>
      <c r="G215" s="17" t="s">
        <v>40</v>
      </c>
      <c r="H215" s="67">
        <v>57000</v>
      </c>
      <c r="I215" s="67">
        <v>57000</v>
      </c>
      <c r="J215" s="67">
        <v>57000</v>
      </c>
      <c r="K215" s="67"/>
      <c r="L215" s="67"/>
      <c r="M215" s="67"/>
      <c r="N215" s="67">
        <f t="shared" si="189"/>
        <v>57000</v>
      </c>
      <c r="O215" s="67">
        <f t="shared" si="190"/>
        <v>57000</v>
      </c>
      <c r="P215" s="67">
        <f t="shared" si="191"/>
        <v>57000</v>
      </c>
      <c r="Q215" s="67"/>
      <c r="R215" s="67"/>
      <c r="S215" s="67"/>
      <c r="T215" s="67">
        <f t="shared" si="139"/>
        <v>57000</v>
      </c>
      <c r="U215" s="67">
        <f t="shared" si="140"/>
        <v>57000</v>
      </c>
      <c r="V215" s="67">
        <f t="shared" si="141"/>
        <v>57000</v>
      </c>
    </row>
    <row r="216" spans="1:22">
      <c r="A216" s="261"/>
      <c r="B216" s="62" t="s">
        <v>84</v>
      </c>
      <c r="C216" s="5" t="s">
        <v>16</v>
      </c>
      <c r="D216" s="5" t="s">
        <v>14</v>
      </c>
      <c r="E216" s="5" t="s">
        <v>100</v>
      </c>
      <c r="F216" s="5" t="s">
        <v>116</v>
      </c>
      <c r="G216" s="17"/>
      <c r="H216" s="63">
        <f>H217</f>
        <v>17010682</v>
      </c>
      <c r="I216" s="63">
        <f t="shared" ref="I216:M217" si="216">I217</f>
        <v>17269642.760000002</v>
      </c>
      <c r="J216" s="63">
        <f t="shared" si="216"/>
        <v>17534418.07</v>
      </c>
      <c r="K216" s="63">
        <f t="shared" si="216"/>
        <v>0</v>
      </c>
      <c r="L216" s="63">
        <f t="shared" si="216"/>
        <v>0</v>
      </c>
      <c r="M216" s="63">
        <f t="shared" si="216"/>
        <v>0</v>
      </c>
      <c r="N216" s="63">
        <f t="shared" si="189"/>
        <v>17010682</v>
      </c>
      <c r="O216" s="63">
        <f t="shared" si="190"/>
        <v>17269642.760000002</v>
      </c>
      <c r="P216" s="63">
        <f t="shared" si="191"/>
        <v>17534418.07</v>
      </c>
      <c r="Q216" s="63">
        <f t="shared" ref="Q216:S217" si="217">Q217</f>
        <v>0</v>
      </c>
      <c r="R216" s="63">
        <f t="shared" si="217"/>
        <v>0</v>
      </c>
      <c r="S216" s="63">
        <f t="shared" si="217"/>
        <v>0</v>
      </c>
      <c r="T216" s="63">
        <f t="shared" si="139"/>
        <v>17010682</v>
      </c>
      <c r="U216" s="63">
        <f t="shared" si="140"/>
        <v>17269642.760000002</v>
      </c>
      <c r="V216" s="63">
        <f t="shared" si="141"/>
        <v>17534418.07</v>
      </c>
    </row>
    <row r="217" spans="1:22" ht="25.5">
      <c r="A217" s="255"/>
      <c r="B217" s="30" t="s">
        <v>41</v>
      </c>
      <c r="C217" s="5" t="s">
        <v>16</v>
      </c>
      <c r="D217" s="5" t="s">
        <v>14</v>
      </c>
      <c r="E217" s="5" t="s">
        <v>100</v>
      </c>
      <c r="F217" s="5" t="s">
        <v>116</v>
      </c>
      <c r="G217" s="17" t="s">
        <v>39</v>
      </c>
      <c r="H217" s="63">
        <f>H218</f>
        <v>17010682</v>
      </c>
      <c r="I217" s="63">
        <f t="shared" si="216"/>
        <v>17269642.760000002</v>
      </c>
      <c r="J217" s="63">
        <f t="shared" si="216"/>
        <v>17534418.07</v>
      </c>
      <c r="K217" s="63">
        <f t="shared" si="216"/>
        <v>0</v>
      </c>
      <c r="L217" s="63">
        <f t="shared" si="216"/>
        <v>0</v>
      </c>
      <c r="M217" s="63">
        <f t="shared" si="216"/>
        <v>0</v>
      </c>
      <c r="N217" s="63">
        <f t="shared" si="189"/>
        <v>17010682</v>
      </c>
      <c r="O217" s="63">
        <f t="shared" si="190"/>
        <v>17269642.760000002</v>
      </c>
      <c r="P217" s="63">
        <f t="shared" si="191"/>
        <v>17534418.07</v>
      </c>
      <c r="Q217" s="63">
        <f t="shared" si="217"/>
        <v>0</v>
      </c>
      <c r="R217" s="63">
        <f t="shared" si="217"/>
        <v>0</v>
      </c>
      <c r="S217" s="63">
        <f t="shared" si="217"/>
        <v>0</v>
      </c>
      <c r="T217" s="63">
        <f t="shared" si="139"/>
        <v>17010682</v>
      </c>
      <c r="U217" s="63">
        <f t="shared" si="140"/>
        <v>17269642.760000002</v>
      </c>
      <c r="V217" s="63">
        <f t="shared" si="141"/>
        <v>17534418.07</v>
      </c>
    </row>
    <row r="218" spans="1:22">
      <c r="A218" s="255"/>
      <c r="B218" s="29" t="s">
        <v>42</v>
      </c>
      <c r="C218" s="5" t="s">
        <v>16</v>
      </c>
      <c r="D218" s="5" t="s">
        <v>14</v>
      </c>
      <c r="E218" s="5" t="s">
        <v>100</v>
      </c>
      <c r="F218" s="5" t="s">
        <v>116</v>
      </c>
      <c r="G218" s="17" t="s">
        <v>40</v>
      </c>
      <c r="H218" s="67">
        <f>16810682+200000</f>
        <v>17010682</v>
      </c>
      <c r="I218" s="67">
        <f>17069642.76+200000</f>
        <v>17269642.760000002</v>
      </c>
      <c r="J218" s="67">
        <f>17334418.07+200000</f>
        <v>17534418.07</v>
      </c>
      <c r="K218" s="67"/>
      <c r="L218" s="67"/>
      <c r="M218" s="67"/>
      <c r="N218" s="67">
        <f t="shared" si="189"/>
        <v>17010682</v>
      </c>
      <c r="O218" s="67">
        <f t="shared" si="190"/>
        <v>17269642.760000002</v>
      </c>
      <c r="P218" s="67">
        <f t="shared" si="191"/>
        <v>17534418.07</v>
      </c>
      <c r="Q218" s="67"/>
      <c r="R218" s="67"/>
      <c r="S218" s="67"/>
      <c r="T218" s="67">
        <f t="shared" si="139"/>
        <v>17010682</v>
      </c>
      <c r="U218" s="67">
        <f t="shared" si="140"/>
        <v>17269642.760000002</v>
      </c>
      <c r="V218" s="67">
        <f t="shared" si="141"/>
        <v>17534418.07</v>
      </c>
    </row>
    <row r="219" spans="1:22">
      <c r="A219" s="261"/>
      <c r="B219" s="88" t="s">
        <v>385</v>
      </c>
      <c r="C219" s="5" t="s">
        <v>16</v>
      </c>
      <c r="D219" s="5" t="s">
        <v>14</v>
      </c>
      <c r="E219" s="5" t="s">
        <v>100</v>
      </c>
      <c r="F219" s="60" t="s">
        <v>384</v>
      </c>
      <c r="G219" s="214"/>
      <c r="H219" s="67"/>
      <c r="I219" s="67"/>
      <c r="J219" s="67"/>
      <c r="K219" s="67"/>
      <c r="L219" s="67"/>
      <c r="M219" s="67"/>
      <c r="N219" s="67"/>
      <c r="O219" s="67"/>
      <c r="P219" s="67"/>
      <c r="Q219" s="67">
        <f>Q220</f>
        <v>45000</v>
      </c>
      <c r="R219" s="67">
        <f t="shared" ref="R219:R220" si="218">R220</f>
        <v>0</v>
      </c>
      <c r="S219" s="67">
        <f t="shared" ref="S219:S220" si="219">S220</f>
        <v>0</v>
      </c>
      <c r="T219" s="67">
        <f t="shared" si="139"/>
        <v>45000</v>
      </c>
      <c r="U219" s="67">
        <f t="shared" si="140"/>
        <v>0</v>
      </c>
      <c r="V219" s="67">
        <f t="shared" si="141"/>
        <v>0</v>
      </c>
    </row>
    <row r="220" spans="1:22" ht="25.5">
      <c r="A220" s="261"/>
      <c r="B220" s="80" t="s">
        <v>41</v>
      </c>
      <c r="C220" s="5" t="s">
        <v>16</v>
      </c>
      <c r="D220" s="5" t="s">
        <v>14</v>
      </c>
      <c r="E220" s="5" t="s">
        <v>100</v>
      </c>
      <c r="F220" s="60" t="s">
        <v>384</v>
      </c>
      <c r="G220" s="215" t="s">
        <v>39</v>
      </c>
      <c r="H220" s="67"/>
      <c r="I220" s="67"/>
      <c r="J220" s="67"/>
      <c r="K220" s="67"/>
      <c r="L220" s="67"/>
      <c r="M220" s="67"/>
      <c r="N220" s="67"/>
      <c r="O220" s="67"/>
      <c r="P220" s="67"/>
      <c r="Q220" s="67">
        <f>Q221</f>
        <v>45000</v>
      </c>
      <c r="R220" s="67">
        <f t="shared" si="218"/>
        <v>0</v>
      </c>
      <c r="S220" s="67">
        <f t="shared" si="219"/>
        <v>0</v>
      </c>
      <c r="T220" s="67">
        <f t="shared" si="139"/>
        <v>45000</v>
      </c>
      <c r="U220" s="67">
        <f t="shared" si="140"/>
        <v>0</v>
      </c>
      <c r="V220" s="67">
        <f t="shared" si="141"/>
        <v>0</v>
      </c>
    </row>
    <row r="221" spans="1:22">
      <c r="A221" s="261"/>
      <c r="B221" s="91" t="s">
        <v>42</v>
      </c>
      <c r="C221" s="5" t="s">
        <v>16</v>
      </c>
      <c r="D221" s="5" t="s">
        <v>14</v>
      </c>
      <c r="E221" s="5" t="s">
        <v>100</v>
      </c>
      <c r="F221" s="60" t="s">
        <v>384</v>
      </c>
      <c r="G221" s="215" t="s">
        <v>40</v>
      </c>
      <c r="H221" s="67"/>
      <c r="I221" s="67"/>
      <c r="J221" s="67"/>
      <c r="K221" s="67"/>
      <c r="L221" s="67"/>
      <c r="M221" s="67"/>
      <c r="N221" s="67"/>
      <c r="O221" s="67"/>
      <c r="P221" s="67"/>
      <c r="Q221" s="67">
        <v>45000</v>
      </c>
      <c r="R221" s="67"/>
      <c r="S221" s="67"/>
      <c r="T221" s="67">
        <f t="shared" si="139"/>
        <v>45000</v>
      </c>
      <c r="U221" s="67">
        <f t="shared" si="140"/>
        <v>0</v>
      </c>
      <c r="V221" s="67">
        <f t="shared" si="141"/>
        <v>0</v>
      </c>
    </row>
    <row r="222" spans="1:22" ht="51">
      <c r="A222" s="261"/>
      <c r="B222" s="119" t="s">
        <v>259</v>
      </c>
      <c r="C222" s="5" t="s">
        <v>16</v>
      </c>
      <c r="D222" s="5" t="s">
        <v>14</v>
      </c>
      <c r="E222" s="5" t="s">
        <v>100</v>
      </c>
      <c r="F222" s="60" t="s">
        <v>152</v>
      </c>
      <c r="G222" s="17"/>
      <c r="H222" s="73">
        <f>H223</f>
        <v>140000</v>
      </c>
      <c r="I222" s="73">
        <f t="shared" ref="I222:M223" si="220">I223</f>
        <v>145600</v>
      </c>
      <c r="J222" s="73">
        <f t="shared" si="220"/>
        <v>164528</v>
      </c>
      <c r="K222" s="73">
        <f t="shared" si="220"/>
        <v>0</v>
      </c>
      <c r="L222" s="73">
        <f t="shared" si="220"/>
        <v>0</v>
      </c>
      <c r="M222" s="73">
        <f t="shared" si="220"/>
        <v>0</v>
      </c>
      <c r="N222" s="73">
        <f t="shared" si="189"/>
        <v>140000</v>
      </c>
      <c r="O222" s="73">
        <f t="shared" si="190"/>
        <v>145600</v>
      </c>
      <c r="P222" s="73">
        <f t="shared" si="191"/>
        <v>164528</v>
      </c>
      <c r="Q222" s="73">
        <f t="shared" ref="Q222:S223" si="221">Q223</f>
        <v>0</v>
      </c>
      <c r="R222" s="73">
        <f t="shared" si="221"/>
        <v>0</v>
      </c>
      <c r="S222" s="73">
        <f t="shared" si="221"/>
        <v>0</v>
      </c>
      <c r="T222" s="73">
        <f t="shared" si="139"/>
        <v>140000</v>
      </c>
      <c r="U222" s="73">
        <f t="shared" si="140"/>
        <v>145600</v>
      </c>
      <c r="V222" s="73">
        <f t="shared" si="141"/>
        <v>164528</v>
      </c>
    </row>
    <row r="223" spans="1:22" ht="25.5">
      <c r="A223" s="255"/>
      <c r="B223" s="30" t="s">
        <v>41</v>
      </c>
      <c r="C223" s="5" t="s">
        <v>16</v>
      </c>
      <c r="D223" s="5" t="s">
        <v>14</v>
      </c>
      <c r="E223" s="5" t="s">
        <v>100</v>
      </c>
      <c r="F223" s="60" t="s">
        <v>152</v>
      </c>
      <c r="G223" s="61" t="s">
        <v>39</v>
      </c>
      <c r="H223" s="73">
        <f>H224</f>
        <v>140000</v>
      </c>
      <c r="I223" s="73">
        <f t="shared" si="220"/>
        <v>145600</v>
      </c>
      <c r="J223" s="73">
        <f t="shared" si="220"/>
        <v>164528</v>
      </c>
      <c r="K223" s="73">
        <f t="shared" si="220"/>
        <v>0</v>
      </c>
      <c r="L223" s="73">
        <f t="shared" si="220"/>
        <v>0</v>
      </c>
      <c r="M223" s="73">
        <f t="shared" si="220"/>
        <v>0</v>
      </c>
      <c r="N223" s="73">
        <f t="shared" si="189"/>
        <v>140000</v>
      </c>
      <c r="O223" s="73">
        <f t="shared" si="190"/>
        <v>145600</v>
      </c>
      <c r="P223" s="73">
        <f t="shared" si="191"/>
        <v>164528</v>
      </c>
      <c r="Q223" s="73">
        <f t="shared" si="221"/>
        <v>0</v>
      </c>
      <c r="R223" s="73">
        <f t="shared" si="221"/>
        <v>0</v>
      </c>
      <c r="S223" s="73">
        <f t="shared" si="221"/>
        <v>0</v>
      </c>
      <c r="T223" s="73">
        <f t="shared" si="139"/>
        <v>140000</v>
      </c>
      <c r="U223" s="73">
        <f t="shared" si="140"/>
        <v>145600</v>
      </c>
      <c r="V223" s="73">
        <f t="shared" si="141"/>
        <v>164528</v>
      </c>
    </row>
    <row r="224" spans="1:22">
      <c r="A224" s="256"/>
      <c r="B224" s="29" t="s">
        <v>42</v>
      </c>
      <c r="C224" s="5" t="s">
        <v>16</v>
      </c>
      <c r="D224" s="5" t="s">
        <v>14</v>
      </c>
      <c r="E224" s="5" t="s">
        <v>100</v>
      </c>
      <c r="F224" s="60" t="s">
        <v>152</v>
      </c>
      <c r="G224" s="61" t="s">
        <v>40</v>
      </c>
      <c r="H224" s="67">
        <v>140000</v>
      </c>
      <c r="I224" s="67">
        <v>145600</v>
      </c>
      <c r="J224" s="67">
        <v>164528</v>
      </c>
      <c r="K224" s="67"/>
      <c r="L224" s="67"/>
      <c r="M224" s="67"/>
      <c r="N224" s="67">
        <f t="shared" si="189"/>
        <v>140000</v>
      </c>
      <c r="O224" s="67">
        <f t="shared" si="190"/>
        <v>145600</v>
      </c>
      <c r="P224" s="67">
        <f t="shared" si="191"/>
        <v>164528</v>
      </c>
      <c r="Q224" s="67"/>
      <c r="R224" s="67"/>
      <c r="S224" s="67"/>
      <c r="T224" s="67">
        <f t="shared" si="139"/>
        <v>140000</v>
      </c>
      <c r="U224" s="67">
        <f t="shared" si="140"/>
        <v>145600</v>
      </c>
      <c r="V224" s="67">
        <f t="shared" si="141"/>
        <v>164528</v>
      </c>
    </row>
    <row r="225" spans="1:22" s="142" customFormat="1" ht="20.25" customHeight="1">
      <c r="A225" s="140" t="s">
        <v>246</v>
      </c>
      <c r="B225" s="87" t="s">
        <v>270</v>
      </c>
      <c r="C225" s="6" t="s">
        <v>16</v>
      </c>
      <c r="D225" s="6" t="s">
        <v>4</v>
      </c>
      <c r="E225" s="6" t="s">
        <v>100</v>
      </c>
      <c r="F225" s="6" t="s">
        <v>101</v>
      </c>
      <c r="G225" s="18"/>
      <c r="H225" s="141">
        <f>H226+H229</f>
        <v>4615689</v>
      </c>
      <c r="I225" s="141">
        <f>I226+I229</f>
        <v>4669393.22</v>
      </c>
      <c r="J225" s="141">
        <f>J226+J229</f>
        <v>4731810.74</v>
      </c>
      <c r="K225" s="141">
        <f t="shared" ref="K225:M225" si="222">K226+K229</f>
        <v>0</v>
      </c>
      <c r="L225" s="141">
        <f t="shared" si="222"/>
        <v>0</v>
      </c>
      <c r="M225" s="141">
        <f t="shared" si="222"/>
        <v>0</v>
      </c>
      <c r="N225" s="141">
        <f t="shared" si="189"/>
        <v>4615689</v>
      </c>
      <c r="O225" s="141">
        <f t="shared" si="190"/>
        <v>4669393.22</v>
      </c>
      <c r="P225" s="141">
        <f t="shared" si="191"/>
        <v>4731810.74</v>
      </c>
      <c r="Q225" s="141">
        <f t="shared" ref="Q225:S225" si="223">Q226+Q229</f>
        <v>0</v>
      </c>
      <c r="R225" s="141">
        <f t="shared" si="223"/>
        <v>0</v>
      </c>
      <c r="S225" s="141">
        <f t="shared" si="223"/>
        <v>0</v>
      </c>
      <c r="T225" s="141">
        <f t="shared" si="139"/>
        <v>4615689</v>
      </c>
      <c r="U225" s="141">
        <f t="shared" si="140"/>
        <v>4669393.22</v>
      </c>
      <c r="V225" s="141">
        <f t="shared" si="141"/>
        <v>4731810.74</v>
      </c>
    </row>
    <row r="226" spans="1:22">
      <c r="A226" s="148"/>
      <c r="B226" s="88" t="s">
        <v>142</v>
      </c>
      <c r="C226" s="60" t="s">
        <v>16</v>
      </c>
      <c r="D226" s="60" t="s">
        <v>4</v>
      </c>
      <c r="E226" s="60" t="s">
        <v>100</v>
      </c>
      <c r="F226" s="60" t="s">
        <v>141</v>
      </c>
      <c r="G226" s="61"/>
      <c r="H226" s="67">
        <f>H227</f>
        <v>4478350</v>
      </c>
      <c r="I226" s="67">
        <f>I227</f>
        <v>4534720.22</v>
      </c>
      <c r="J226" s="63">
        <f t="shared" ref="J226:M227" si="224">J227</f>
        <v>4591710.74</v>
      </c>
      <c r="K226" s="63">
        <f t="shared" si="224"/>
        <v>0</v>
      </c>
      <c r="L226" s="63">
        <f t="shared" si="224"/>
        <v>0</v>
      </c>
      <c r="M226" s="63">
        <f t="shared" si="224"/>
        <v>0</v>
      </c>
      <c r="N226" s="67">
        <f t="shared" si="189"/>
        <v>4478350</v>
      </c>
      <c r="O226" s="67">
        <f t="shared" si="190"/>
        <v>4534720.22</v>
      </c>
      <c r="P226" s="63">
        <f t="shared" si="191"/>
        <v>4591710.74</v>
      </c>
      <c r="Q226" s="67">
        <f t="shared" ref="Q226:S227" si="225">Q227</f>
        <v>0</v>
      </c>
      <c r="R226" s="67">
        <f t="shared" si="225"/>
        <v>0</v>
      </c>
      <c r="S226" s="63">
        <f t="shared" si="225"/>
        <v>0</v>
      </c>
      <c r="T226" s="67">
        <f t="shared" si="139"/>
        <v>4478350</v>
      </c>
      <c r="U226" s="67">
        <f t="shared" si="140"/>
        <v>4534720.22</v>
      </c>
      <c r="V226" s="63">
        <f t="shared" si="141"/>
        <v>4591710.74</v>
      </c>
    </row>
    <row r="227" spans="1:22" ht="25.5">
      <c r="A227" s="148"/>
      <c r="B227" s="80" t="s">
        <v>41</v>
      </c>
      <c r="C227" s="60" t="s">
        <v>16</v>
      </c>
      <c r="D227" s="60" t="s">
        <v>4</v>
      </c>
      <c r="E227" s="60" t="s">
        <v>100</v>
      </c>
      <c r="F227" s="60" t="s">
        <v>141</v>
      </c>
      <c r="G227" s="61" t="s">
        <v>39</v>
      </c>
      <c r="H227" s="67">
        <f>H228</f>
        <v>4478350</v>
      </c>
      <c r="I227" s="67">
        <f>I228</f>
        <v>4534720.22</v>
      </c>
      <c r="J227" s="63">
        <f t="shared" si="224"/>
        <v>4591710.74</v>
      </c>
      <c r="K227" s="63">
        <f t="shared" si="224"/>
        <v>0</v>
      </c>
      <c r="L227" s="63">
        <f t="shared" si="224"/>
        <v>0</v>
      </c>
      <c r="M227" s="63">
        <f t="shared" si="224"/>
        <v>0</v>
      </c>
      <c r="N227" s="67">
        <f t="shared" si="189"/>
        <v>4478350</v>
      </c>
      <c r="O227" s="67">
        <f t="shared" si="190"/>
        <v>4534720.22</v>
      </c>
      <c r="P227" s="63">
        <f t="shared" si="191"/>
        <v>4591710.74</v>
      </c>
      <c r="Q227" s="67">
        <f t="shared" si="225"/>
        <v>0</v>
      </c>
      <c r="R227" s="67">
        <f t="shared" si="225"/>
        <v>0</v>
      </c>
      <c r="S227" s="63">
        <f t="shared" si="225"/>
        <v>0</v>
      </c>
      <c r="T227" s="67">
        <f t="shared" si="139"/>
        <v>4478350</v>
      </c>
      <c r="U227" s="67">
        <f t="shared" si="140"/>
        <v>4534720.22</v>
      </c>
      <c r="V227" s="63">
        <f t="shared" si="141"/>
        <v>4591710.74</v>
      </c>
    </row>
    <row r="228" spans="1:22">
      <c r="A228" s="148"/>
      <c r="B228" s="91" t="s">
        <v>42</v>
      </c>
      <c r="C228" s="60" t="s">
        <v>16</v>
      </c>
      <c r="D228" s="60" t="s">
        <v>4</v>
      </c>
      <c r="E228" s="60" t="s">
        <v>100</v>
      </c>
      <c r="F228" s="60" t="s">
        <v>141</v>
      </c>
      <c r="G228" s="61" t="s">
        <v>40</v>
      </c>
      <c r="H228" s="67">
        <f>4428350+50000</f>
        <v>4478350</v>
      </c>
      <c r="I228" s="67">
        <f>4484720.22+50000</f>
        <v>4534720.22</v>
      </c>
      <c r="J228" s="67">
        <f>4541710.74+50000</f>
        <v>4591710.74</v>
      </c>
      <c r="K228" s="67"/>
      <c r="L228" s="67"/>
      <c r="M228" s="67"/>
      <c r="N228" s="67">
        <f t="shared" si="189"/>
        <v>4478350</v>
      </c>
      <c r="O228" s="67">
        <f t="shared" si="190"/>
        <v>4534720.22</v>
      </c>
      <c r="P228" s="67">
        <f t="shared" si="191"/>
        <v>4591710.74</v>
      </c>
      <c r="Q228" s="67"/>
      <c r="R228" s="67"/>
      <c r="S228" s="67"/>
      <c r="T228" s="67">
        <f t="shared" si="139"/>
        <v>4478350</v>
      </c>
      <c r="U228" s="67">
        <f t="shared" si="140"/>
        <v>4534720.22</v>
      </c>
      <c r="V228" s="67">
        <f t="shared" si="141"/>
        <v>4591710.74</v>
      </c>
    </row>
    <row r="229" spans="1:22" ht="38.25">
      <c r="A229" s="148"/>
      <c r="B229" s="88" t="s">
        <v>260</v>
      </c>
      <c r="C229" s="5" t="s">
        <v>16</v>
      </c>
      <c r="D229" s="60" t="s">
        <v>4</v>
      </c>
      <c r="E229" s="5" t="s">
        <v>100</v>
      </c>
      <c r="F229" s="5" t="s">
        <v>106</v>
      </c>
      <c r="G229" s="17"/>
      <c r="H229" s="63">
        <f>H230</f>
        <v>137339</v>
      </c>
      <c r="I229" s="63">
        <f t="shared" ref="I229:M230" si="226">I230</f>
        <v>134673</v>
      </c>
      <c r="J229" s="63">
        <f t="shared" si="226"/>
        <v>140100</v>
      </c>
      <c r="K229" s="63">
        <f t="shared" si="226"/>
        <v>0</v>
      </c>
      <c r="L229" s="63">
        <f t="shared" si="226"/>
        <v>0</v>
      </c>
      <c r="M229" s="63">
        <f t="shared" si="226"/>
        <v>0</v>
      </c>
      <c r="N229" s="63">
        <f t="shared" si="189"/>
        <v>137339</v>
      </c>
      <c r="O229" s="63">
        <f t="shared" si="190"/>
        <v>134673</v>
      </c>
      <c r="P229" s="63">
        <f t="shared" si="191"/>
        <v>140100</v>
      </c>
      <c r="Q229" s="63">
        <f t="shared" ref="Q229:S230" si="227">Q230</f>
        <v>0</v>
      </c>
      <c r="R229" s="63">
        <f t="shared" si="227"/>
        <v>0</v>
      </c>
      <c r="S229" s="63">
        <f t="shared" si="227"/>
        <v>0</v>
      </c>
      <c r="T229" s="63">
        <f t="shared" si="139"/>
        <v>137339</v>
      </c>
      <c r="U229" s="63">
        <f t="shared" si="140"/>
        <v>134673</v>
      </c>
      <c r="V229" s="63">
        <f t="shared" si="141"/>
        <v>140100</v>
      </c>
    </row>
    <row r="230" spans="1:22" ht="25.5">
      <c r="A230" s="148"/>
      <c r="B230" s="80" t="s">
        <v>41</v>
      </c>
      <c r="C230" s="5" t="s">
        <v>16</v>
      </c>
      <c r="D230" s="60" t="s">
        <v>4</v>
      </c>
      <c r="E230" s="5" t="s">
        <v>100</v>
      </c>
      <c r="F230" s="5" t="s">
        <v>106</v>
      </c>
      <c r="G230" s="17" t="s">
        <v>39</v>
      </c>
      <c r="H230" s="63">
        <f>H231</f>
        <v>137339</v>
      </c>
      <c r="I230" s="63">
        <f t="shared" si="226"/>
        <v>134673</v>
      </c>
      <c r="J230" s="63">
        <f t="shared" si="226"/>
        <v>140100</v>
      </c>
      <c r="K230" s="63">
        <f t="shared" si="226"/>
        <v>0</v>
      </c>
      <c r="L230" s="63">
        <f t="shared" si="226"/>
        <v>0</v>
      </c>
      <c r="M230" s="63">
        <f t="shared" si="226"/>
        <v>0</v>
      </c>
      <c r="N230" s="63">
        <f t="shared" si="189"/>
        <v>137339</v>
      </c>
      <c r="O230" s="63">
        <f t="shared" si="190"/>
        <v>134673</v>
      </c>
      <c r="P230" s="63">
        <f t="shared" si="191"/>
        <v>140100</v>
      </c>
      <c r="Q230" s="63">
        <f t="shared" si="227"/>
        <v>0</v>
      </c>
      <c r="R230" s="63">
        <f t="shared" si="227"/>
        <v>0</v>
      </c>
      <c r="S230" s="63">
        <f t="shared" si="227"/>
        <v>0</v>
      </c>
      <c r="T230" s="63">
        <f t="shared" si="139"/>
        <v>137339</v>
      </c>
      <c r="U230" s="63">
        <f t="shared" si="140"/>
        <v>134673</v>
      </c>
      <c r="V230" s="63">
        <f t="shared" si="141"/>
        <v>140100</v>
      </c>
    </row>
    <row r="231" spans="1:22">
      <c r="A231" s="148"/>
      <c r="B231" s="91" t="s">
        <v>42</v>
      </c>
      <c r="C231" s="5" t="s">
        <v>16</v>
      </c>
      <c r="D231" s="60" t="s">
        <v>4</v>
      </c>
      <c r="E231" s="5" t="s">
        <v>100</v>
      </c>
      <c r="F231" s="5" t="s">
        <v>106</v>
      </c>
      <c r="G231" s="17" t="s">
        <v>40</v>
      </c>
      <c r="H231" s="67">
        <v>137339</v>
      </c>
      <c r="I231" s="67">
        <v>134673</v>
      </c>
      <c r="J231" s="67">
        <v>140100</v>
      </c>
      <c r="K231" s="67"/>
      <c r="L231" s="67"/>
      <c r="M231" s="67"/>
      <c r="N231" s="67">
        <f t="shared" si="189"/>
        <v>137339</v>
      </c>
      <c r="O231" s="67">
        <f t="shared" si="190"/>
        <v>134673</v>
      </c>
      <c r="P231" s="67">
        <f t="shared" si="191"/>
        <v>140100</v>
      </c>
      <c r="Q231" s="67"/>
      <c r="R231" s="67"/>
      <c r="S231" s="67"/>
      <c r="T231" s="67">
        <f t="shared" si="139"/>
        <v>137339</v>
      </c>
      <c r="U231" s="67">
        <f t="shared" si="140"/>
        <v>134673</v>
      </c>
      <c r="V231" s="67">
        <f t="shared" si="141"/>
        <v>140100</v>
      </c>
    </row>
    <row r="232" spans="1:22">
      <c r="A232" s="36"/>
      <c r="B232" s="91"/>
      <c r="C232" s="5"/>
      <c r="D232" s="5"/>
      <c r="E232" s="5"/>
      <c r="F232" s="5"/>
      <c r="G232" s="17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</row>
    <row r="233" spans="1:22" ht="50.25" customHeight="1">
      <c r="A233" s="26" t="s">
        <v>14</v>
      </c>
      <c r="B233" s="102" t="s">
        <v>229</v>
      </c>
      <c r="C233" s="7" t="s">
        <v>9</v>
      </c>
      <c r="D233" s="7" t="s">
        <v>21</v>
      </c>
      <c r="E233" s="7" t="s">
        <v>100</v>
      </c>
      <c r="F233" s="7" t="s">
        <v>101</v>
      </c>
      <c r="G233" s="16"/>
      <c r="H233" s="65">
        <f>H234+H237+H240+H246+H249+H252+H243</f>
        <v>1249750</v>
      </c>
      <c r="I233" s="65">
        <f t="shared" ref="I233:J233" si="228">I234+I237+I240+I246+I249+I252+I243</f>
        <v>1116082</v>
      </c>
      <c r="J233" s="65">
        <f t="shared" si="228"/>
        <v>1566082</v>
      </c>
      <c r="K233" s="65">
        <f t="shared" ref="K233:M233" si="229">K234+K237+K240+K246+K249+K252+K243</f>
        <v>0</v>
      </c>
      <c r="L233" s="65">
        <f t="shared" si="229"/>
        <v>0</v>
      </c>
      <c r="M233" s="65">
        <f t="shared" si="229"/>
        <v>0</v>
      </c>
      <c r="N233" s="65">
        <f t="shared" si="189"/>
        <v>1249750</v>
      </c>
      <c r="O233" s="65">
        <f t="shared" si="190"/>
        <v>1116082</v>
      </c>
      <c r="P233" s="65">
        <f t="shared" si="191"/>
        <v>1566082</v>
      </c>
      <c r="Q233" s="65">
        <f t="shared" ref="Q233:S233" si="230">Q234+Q237+Q240+Q246+Q249+Q252+Q243</f>
        <v>0</v>
      </c>
      <c r="R233" s="65">
        <f t="shared" si="230"/>
        <v>0</v>
      </c>
      <c r="S233" s="65">
        <f t="shared" si="230"/>
        <v>0</v>
      </c>
      <c r="T233" s="65">
        <f t="shared" ref="T233:T254" si="231">N233+Q233</f>
        <v>1249750</v>
      </c>
      <c r="U233" s="65">
        <f t="shared" ref="U233:U254" si="232">O233+R233</f>
        <v>1116082</v>
      </c>
      <c r="V233" s="65">
        <f t="shared" ref="V233:V254" si="233">P233+S233</f>
        <v>1566082</v>
      </c>
    </row>
    <row r="234" spans="1:22" ht="25.5">
      <c r="A234" s="241"/>
      <c r="B234" s="108" t="s">
        <v>272</v>
      </c>
      <c r="C234" s="5" t="s">
        <v>9</v>
      </c>
      <c r="D234" s="5" t="s">
        <v>21</v>
      </c>
      <c r="E234" s="5" t="s">
        <v>100</v>
      </c>
      <c r="F234" s="5" t="s">
        <v>120</v>
      </c>
      <c r="G234" s="17"/>
      <c r="H234" s="63">
        <f>H235</f>
        <v>85000</v>
      </c>
      <c r="I234" s="63">
        <f t="shared" ref="I234:M235" si="234">I235</f>
        <v>85000</v>
      </c>
      <c r="J234" s="63">
        <f t="shared" si="234"/>
        <v>85000</v>
      </c>
      <c r="K234" s="63">
        <f t="shared" si="234"/>
        <v>0</v>
      </c>
      <c r="L234" s="63">
        <f t="shared" si="234"/>
        <v>0</v>
      </c>
      <c r="M234" s="63">
        <f t="shared" si="234"/>
        <v>0</v>
      </c>
      <c r="N234" s="63">
        <f t="shared" si="189"/>
        <v>85000</v>
      </c>
      <c r="O234" s="63">
        <f t="shared" si="190"/>
        <v>85000</v>
      </c>
      <c r="P234" s="63">
        <f t="shared" si="191"/>
        <v>85000</v>
      </c>
      <c r="Q234" s="63">
        <f t="shared" ref="Q234:S235" si="235">Q235</f>
        <v>0</v>
      </c>
      <c r="R234" s="63">
        <f t="shared" si="235"/>
        <v>0</v>
      </c>
      <c r="S234" s="63">
        <f t="shared" si="235"/>
        <v>0</v>
      </c>
      <c r="T234" s="63">
        <f t="shared" si="231"/>
        <v>85000</v>
      </c>
      <c r="U234" s="63">
        <f t="shared" si="232"/>
        <v>85000</v>
      </c>
      <c r="V234" s="63">
        <f t="shared" si="233"/>
        <v>85000</v>
      </c>
    </row>
    <row r="235" spans="1:22">
      <c r="A235" s="240"/>
      <c r="B235" s="195" t="s">
        <v>47</v>
      </c>
      <c r="C235" s="5" t="s">
        <v>9</v>
      </c>
      <c r="D235" s="5" t="s">
        <v>21</v>
      </c>
      <c r="E235" s="5" t="s">
        <v>100</v>
      </c>
      <c r="F235" s="5" t="s">
        <v>120</v>
      </c>
      <c r="G235" s="17" t="s">
        <v>45</v>
      </c>
      <c r="H235" s="63">
        <f>H236</f>
        <v>85000</v>
      </c>
      <c r="I235" s="63">
        <f t="shared" si="234"/>
        <v>85000</v>
      </c>
      <c r="J235" s="63">
        <f t="shared" si="234"/>
        <v>85000</v>
      </c>
      <c r="K235" s="63">
        <f t="shared" si="234"/>
        <v>0</v>
      </c>
      <c r="L235" s="63">
        <f t="shared" si="234"/>
        <v>0</v>
      </c>
      <c r="M235" s="63">
        <f t="shared" si="234"/>
        <v>0</v>
      </c>
      <c r="N235" s="63">
        <f t="shared" si="189"/>
        <v>85000</v>
      </c>
      <c r="O235" s="63">
        <f t="shared" si="190"/>
        <v>85000</v>
      </c>
      <c r="P235" s="63">
        <f t="shared" si="191"/>
        <v>85000</v>
      </c>
      <c r="Q235" s="63">
        <f t="shared" si="235"/>
        <v>0</v>
      </c>
      <c r="R235" s="63">
        <f t="shared" si="235"/>
        <v>0</v>
      </c>
      <c r="S235" s="63">
        <f t="shared" si="235"/>
        <v>0</v>
      </c>
      <c r="T235" s="63">
        <f t="shared" si="231"/>
        <v>85000</v>
      </c>
      <c r="U235" s="63">
        <f t="shared" si="232"/>
        <v>85000</v>
      </c>
      <c r="V235" s="63">
        <f t="shared" si="233"/>
        <v>85000</v>
      </c>
    </row>
    <row r="236" spans="1:22" ht="25.5">
      <c r="A236" s="240"/>
      <c r="B236" s="196" t="s">
        <v>48</v>
      </c>
      <c r="C236" s="5" t="s">
        <v>9</v>
      </c>
      <c r="D236" s="5" t="s">
        <v>21</v>
      </c>
      <c r="E236" s="5" t="s">
        <v>100</v>
      </c>
      <c r="F236" s="5" t="s">
        <v>120</v>
      </c>
      <c r="G236" s="17" t="s">
        <v>46</v>
      </c>
      <c r="H236" s="67">
        <v>85000</v>
      </c>
      <c r="I236" s="67">
        <v>85000</v>
      </c>
      <c r="J236" s="67">
        <v>85000</v>
      </c>
      <c r="K236" s="67"/>
      <c r="L236" s="67"/>
      <c r="M236" s="67"/>
      <c r="N236" s="67">
        <f t="shared" si="189"/>
        <v>85000</v>
      </c>
      <c r="O236" s="67">
        <f t="shared" si="190"/>
        <v>85000</v>
      </c>
      <c r="P236" s="67">
        <f t="shared" si="191"/>
        <v>85000</v>
      </c>
      <c r="Q236" s="67"/>
      <c r="R236" s="67"/>
      <c r="S236" s="67"/>
      <c r="T236" s="67">
        <f t="shared" si="231"/>
        <v>85000</v>
      </c>
      <c r="U236" s="67">
        <f t="shared" si="232"/>
        <v>85000</v>
      </c>
      <c r="V236" s="67">
        <f t="shared" si="233"/>
        <v>85000</v>
      </c>
    </row>
    <row r="237" spans="1:22">
      <c r="A237" s="240"/>
      <c r="B237" s="80" t="s">
        <v>179</v>
      </c>
      <c r="C237" s="5" t="s">
        <v>9</v>
      </c>
      <c r="D237" s="5" t="s">
        <v>21</v>
      </c>
      <c r="E237" s="5" t="s">
        <v>100</v>
      </c>
      <c r="F237" s="40" t="s">
        <v>178</v>
      </c>
      <c r="G237" s="41"/>
      <c r="H237" s="66">
        <f>H238</f>
        <v>50000</v>
      </c>
      <c r="I237" s="66">
        <f t="shared" ref="I237:M238" si="236">I238</f>
        <v>50000</v>
      </c>
      <c r="J237" s="66">
        <f t="shared" si="236"/>
        <v>50000</v>
      </c>
      <c r="K237" s="66">
        <f t="shared" si="236"/>
        <v>0</v>
      </c>
      <c r="L237" s="66">
        <f t="shared" si="236"/>
        <v>0</v>
      </c>
      <c r="M237" s="66">
        <f t="shared" si="236"/>
        <v>0</v>
      </c>
      <c r="N237" s="66">
        <f t="shared" si="189"/>
        <v>50000</v>
      </c>
      <c r="O237" s="66">
        <f t="shared" si="190"/>
        <v>50000</v>
      </c>
      <c r="P237" s="66">
        <f t="shared" si="191"/>
        <v>50000</v>
      </c>
      <c r="Q237" s="66">
        <f t="shared" ref="Q237:S238" si="237">Q238</f>
        <v>0</v>
      </c>
      <c r="R237" s="66">
        <f t="shared" si="237"/>
        <v>0</v>
      </c>
      <c r="S237" s="66">
        <f t="shared" si="237"/>
        <v>0</v>
      </c>
      <c r="T237" s="66">
        <f t="shared" si="231"/>
        <v>50000</v>
      </c>
      <c r="U237" s="66">
        <f t="shared" si="232"/>
        <v>50000</v>
      </c>
      <c r="V237" s="66">
        <f t="shared" si="233"/>
        <v>50000</v>
      </c>
    </row>
    <row r="238" spans="1:22">
      <c r="A238" s="240"/>
      <c r="B238" s="195" t="s">
        <v>47</v>
      </c>
      <c r="C238" s="5" t="s">
        <v>9</v>
      </c>
      <c r="D238" s="5" t="s">
        <v>21</v>
      </c>
      <c r="E238" s="5" t="s">
        <v>100</v>
      </c>
      <c r="F238" s="40" t="s">
        <v>178</v>
      </c>
      <c r="G238" s="41" t="s">
        <v>45</v>
      </c>
      <c r="H238" s="66">
        <f>H239</f>
        <v>50000</v>
      </c>
      <c r="I238" s="66">
        <f t="shared" si="236"/>
        <v>50000</v>
      </c>
      <c r="J238" s="66">
        <f t="shared" si="236"/>
        <v>50000</v>
      </c>
      <c r="K238" s="66">
        <f t="shared" si="236"/>
        <v>0</v>
      </c>
      <c r="L238" s="66">
        <f t="shared" si="236"/>
        <v>0</v>
      </c>
      <c r="M238" s="66">
        <f t="shared" si="236"/>
        <v>0</v>
      </c>
      <c r="N238" s="66">
        <f t="shared" si="189"/>
        <v>50000</v>
      </c>
      <c r="O238" s="66">
        <f t="shared" si="190"/>
        <v>50000</v>
      </c>
      <c r="P238" s="66">
        <f t="shared" si="191"/>
        <v>50000</v>
      </c>
      <c r="Q238" s="66">
        <f t="shared" si="237"/>
        <v>0</v>
      </c>
      <c r="R238" s="66">
        <f t="shared" si="237"/>
        <v>0</v>
      </c>
      <c r="S238" s="66">
        <f t="shared" si="237"/>
        <v>0</v>
      </c>
      <c r="T238" s="66">
        <f t="shared" si="231"/>
        <v>50000</v>
      </c>
      <c r="U238" s="66">
        <f t="shared" si="232"/>
        <v>50000</v>
      </c>
      <c r="V238" s="66">
        <f t="shared" si="233"/>
        <v>50000</v>
      </c>
    </row>
    <row r="239" spans="1:22" ht="25.5">
      <c r="A239" s="240"/>
      <c r="B239" s="196" t="s">
        <v>48</v>
      </c>
      <c r="C239" s="5" t="s">
        <v>9</v>
      </c>
      <c r="D239" s="5" t="s">
        <v>21</v>
      </c>
      <c r="E239" s="5" t="s">
        <v>100</v>
      </c>
      <c r="F239" s="40" t="s">
        <v>178</v>
      </c>
      <c r="G239" s="41" t="s">
        <v>46</v>
      </c>
      <c r="H239" s="66">
        <v>50000</v>
      </c>
      <c r="I239" s="66">
        <v>50000</v>
      </c>
      <c r="J239" s="66">
        <v>50000</v>
      </c>
      <c r="K239" s="66"/>
      <c r="L239" s="66"/>
      <c r="M239" s="66"/>
      <c r="N239" s="66">
        <f t="shared" si="189"/>
        <v>50000</v>
      </c>
      <c r="O239" s="66">
        <f t="shared" si="190"/>
        <v>50000</v>
      </c>
      <c r="P239" s="66">
        <f t="shared" si="191"/>
        <v>50000</v>
      </c>
      <c r="Q239" s="66"/>
      <c r="R239" s="66"/>
      <c r="S239" s="66"/>
      <c r="T239" s="66">
        <f t="shared" si="231"/>
        <v>50000</v>
      </c>
      <c r="U239" s="66">
        <f t="shared" si="232"/>
        <v>50000</v>
      </c>
      <c r="V239" s="66">
        <f t="shared" si="233"/>
        <v>50000</v>
      </c>
    </row>
    <row r="240" spans="1:22">
      <c r="A240" s="240"/>
      <c r="B240" s="88" t="s">
        <v>271</v>
      </c>
      <c r="C240" s="5" t="s">
        <v>9</v>
      </c>
      <c r="D240" s="5" t="s">
        <v>21</v>
      </c>
      <c r="E240" s="5" t="s">
        <v>100</v>
      </c>
      <c r="F240" s="5" t="s">
        <v>122</v>
      </c>
      <c r="G240" s="17"/>
      <c r="H240" s="63">
        <f>H241</f>
        <v>50000</v>
      </c>
      <c r="I240" s="63">
        <f t="shared" ref="I240:M241" si="238">I241</f>
        <v>50000</v>
      </c>
      <c r="J240" s="63">
        <f t="shared" si="238"/>
        <v>50000</v>
      </c>
      <c r="K240" s="63">
        <f t="shared" si="238"/>
        <v>0</v>
      </c>
      <c r="L240" s="63">
        <f t="shared" si="238"/>
        <v>0</v>
      </c>
      <c r="M240" s="63">
        <f t="shared" si="238"/>
        <v>0</v>
      </c>
      <c r="N240" s="63">
        <f t="shared" si="189"/>
        <v>50000</v>
      </c>
      <c r="O240" s="63">
        <f t="shared" si="190"/>
        <v>50000</v>
      </c>
      <c r="P240" s="63">
        <f t="shared" si="191"/>
        <v>50000</v>
      </c>
      <c r="Q240" s="63">
        <f t="shared" ref="Q240:S241" si="239">Q241</f>
        <v>0</v>
      </c>
      <c r="R240" s="63">
        <f t="shared" si="239"/>
        <v>0</v>
      </c>
      <c r="S240" s="63">
        <f t="shared" si="239"/>
        <v>0</v>
      </c>
      <c r="T240" s="63">
        <f t="shared" si="231"/>
        <v>50000</v>
      </c>
      <c r="U240" s="63">
        <f t="shared" si="232"/>
        <v>50000</v>
      </c>
      <c r="V240" s="63">
        <f t="shared" si="233"/>
        <v>50000</v>
      </c>
    </row>
    <row r="241" spans="1:22" ht="25.5">
      <c r="A241" s="240"/>
      <c r="B241" s="88" t="s">
        <v>208</v>
      </c>
      <c r="C241" s="5" t="s">
        <v>9</v>
      </c>
      <c r="D241" s="5" t="s">
        <v>21</v>
      </c>
      <c r="E241" s="5" t="s">
        <v>100</v>
      </c>
      <c r="F241" s="5" t="s">
        <v>122</v>
      </c>
      <c r="G241" s="17" t="s">
        <v>32</v>
      </c>
      <c r="H241" s="63">
        <f>H242</f>
        <v>50000</v>
      </c>
      <c r="I241" s="63">
        <f t="shared" si="238"/>
        <v>50000</v>
      </c>
      <c r="J241" s="63">
        <f t="shared" si="238"/>
        <v>50000</v>
      </c>
      <c r="K241" s="63">
        <f t="shared" si="238"/>
        <v>0</v>
      </c>
      <c r="L241" s="63">
        <f t="shared" si="238"/>
        <v>0</v>
      </c>
      <c r="M241" s="63">
        <f t="shared" si="238"/>
        <v>0</v>
      </c>
      <c r="N241" s="63">
        <f t="shared" si="189"/>
        <v>50000</v>
      </c>
      <c r="O241" s="63">
        <f t="shared" si="190"/>
        <v>50000</v>
      </c>
      <c r="P241" s="63">
        <f t="shared" si="191"/>
        <v>50000</v>
      </c>
      <c r="Q241" s="63">
        <f t="shared" si="239"/>
        <v>0</v>
      </c>
      <c r="R241" s="63">
        <f t="shared" si="239"/>
        <v>0</v>
      </c>
      <c r="S241" s="63">
        <f t="shared" si="239"/>
        <v>0</v>
      </c>
      <c r="T241" s="63">
        <f t="shared" si="231"/>
        <v>50000</v>
      </c>
      <c r="U241" s="63">
        <f t="shared" si="232"/>
        <v>50000</v>
      </c>
      <c r="V241" s="63">
        <f t="shared" si="233"/>
        <v>50000</v>
      </c>
    </row>
    <row r="242" spans="1:22" ht="25.5">
      <c r="A242" s="240"/>
      <c r="B242" s="92" t="s">
        <v>34</v>
      </c>
      <c r="C242" s="5" t="s">
        <v>9</v>
      </c>
      <c r="D242" s="5" t="s">
        <v>21</v>
      </c>
      <c r="E242" s="5" t="s">
        <v>100</v>
      </c>
      <c r="F242" s="5" t="s">
        <v>122</v>
      </c>
      <c r="G242" s="17" t="s">
        <v>33</v>
      </c>
      <c r="H242" s="66">
        <v>50000</v>
      </c>
      <c r="I242" s="66">
        <v>50000</v>
      </c>
      <c r="J242" s="66">
        <v>50000</v>
      </c>
      <c r="K242" s="66"/>
      <c r="L242" s="66"/>
      <c r="M242" s="66"/>
      <c r="N242" s="66">
        <f t="shared" si="189"/>
        <v>50000</v>
      </c>
      <c r="O242" s="66">
        <f t="shared" si="190"/>
        <v>50000</v>
      </c>
      <c r="P242" s="66">
        <f t="shared" si="191"/>
        <v>50000</v>
      </c>
      <c r="Q242" s="66"/>
      <c r="R242" s="66"/>
      <c r="S242" s="66"/>
      <c r="T242" s="66">
        <f t="shared" si="231"/>
        <v>50000</v>
      </c>
      <c r="U242" s="66">
        <f t="shared" si="232"/>
        <v>50000</v>
      </c>
      <c r="V242" s="66">
        <f t="shared" si="233"/>
        <v>50000</v>
      </c>
    </row>
    <row r="243" spans="1:22">
      <c r="A243" s="240"/>
      <c r="B243" s="77" t="s">
        <v>247</v>
      </c>
      <c r="C243" s="40" t="s">
        <v>9</v>
      </c>
      <c r="D243" s="40" t="s">
        <v>21</v>
      </c>
      <c r="E243" s="40" t="s">
        <v>100</v>
      </c>
      <c r="F243" s="106" t="s">
        <v>213</v>
      </c>
      <c r="G243" s="41"/>
      <c r="H243" s="67">
        <f>H244</f>
        <v>0</v>
      </c>
      <c r="I243" s="67">
        <f t="shared" ref="I243:M244" si="240">I244</f>
        <v>0</v>
      </c>
      <c r="J243" s="67">
        <f t="shared" si="240"/>
        <v>450000</v>
      </c>
      <c r="K243" s="67">
        <f t="shared" si="240"/>
        <v>0</v>
      </c>
      <c r="L243" s="67">
        <f t="shared" si="240"/>
        <v>0</v>
      </c>
      <c r="M243" s="67">
        <f t="shared" si="240"/>
        <v>0</v>
      </c>
      <c r="N243" s="67">
        <f t="shared" si="189"/>
        <v>0</v>
      </c>
      <c r="O243" s="67">
        <f t="shared" si="190"/>
        <v>0</v>
      </c>
      <c r="P243" s="67">
        <f t="shared" si="191"/>
        <v>450000</v>
      </c>
      <c r="Q243" s="67">
        <f t="shared" ref="Q243:S244" si="241">Q244</f>
        <v>0</v>
      </c>
      <c r="R243" s="67">
        <f t="shared" si="241"/>
        <v>0</v>
      </c>
      <c r="S243" s="67">
        <f t="shared" si="241"/>
        <v>0</v>
      </c>
      <c r="T243" s="67">
        <f t="shared" si="231"/>
        <v>0</v>
      </c>
      <c r="U243" s="67">
        <f t="shared" si="232"/>
        <v>0</v>
      </c>
      <c r="V243" s="67">
        <f t="shared" si="233"/>
        <v>450000</v>
      </c>
    </row>
    <row r="244" spans="1:22" ht="25.5">
      <c r="A244" s="240"/>
      <c r="B244" s="88" t="s">
        <v>208</v>
      </c>
      <c r="C244" s="40" t="s">
        <v>9</v>
      </c>
      <c r="D244" s="40" t="s">
        <v>21</v>
      </c>
      <c r="E244" s="40" t="s">
        <v>100</v>
      </c>
      <c r="F244" s="106" t="s">
        <v>213</v>
      </c>
      <c r="G244" s="41" t="s">
        <v>32</v>
      </c>
      <c r="H244" s="67">
        <f>H245</f>
        <v>0</v>
      </c>
      <c r="I244" s="67">
        <f t="shared" si="240"/>
        <v>0</v>
      </c>
      <c r="J244" s="67">
        <f t="shared" si="240"/>
        <v>450000</v>
      </c>
      <c r="K244" s="67">
        <f t="shared" si="240"/>
        <v>0</v>
      </c>
      <c r="L244" s="67">
        <f t="shared" si="240"/>
        <v>0</v>
      </c>
      <c r="M244" s="67">
        <f t="shared" si="240"/>
        <v>0</v>
      </c>
      <c r="N244" s="67">
        <f t="shared" si="189"/>
        <v>0</v>
      </c>
      <c r="O244" s="67">
        <f t="shared" si="190"/>
        <v>0</v>
      </c>
      <c r="P244" s="67">
        <f t="shared" si="191"/>
        <v>450000</v>
      </c>
      <c r="Q244" s="67">
        <f t="shared" si="241"/>
        <v>0</v>
      </c>
      <c r="R244" s="67">
        <f t="shared" si="241"/>
        <v>0</v>
      </c>
      <c r="S244" s="67">
        <f t="shared" si="241"/>
        <v>0</v>
      </c>
      <c r="T244" s="67">
        <f t="shared" si="231"/>
        <v>0</v>
      </c>
      <c r="U244" s="67">
        <f t="shared" si="232"/>
        <v>0</v>
      </c>
      <c r="V244" s="67">
        <f t="shared" si="233"/>
        <v>450000</v>
      </c>
    </row>
    <row r="245" spans="1:22" ht="25.5">
      <c r="A245" s="240"/>
      <c r="B245" s="92" t="s">
        <v>34</v>
      </c>
      <c r="C245" s="40" t="s">
        <v>9</v>
      </c>
      <c r="D245" s="40" t="s">
        <v>21</v>
      </c>
      <c r="E245" s="40" t="s">
        <v>100</v>
      </c>
      <c r="F245" s="106" t="s">
        <v>213</v>
      </c>
      <c r="G245" s="41" t="s">
        <v>33</v>
      </c>
      <c r="H245" s="66"/>
      <c r="I245" s="66"/>
      <c r="J245" s="66">
        <v>450000</v>
      </c>
      <c r="K245" s="66"/>
      <c r="L245" s="66"/>
      <c r="M245" s="66"/>
      <c r="N245" s="66">
        <f t="shared" si="189"/>
        <v>0</v>
      </c>
      <c r="O245" s="66">
        <f t="shared" si="190"/>
        <v>0</v>
      </c>
      <c r="P245" s="66">
        <f t="shared" si="191"/>
        <v>450000</v>
      </c>
      <c r="Q245" s="66"/>
      <c r="R245" s="66"/>
      <c r="S245" s="66"/>
      <c r="T245" s="66">
        <f t="shared" si="231"/>
        <v>0</v>
      </c>
      <c r="U245" s="66">
        <f t="shared" si="232"/>
        <v>0</v>
      </c>
      <c r="V245" s="66">
        <f t="shared" si="233"/>
        <v>450000</v>
      </c>
    </row>
    <row r="246" spans="1:22" ht="25.5">
      <c r="A246" s="240"/>
      <c r="B246" s="88" t="s">
        <v>31</v>
      </c>
      <c r="C246" s="5" t="s">
        <v>9</v>
      </c>
      <c r="D246" s="5" t="s">
        <v>21</v>
      </c>
      <c r="E246" s="5" t="s">
        <v>100</v>
      </c>
      <c r="F246" s="40" t="s">
        <v>274</v>
      </c>
      <c r="G246" s="17"/>
      <c r="H246" s="63">
        <f>H247</f>
        <v>900000</v>
      </c>
      <c r="I246" s="63">
        <f t="shared" ref="I246:M247" si="242">I247</f>
        <v>806400</v>
      </c>
      <c r="J246" s="63">
        <f t="shared" si="242"/>
        <v>806400</v>
      </c>
      <c r="K246" s="63">
        <f t="shared" si="242"/>
        <v>0</v>
      </c>
      <c r="L246" s="63">
        <f t="shared" si="242"/>
        <v>0</v>
      </c>
      <c r="M246" s="63">
        <f t="shared" si="242"/>
        <v>0</v>
      </c>
      <c r="N246" s="63">
        <f t="shared" si="189"/>
        <v>900000</v>
      </c>
      <c r="O246" s="63">
        <f t="shared" si="190"/>
        <v>806400</v>
      </c>
      <c r="P246" s="63">
        <f t="shared" si="191"/>
        <v>806400</v>
      </c>
      <c r="Q246" s="63">
        <f t="shared" ref="Q246:S247" si="243">Q247</f>
        <v>0</v>
      </c>
      <c r="R246" s="63">
        <f t="shared" si="243"/>
        <v>0</v>
      </c>
      <c r="S246" s="63">
        <f t="shared" si="243"/>
        <v>0</v>
      </c>
      <c r="T246" s="63">
        <f t="shared" si="231"/>
        <v>900000</v>
      </c>
      <c r="U246" s="63">
        <f t="shared" si="232"/>
        <v>806400</v>
      </c>
      <c r="V246" s="63">
        <f t="shared" si="233"/>
        <v>806400</v>
      </c>
    </row>
    <row r="247" spans="1:22">
      <c r="A247" s="240"/>
      <c r="B247" s="195" t="s">
        <v>47</v>
      </c>
      <c r="C247" s="5" t="s">
        <v>9</v>
      </c>
      <c r="D247" s="5" t="s">
        <v>21</v>
      </c>
      <c r="E247" s="5" t="s">
        <v>100</v>
      </c>
      <c r="F247" s="40" t="s">
        <v>274</v>
      </c>
      <c r="G247" s="17" t="s">
        <v>45</v>
      </c>
      <c r="H247" s="63">
        <f>H248</f>
        <v>900000</v>
      </c>
      <c r="I247" s="63">
        <f t="shared" si="242"/>
        <v>806400</v>
      </c>
      <c r="J247" s="63">
        <f t="shared" si="242"/>
        <v>806400</v>
      </c>
      <c r="K247" s="63">
        <f t="shared" si="242"/>
        <v>0</v>
      </c>
      <c r="L247" s="63">
        <f t="shared" si="242"/>
        <v>0</v>
      </c>
      <c r="M247" s="63">
        <f t="shared" si="242"/>
        <v>0</v>
      </c>
      <c r="N247" s="63">
        <f t="shared" si="189"/>
        <v>900000</v>
      </c>
      <c r="O247" s="63">
        <f t="shared" si="190"/>
        <v>806400</v>
      </c>
      <c r="P247" s="63">
        <f t="shared" si="191"/>
        <v>806400</v>
      </c>
      <c r="Q247" s="63">
        <f t="shared" si="243"/>
        <v>0</v>
      </c>
      <c r="R247" s="63">
        <f t="shared" si="243"/>
        <v>0</v>
      </c>
      <c r="S247" s="63">
        <f t="shared" si="243"/>
        <v>0</v>
      </c>
      <c r="T247" s="63">
        <f t="shared" si="231"/>
        <v>900000</v>
      </c>
      <c r="U247" s="63">
        <f t="shared" si="232"/>
        <v>806400</v>
      </c>
      <c r="V247" s="63">
        <f t="shared" si="233"/>
        <v>806400</v>
      </c>
    </row>
    <row r="248" spans="1:22" ht="25.5">
      <c r="A248" s="240"/>
      <c r="B248" s="196" t="s">
        <v>48</v>
      </c>
      <c r="C248" s="5" t="s">
        <v>9</v>
      </c>
      <c r="D248" s="5" t="s">
        <v>21</v>
      </c>
      <c r="E248" s="5" t="s">
        <v>100</v>
      </c>
      <c r="F248" s="40" t="s">
        <v>274</v>
      </c>
      <c r="G248" s="17" t="s">
        <v>46</v>
      </c>
      <c r="H248" s="66">
        <f>702000+198000</f>
        <v>900000</v>
      </c>
      <c r="I248" s="66">
        <f>630000+176400</f>
        <v>806400</v>
      </c>
      <c r="J248" s="66">
        <f>630000+176400</f>
        <v>806400</v>
      </c>
      <c r="K248" s="66"/>
      <c r="L248" s="66"/>
      <c r="M248" s="66"/>
      <c r="N248" s="66">
        <f t="shared" si="189"/>
        <v>900000</v>
      </c>
      <c r="O248" s="66">
        <f t="shared" si="190"/>
        <v>806400</v>
      </c>
      <c r="P248" s="66">
        <f t="shared" si="191"/>
        <v>806400</v>
      </c>
      <c r="Q248" s="66"/>
      <c r="R248" s="66"/>
      <c r="S248" s="66"/>
      <c r="T248" s="66">
        <f t="shared" si="231"/>
        <v>900000</v>
      </c>
      <c r="U248" s="66">
        <f t="shared" si="232"/>
        <v>806400</v>
      </c>
      <c r="V248" s="66">
        <f t="shared" si="233"/>
        <v>806400</v>
      </c>
    </row>
    <row r="249" spans="1:22" ht="25.5">
      <c r="A249" s="240"/>
      <c r="B249" s="80" t="s">
        <v>273</v>
      </c>
      <c r="C249" s="5" t="s">
        <v>9</v>
      </c>
      <c r="D249" s="5" t="s">
        <v>21</v>
      </c>
      <c r="E249" s="5" t="s">
        <v>100</v>
      </c>
      <c r="F249" s="60" t="s">
        <v>173</v>
      </c>
      <c r="G249" s="17"/>
      <c r="H249" s="66">
        <f>H250</f>
        <v>129750</v>
      </c>
      <c r="I249" s="66">
        <f t="shared" ref="I249:M250" si="244">I250</f>
        <v>89682</v>
      </c>
      <c r="J249" s="66">
        <f t="shared" si="244"/>
        <v>89682</v>
      </c>
      <c r="K249" s="66">
        <f t="shared" si="244"/>
        <v>0</v>
      </c>
      <c r="L249" s="66">
        <f t="shared" si="244"/>
        <v>0</v>
      </c>
      <c r="M249" s="66">
        <f t="shared" si="244"/>
        <v>0</v>
      </c>
      <c r="N249" s="66">
        <f t="shared" si="189"/>
        <v>129750</v>
      </c>
      <c r="O249" s="66">
        <f t="shared" si="190"/>
        <v>89682</v>
      </c>
      <c r="P249" s="66">
        <f t="shared" si="191"/>
        <v>89682</v>
      </c>
      <c r="Q249" s="66">
        <f t="shared" ref="Q249:S250" si="245">Q250</f>
        <v>0</v>
      </c>
      <c r="R249" s="66">
        <f t="shared" si="245"/>
        <v>0</v>
      </c>
      <c r="S249" s="66">
        <f t="shared" si="245"/>
        <v>0</v>
      </c>
      <c r="T249" s="66">
        <f t="shared" si="231"/>
        <v>129750</v>
      </c>
      <c r="U249" s="66">
        <f t="shared" si="232"/>
        <v>89682</v>
      </c>
      <c r="V249" s="66">
        <f t="shared" si="233"/>
        <v>89682</v>
      </c>
    </row>
    <row r="250" spans="1:22">
      <c r="A250" s="240"/>
      <c r="B250" s="88" t="s">
        <v>47</v>
      </c>
      <c r="C250" s="5" t="s">
        <v>9</v>
      </c>
      <c r="D250" s="5" t="s">
        <v>21</v>
      </c>
      <c r="E250" s="5" t="s">
        <v>100</v>
      </c>
      <c r="F250" s="60" t="s">
        <v>173</v>
      </c>
      <c r="G250" s="61" t="s">
        <v>45</v>
      </c>
      <c r="H250" s="66">
        <f>H251</f>
        <v>129750</v>
      </c>
      <c r="I250" s="66">
        <f t="shared" si="244"/>
        <v>89682</v>
      </c>
      <c r="J250" s="66">
        <f t="shared" si="244"/>
        <v>89682</v>
      </c>
      <c r="K250" s="66">
        <f t="shared" si="244"/>
        <v>0</v>
      </c>
      <c r="L250" s="66">
        <f t="shared" si="244"/>
        <v>0</v>
      </c>
      <c r="M250" s="66">
        <f t="shared" si="244"/>
        <v>0</v>
      </c>
      <c r="N250" s="66">
        <f t="shared" si="189"/>
        <v>129750</v>
      </c>
      <c r="O250" s="66">
        <f t="shared" si="190"/>
        <v>89682</v>
      </c>
      <c r="P250" s="66">
        <f t="shared" si="191"/>
        <v>89682</v>
      </c>
      <c r="Q250" s="66">
        <f t="shared" si="245"/>
        <v>0</v>
      </c>
      <c r="R250" s="66">
        <f t="shared" si="245"/>
        <v>0</v>
      </c>
      <c r="S250" s="66">
        <f t="shared" si="245"/>
        <v>0</v>
      </c>
      <c r="T250" s="66">
        <f t="shared" si="231"/>
        <v>129750</v>
      </c>
      <c r="U250" s="66">
        <f t="shared" si="232"/>
        <v>89682</v>
      </c>
      <c r="V250" s="66">
        <f t="shared" si="233"/>
        <v>89682</v>
      </c>
    </row>
    <row r="251" spans="1:22" ht="25.5">
      <c r="A251" s="240"/>
      <c r="B251" s="80" t="s">
        <v>48</v>
      </c>
      <c r="C251" s="5" t="s">
        <v>9</v>
      </c>
      <c r="D251" s="5" t="s">
        <v>21</v>
      </c>
      <c r="E251" s="5" t="s">
        <v>100</v>
      </c>
      <c r="F251" s="60" t="s">
        <v>173</v>
      </c>
      <c r="G251" s="61" t="s">
        <v>46</v>
      </c>
      <c r="H251" s="67">
        <v>129750</v>
      </c>
      <c r="I251" s="67">
        <v>89682</v>
      </c>
      <c r="J251" s="67">
        <v>89682</v>
      </c>
      <c r="K251" s="67"/>
      <c r="L251" s="67"/>
      <c r="M251" s="67"/>
      <c r="N251" s="67">
        <f t="shared" si="189"/>
        <v>129750</v>
      </c>
      <c r="O251" s="67">
        <f t="shared" si="190"/>
        <v>89682</v>
      </c>
      <c r="P251" s="67">
        <f t="shared" si="191"/>
        <v>89682</v>
      </c>
      <c r="Q251" s="67"/>
      <c r="R251" s="67"/>
      <c r="S251" s="67"/>
      <c r="T251" s="67">
        <f t="shared" si="231"/>
        <v>129750</v>
      </c>
      <c r="U251" s="67">
        <f t="shared" si="232"/>
        <v>89682</v>
      </c>
      <c r="V251" s="67">
        <f t="shared" si="233"/>
        <v>89682</v>
      </c>
    </row>
    <row r="252" spans="1:22">
      <c r="A252" s="240"/>
      <c r="B252" s="88" t="s">
        <v>30</v>
      </c>
      <c r="C252" s="5" t="s">
        <v>9</v>
      </c>
      <c r="D252" s="5" t="s">
        <v>21</v>
      </c>
      <c r="E252" s="5" t="s">
        <v>100</v>
      </c>
      <c r="F252" s="5" t="s">
        <v>121</v>
      </c>
      <c r="G252" s="17"/>
      <c r="H252" s="63">
        <f>+H253</f>
        <v>35000</v>
      </c>
      <c r="I252" s="63">
        <f t="shared" ref="I252:M252" si="246">+I253</f>
        <v>35000</v>
      </c>
      <c r="J252" s="63">
        <f t="shared" si="246"/>
        <v>35000</v>
      </c>
      <c r="K252" s="63">
        <f t="shared" si="246"/>
        <v>0</v>
      </c>
      <c r="L252" s="63">
        <f t="shared" si="246"/>
        <v>0</v>
      </c>
      <c r="M252" s="63">
        <f t="shared" si="246"/>
        <v>0</v>
      </c>
      <c r="N252" s="63">
        <f t="shared" si="189"/>
        <v>35000</v>
      </c>
      <c r="O252" s="63">
        <f t="shared" si="190"/>
        <v>35000</v>
      </c>
      <c r="P252" s="63">
        <f t="shared" si="191"/>
        <v>35000</v>
      </c>
      <c r="Q252" s="63">
        <f t="shared" ref="Q252:S252" si="247">+Q253</f>
        <v>0</v>
      </c>
      <c r="R252" s="63">
        <f t="shared" si="247"/>
        <v>0</v>
      </c>
      <c r="S252" s="63">
        <f t="shared" si="247"/>
        <v>0</v>
      </c>
      <c r="T252" s="63">
        <f t="shared" si="231"/>
        <v>35000</v>
      </c>
      <c r="U252" s="63">
        <f t="shared" si="232"/>
        <v>35000</v>
      </c>
      <c r="V252" s="63">
        <f t="shared" si="233"/>
        <v>35000</v>
      </c>
    </row>
    <row r="253" spans="1:22" ht="25.5">
      <c r="A253" s="240"/>
      <c r="B253" s="88" t="s">
        <v>208</v>
      </c>
      <c r="C253" s="5" t="s">
        <v>9</v>
      </c>
      <c r="D253" s="5" t="s">
        <v>21</v>
      </c>
      <c r="E253" s="5" t="s">
        <v>100</v>
      </c>
      <c r="F253" s="5" t="s">
        <v>121</v>
      </c>
      <c r="G253" s="17" t="s">
        <v>32</v>
      </c>
      <c r="H253" s="63">
        <f>H254</f>
        <v>35000</v>
      </c>
      <c r="I253" s="63">
        <f t="shared" ref="I253:M253" si="248">I254</f>
        <v>35000</v>
      </c>
      <c r="J253" s="63">
        <f t="shared" si="248"/>
        <v>35000</v>
      </c>
      <c r="K253" s="63">
        <f t="shared" si="248"/>
        <v>0</v>
      </c>
      <c r="L253" s="63">
        <f t="shared" si="248"/>
        <v>0</v>
      </c>
      <c r="M253" s="63">
        <f t="shared" si="248"/>
        <v>0</v>
      </c>
      <c r="N253" s="63">
        <f t="shared" ref="N253:N330" si="249">H253+K253</f>
        <v>35000</v>
      </c>
      <c r="O253" s="63">
        <f t="shared" ref="O253:O330" si="250">I253+L253</f>
        <v>35000</v>
      </c>
      <c r="P253" s="63">
        <f t="shared" ref="P253:P330" si="251">J253+M253</f>
        <v>35000</v>
      </c>
      <c r="Q253" s="63">
        <f t="shared" ref="Q253:S253" si="252">Q254</f>
        <v>0</v>
      </c>
      <c r="R253" s="63">
        <f t="shared" si="252"/>
        <v>0</v>
      </c>
      <c r="S253" s="63">
        <f t="shared" si="252"/>
        <v>0</v>
      </c>
      <c r="T253" s="63">
        <f t="shared" si="231"/>
        <v>35000</v>
      </c>
      <c r="U253" s="63">
        <f t="shared" si="232"/>
        <v>35000</v>
      </c>
      <c r="V253" s="63">
        <f t="shared" si="233"/>
        <v>35000</v>
      </c>
    </row>
    <row r="254" spans="1:22" ht="25.5">
      <c r="A254" s="240"/>
      <c r="B254" s="92" t="s">
        <v>34</v>
      </c>
      <c r="C254" s="5" t="s">
        <v>9</v>
      </c>
      <c r="D254" s="5" t="s">
        <v>21</v>
      </c>
      <c r="E254" s="5" t="s">
        <v>100</v>
      </c>
      <c r="F254" s="5" t="s">
        <v>121</v>
      </c>
      <c r="G254" s="17" t="s">
        <v>33</v>
      </c>
      <c r="H254" s="66">
        <v>35000</v>
      </c>
      <c r="I254" s="66">
        <v>35000</v>
      </c>
      <c r="J254" s="66">
        <v>35000</v>
      </c>
      <c r="K254" s="66"/>
      <c r="L254" s="66"/>
      <c r="M254" s="66"/>
      <c r="N254" s="66">
        <f t="shared" si="249"/>
        <v>35000</v>
      </c>
      <c r="O254" s="66">
        <f t="shared" si="250"/>
        <v>35000</v>
      </c>
      <c r="P254" s="66">
        <f t="shared" si="251"/>
        <v>35000</v>
      </c>
      <c r="Q254" s="66"/>
      <c r="R254" s="66"/>
      <c r="S254" s="66"/>
      <c r="T254" s="66">
        <f t="shared" si="231"/>
        <v>35000</v>
      </c>
      <c r="U254" s="66">
        <f t="shared" si="232"/>
        <v>35000</v>
      </c>
      <c r="V254" s="66">
        <f t="shared" si="233"/>
        <v>35000</v>
      </c>
    </row>
    <row r="255" spans="1:22">
      <c r="A255" s="59"/>
      <c r="B255" s="91"/>
      <c r="C255" s="5"/>
      <c r="D255" s="5"/>
      <c r="E255" s="5"/>
      <c r="F255" s="5"/>
      <c r="G255" s="17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</row>
    <row r="256" spans="1:22" ht="45">
      <c r="A256" s="26" t="s">
        <v>4</v>
      </c>
      <c r="B256" s="182" t="s">
        <v>230</v>
      </c>
      <c r="C256" s="7" t="s">
        <v>11</v>
      </c>
      <c r="D256" s="7" t="s">
        <v>21</v>
      </c>
      <c r="E256" s="7" t="s">
        <v>100</v>
      </c>
      <c r="F256" s="7" t="s">
        <v>101</v>
      </c>
      <c r="G256" s="19"/>
      <c r="H256" s="65">
        <f>H257</f>
        <v>50000</v>
      </c>
      <c r="I256" s="65">
        <f t="shared" ref="I256:M256" si="253">I257</f>
        <v>50000</v>
      </c>
      <c r="J256" s="65">
        <f t="shared" si="253"/>
        <v>50000</v>
      </c>
      <c r="K256" s="65">
        <f t="shared" si="253"/>
        <v>0</v>
      </c>
      <c r="L256" s="65">
        <f t="shared" si="253"/>
        <v>0</v>
      </c>
      <c r="M256" s="65">
        <f t="shared" si="253"/>
        <v>0</v>
      </c>
      <c r="N256" s="65">
        <f t="shared" si="249"/>
        <v>50000</v>
      </c>
      <c r="O256" s="65">
        <f t="shared" si="250"/>
        <v>50000</v>
      </c>
      <c r="P256" s="65">
        <f t="shared" si="251"/>
        <v>50000</v>
      </c>
      <c r="Q256" s="65">
        <f t="shared" ref="Q256:S258" si="254">Q257</f>
        <v>0</v>
      </c>
      <c r="R256" s="65">
        <f t="shared" si="254"/>
        <v>0</v>
      </c>
      <c r="S256" s="65">
        <f t="shared" si="254"/>
        <v>0</v>
      </c>
      <c r="T256" s="65">
        <f t="shared" ref="T256:T259" si="255">N256+Q256</f>
        <v>50000</v>
      </c>
      <c r="U256" s="65">
        <f t="shared" ref="U256:U259" si="256">O256+R256</f>
        <v>50000</v>
      </c>
      <c r="V256" s="65">
        <f t="shared" ref="V256:V259" si="257">P256+S256</f>
        <v>50000</v>
      </c>
    </row>
    <row r="257" spans="1:22">
      <c r="A257" s="244"/>
      <c r="B257" s="162" t="s">
        <v>275</v>
      </c>
      <c r="C257" s="60" t="s">
        <v>11</v>
      </c>
      <c r="D257" s="60" t="s">
        <v>21</v>
      </c>
      <c r="E257" s="60" t="s">
        <v>100</v>
      </c>
      <c r="F257" s="60" t="s">
        <v>140</v>
      </c>
      <c r="G257" s="61"/>
      <c r="H257" s="70">
        <f t="shared" ref="H257:M258" si="258">H258</f>
        <v>50000</v>
      </c>
      <c r="I257" s="70">
        <f t="shared" si="258"/>
        <v>50000</v>
      </c>
      <c r="J257" s="70">
        <f t="shared" si="258"/>
        <v>50000</v>
      </c>
      <c r="K257" s="70">
        <f t="shared" si="258"/>
        <v>0</v>
      </c>
      <c r="L257" s="70">
        <f t="shared" si="258"/>
        <v>0</v>
      </c>
      <c r="M257" s="70">
        <f t="shared" si="258"/>
        <v>0</v>
      </c>
      <c r="N257" s="70">
        <f t="shared" si="249"/>
        <v>50000</v>
      </c>
      <c r="O257" s="70">
        <f t="shared" si="250"/>
        <v>50000</v>
      </c>
      <c r="P257" s="70">
        <f t="shared" si="251"/>
        <v>50000</v>
      </c>
      <c r="Q257" s="70">
        <f t="shared" si="254"/>
        <v>0</v>
      </c>
      <c r="R257" s="70">
        <f t="shared" si="254"/>
        <v>0</v>
      </c>
      <c r="S257" s="70">
        <f t="shared" si="254"/>
        <v>0</v>
      </c>
      <c r="T257" s="70">
        <f t="shared" si="255"/>
        <v>50000</v>
      </c>
      <c r="U257" s="70">
        <f t="shared" si="256"/>
        <v>50000</v>
      </c>
      <c r="V257" s="70">
        <f t="shared" si="257"/>
        <v>50000</v>
      </c>
    </row>
    <row r="258" spans="1:22" ht="27.75" customHeight="1">
      <c r="A258" s="244"/>
      <c r="B258" s="62" t="s">
        <v>208</v>
      </c>
      <c r="C258" s="60" t="s">
        <v>11</v>
      </c>
      <c r="D258" s="60" t="s">
        <v>21</v>
      </c>
      <c r="E258" s="60" t="s">
        <v>100</v>
      </c>
      <c r="F258" s="60" t="s">
        <v>140</v>
      </c>
      <c r="G258" s="61" t="s">
        <v>32</v>
      </c>
      <c r="H258" s="70">
        <f t="shared" si="258"/>
        <v>50000</v>
      </c>
      <c r="I258" s="70">
        <f t="shared" si="258"/>
        <v>50000</v>
      </c>
      <c r="J258" s="70">
        <f t="shared" si="258"/>
        <v>50000</v>
      </c>
      <c r="K258" s="70">
        <f t="shared" si="258"/>
        <v>0</v>
      </c>
      <c r="L258" s="70">
        <f t="shared" si="258"/>
        <v>0</v>
      </c>
      <c r="M258" s="70">
        <f t="shared" si="258"/>
        <v>0</v>
      </c>
      <c r="N258" s="70">
        <f t="shared" si="249"/>
        <v>50000</v>
      </c>
      <c r="O258" s="70">
        <f t="shared" si="250"/>
        <v>50000</v>
      </c>
      <c r="P258" s="70">
        <f t="shared" si="251"/>
        <v>50000</v>
      </c>
      <c r="Q258" s="70">
        <f t="shared" si="254"/>
        <v>0</v>
      </c>
      <c r="R258" s="70">
        <f t="shared" si="254"/>
        <v>0</v>
      </c>
      <c r="S258" s="70">
        <f t="shared" si="254"/>
        <v>0</v>
      </c>
      <c r="T258" s="70">
        <f t="shared" si="255"/>
        <v>50000</v>
      </c>
      <c r="U258" s="70">
        <f t="shared" si="256"/>
        <v>50000</v>
      </c>
      <c r="V258" s="70">
        <f t="shared" si="257"/>
        <v>50000</v>
      </c>
    </row>
    <row r="259" spans="1:22" ht="25.5">
      <c r="A259" s="244"/>
      <c r="B259" s="32" t="s">
        <v>34</v>
      </c>
      <c r="C259" s="60" t="s">
        <v>11</v>
      </c>
      <c r="D259" s="60" t="s">
        <v>21</v>
      </c>
      <c r="E259" s="60" t="s">
        <v>100</v>
      </c>
      <c r="F259" s="60" t="s">
        <v>140</v>
      </c>
      <c r="G259" s="61" t="s">
        <v>33</v>
      </c>
      <c r="H259" s="67">
        <v>50000</v>
      </c>
      <c r="I259" s="67">
        <v>50000</v>
      </c>
      <c r="J259" s="67">
        <v>50000</v>
      </c>
      <c r="K259" s="67"/>
      <c r="L259" s="67"/>
      <c r="M259" s="67"/>
      <c r="N259" s="67">
        <f t="shared" si="249"/>
        <v>50000</v>
      </c>
      <c r="O259" s="67">
        <f t="shared" si="250"/>
        <v>50000</v>
      </c>
      <c r="P259" s="67">
        <f t="shared" si="251"/>
        <v>50000</v>
      </c>
      <c r="Q259" s="67"/>
      <c r="R259" s="67"/>
      <c r="S259" s="67"/>
      <c r="T259" s="67">
        <f t="shared" si="255"/>
        <v>50000</v>
      </c>
      <c r="U259" s="67">
        <f t="shared" si="256"/>
        <v>50000</v>
      </c>
      <c r="V259" s="67">
        <f t="shared" si="257"/>
        <v>50000</v>
      </c>
    </row>
    <row r="260" spans="1:22">
      <c r="A260" s="151"/>
      <c r="B260" s="91"/>
      <c r="C260" s="4"/>
      <c r="D260" s="4"/>
      <c r="E260" s="4"/>
      <c r="F260" s="5"/>
      <c r="G260" s="17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</row>
    <row r="261" spans="1:22" ht="45">
      <c r="A261" s="57" t="s">
        <v>5</v>
      </c>
      <c r="B261" s="102" t="s">
        <v>346</v>
      </c>
      <c r="C261" s="6" t="s">
        <v>85</v>
      </c>
      <c r="D261" s="6" t="s">
        <v>21</v>
      </c>
      <c r="E261" s="6" t="s">
        <v>100</v>
      </c>
      <c r="F261" s="6" t="s">
        <v>101</v>
      </c>
      <c r="G261" s="18"/>
      <c r="H261" s="64">
        <f>+H268+H276+H262+H265+H283</f>
        <v>34512950</v>
      </c>
      <c r="I261" s="64">
        <f t="shared" ref="I261:M261" si="259">+I268+I276+I262+I265+I283</f>
        <v>7443204.7599999998</v>
      </c>
      <c r="J261" s="64">
        <f t="shared" si="259"/>
        <v>7478877.3000000007</v>
      </c>
      <c r="K261" s="64">
        <f t="shared" si="259"/>
        <v>3728658.14</v>
      </c>
      <c r="L261" s="64">
        <f t="shared" si="259"/>
        <v>0</v>
      </c>
      <c r="M261" s="64">
        <f t="shared" si="259"/>
        <v>0</v>
      </c>
      <c r="N261" s="64">
        <f t="shared" si="249"/>
        <v>38241608.140000001</v>
      </c>
      <c r="O261" s="64">
        <f t="shared" si="250"/>
        <v>7443204.7599999998</v>
      </c>
      <c r="P261" s="64">
        <f t="shared" si="251"/>
        <v>7478877.3000000007</v>
      </c>
      <c r="Q261" s="64">
        <f>+Q268+Q276+Q262+Q265+Q283+Q286</f>
        <v>9597641.7899999991</v>
      </c>
      <c r="R261" s="64">
        <f t="shared" ref="R261:S261" si="260">+R268+R276+R262+R265+R283+R286</f>
        <v>0</v>
      </c>
      <c r="S261" s="64">
        <f t="shared" si="260"/>
        <v>0</v>
      </c>
      <c r="T261" s="64">
        <f t="shared" ref="T261:T285" si="261">N261+Q261</f>
        <v>47839249.93</v>
      </c>
      <c r="U261" s="64">
        <f t="shared" ref="U261:U285" si="262">O261+R261</f>
        <v>7443204.7599999998</v>
      </c>
      <c r="V261" s="64">
        <f t="shared" ref="V261:V285" si="263">P261+S261</f>
        <v>7478877.3000000007</v>
      </c>
    </row>
    <row r="262" spans="1:22" ht="38.25">
      <c r="A262" s="127"/>
      <c r="B262" s="128" t="s">
        <v>276</v>
      </c>
      <c r="C262" s="5" t="s">
        <v>85</v>
      </c>
      <c r="D262" s="5" t="s">
        <v>21</v>
      </c>
      <c r="E262" s="5" t="s">
        <v>100</v>
      </c>
      <c r="F262" s="60" t="s">
        <v>214</v>
      </c>
      <c r="G262" s="61"/>
      <c r="H262" s="70">
        <f>H263</f>
        <v>50000</v>
      </c>
      <c r="I262" s="70">
        <f t="shared" ref="I262:M263" si="264">I263</f>
        <v>0</v>
      </c>
      <c r="J262" s="70">
        <f t="shared" si="264"/>
        <v>0</v>
      </c>
      <c r="K262" s="70">
        <f t="shared" si="264"/>
        <v>0</v>
      </c>
      <c r="L262" s="70">
        <f t="shared" si="264"/>
        <v>0</v>
      </c>
      <c r="M262" s="70">
        <f t="shared" si="264"/>
        <v>0</v>
      </c>
      <c r="N262" s="70">
        <f t="shared" si="249"/>
        <v>50000</v>
      </c>
      <c r="O262" s="70">
        <f t="shared" si="250"/>
        <v>0</v>
      </c>
      <c r="P262" s="70">
        <f t="shared" si="251"/>
        <v>0</v>
      </c>
      <c r="Q262" s="70">
        <f t="shared" ref="Q262:S263" si="265">Q263</f>
        <v>0</v>
      </c>
      <c r="R262" s="70">
        <f t="shared" si="265"/>
        <v>0</v>
      </c>
      <c r="S262" s="70">
        <f t="shared" si="265"/>
        <v>0</v>
      </c>
      <c r="T262" s="70">
        <f t="shared" si="261"/>
        <v>50000</v>
      </c>
      <c r="U262" s="70">
        <f t="shared" si="262"/>
        <v>0</v>
      </c>
      <c r="V262" s="70">
        <f t="shared" si="263"/>
        <v>0</v>
      </c>
    </row>
    <row r="263" spans="1:22" ht="25.5">
      <c r="A263" s="127"/>
      <c r="B263" s="88" t="s">
        <v>208</v>
      </c>
      <c r="C263" s="5" t="s">
        <v>85</v>
      </c>
      <c r="D263" s="5" t="s">
        <v>21</v>
      </c>
      <c r="E263" s="5" t="s">
        <v>100</v>
      </c>
      <c r="F263" s="60" t="s">
        <v>214</v>
      </c>
      <c r="G263" s="61" t="s">
        <v>32</v>
      </c>
      <c r="H263" s="70">
        <f>H264</f>
        <v>50000</v>
      </c>
      <c r="I263" s="70">
        <f t="shared" si="264"/>
        <v>0</v>
      </c>
      <c r="J263" s="70">
        <f t="shared" si="264"/>
        <v>0</v>
      </c>
      <c r="K263" s="70">
        <f t="shared" si="264"/>
        <v>0</v>
      </c>
      <c r="L263" s="70">
        <f t="shared" si="264"/>
        <v>0</v>
      </c>
      <c r="M263" s="70">
        <f t="shared" si="264"/>
        <v>0</v>
      </c>
      <c r="N263" s="70">
        <f t="shared" si="249"/>
        <v>50000</v>
      </c>
      <c r="O263" s="70">
        <f t="shared" si="250"/>
        <v>0</v>
      </c>
      <c r="P263" s="70">
        <f t="shared" si="251"/>
        <v>0</v>
      </c>
      <c r="Q263" s="70">
        <f t="shared" si="265"/>
        <v>0</v>
      </c>
      <c r="R263" s="70">
        <f t="shared" si="265"/>
        <v>0</v>
      </c>
      <c r="S263" s="70">
        <f t="shared" si="265"/>
        <v>0</v>
      </c>
      <c r="T263" s="70">
        <f t="shared" si="261"/>
        <v>50000</v>
      </c>
      <c r="U263" s="70">
        <f t="shared" si="262"/>
        <v>0</v>
      </c>
      <c r="V263" s="70">
        <f t="shared" si="263"/>
        <v>0</v>
      </c>
    </row>
    <row r="264" spans="1:22" ht="25.5">
      <c r="A264" s="127"/>
      <c r="B264" s="92" t="s">
        <v>34</v>
      </c>
      <c r="C264" s="5" t="s">
        <v>85</v>
      </c>
      <c r="D264" s="5" t="s">
        <v>21</v>
      </c>
      <c r="E264" s="5" t="s">
        <v>100</v>
      </c>
      <c r="F264" s="60" t="s">
        <v>214</v>
      </c>
      <c r="G264" s="61" t="s">
        <v>33</v>
      </c>
      <c r="H264" s="66">
        <v>50000</v>
      </c>
      <c r="I264" s="66"/>
      <c r="J264" s="66"/>
      <c r="K264" s="66"/>
      <c r="L264" s="66"/>
      <c r="M264" s="66"/>
      <c r="N264" s="66">
        <f t="shared" si="249"/>
        <v>50000</v>
      </c>
      <c r="O264" s="66">
        <f t="shared" si="250"/>
        <v>0</v>
      </c>
      <c r="P264" s="66">
        <f t="shared" si="251"/>
        <v>0</v>
      </c>
      <c r="Q264" s="66"/>
      <c r="R264" s="66"/>
      <c r="S264" s="66"/>
      <c r="T264" s="66">
        <f t="shared" si="261"/>
        <v>50000</v>
      </c>
      <c r="U264" s="66">
        <f t="shared" si="262"/>
        <v>0</v>
      </c>
      <c r="V264" s="66">
        <f t="shared" si="263"/>
        <v>0</v>
      </c>
    </row>
    <row r="265" spans="1:22" ht="25.5">
      <c r="A265" s="127"/>
      <c r="B265" s="80" t="s">
        <v>266</v>
      </c>
      <c r="C265" s="40" t="s">
        <v>85</v>
      </c>
      <c r="D265" s="40" t="s">
        <v>21</v>
      </c>
      <c r="E265" s="40" t="s">
        <v>100</v>
      </c>
      <c r="F265" s="106" t="s">
        <v>267</v>
      </c>
      <c r="G265" s="41"/>
      <c r="H265" s="70">
        <f>H266</f>
        <v>27045000</v>
      </c>
      <c r="I265" s="70">
        <f t="shared" ref="I265:M266" si="266">I266</f>
        <v>0</v>
      </c>
      <c r="J265" s="70">
        <f t="shared" si="266"/>
        <v>0</v>
      </c>
      <c r="K265" s="70">
        <f t="shared" si="266"/>
        <v>0</v>
      </c>
      <c r="L265" s="70">
        <f t="shared" si="266"/>
        <v>0</v>
      </c>
      <c r="M265" s="70">
        <f t="shared" si="266"/>
        <v>0</v>
      </c>
      <c r="N265" s="70">
        <f t="shared" si="249"/>
        <v>27045000</v>
      </c>
      <c r="O265" s="70">
        <f t="shared" si="250"/>
        <v>0</v>
      </c>
      <c r="P265" s="70">
        <f t="shared" si="251"/>
        <v>0</v>
      </c>
      <c r="Q265" s="70">
        <f t="shared" ref="Q265:S266" si="267">Q266</f>
        <v>0</v>
      </c>
      <c r="R265" s="70">
        <f t="shared" si="267"/>
        <v>0</v>
      </c>
      <c r="S265" s="70">
        <f t="shared" si="267"/>
        <v>0</v>
      </c>
      <c r="T265" s="70">
        <f t="shared" si="261"/>
        <v>27045000</v>
      </c>
      <c r="U265" s="70">
        <f t="shared" si="262"/>
        <v>0</v>
      </c>
      <c r="V265" s="70">
        <f t="shared" si="263"/>
        <v>0</v>
      </c>
    </row>
    <row r="266" spans="1:22" ht="25.5">
      <c r="A266" s="127"/>
      <c r="B266" s="88" t="s">
        <v>208</v>
      </c>
      <c r="C266" s="40" t="s">
        <v>85</v>
      </c>
      <c r="D266" s="40" t="s">
        <v>21</v>
      </c>
      <c r="E266" s="40" t="s">
        <v>100</v>
      </c>
      <c r="F266" s="106" t="s">
        <v>267</v>
      </c>
      <c r="G266" s="61" t="s">
        <v>32</v>
      </c>
      <c r="H266" s="70">
        <f>H267</f>
        <v>27045000</v>
      </c>
      <c r="I266" s="70">
        <f t="shared" si="266"/>
        <v>0</v>
      </c>
      <c r="J266" s="70">
        <f t="shared" si="266"/>
        <v>0</v>
      </c>
      <c r="K266" s="70">
        <f t="shared" si="266"/>
        <v>0</v>
      </c>
      <c r="L266" s="70">
        <f t="shared" si="266"/>
        <v>0</v>
      </c>
      <c r="M266" s="70">
        <f t="shared" si="266"/>
        <v>0</v>
      </c>
      <c r="N266" s="70">
        <f t="shared" si="249"/>
        <v>27045000</v>
      </c>
      <c r="O266" s="70">
        <f t="shared" si="250"/>
        <v>0</v>
      </c>
      <c r="P266" s="70">
        <f t="shared" si="251"/>
        <v>0</v>
      </c>
      <c r="Q266" s="70">
        <f t="shared" si="267"/>
        <v>0</v>
      </c>
      <c r="R266" s="70">
        <f t="shared" si="267"/>
        <v>0</v>
      </c>
      <c r="S266" s="70">
        <f t="shared" si="267"/>
        <v>0</v>
      </c>
      <c r="T266" s="70">
        <f t="shared" si="261"/>
        <v>27045000</v>
      </c>
      <c r="U266" s="70">
        <f t="shared" si="262"/>
        <v>0</v>
      </c>
      <c r="V266" s="70">
        <f t="shared" si="263"/>
        <v>0</v>
      </c>
    </row>
    <row r="267" spans="1:22" ht="25.5">
      <c r="A267" s="127"/>
      <c r="B267" s="92" t="s">
        <v>34</v>
      </c>
      <c r="C267" s="40" t="s">
        <v>85</v>
      </c>
      <c r="D267" s="40" t="s">
        <v>21</v>
      </c>
      <c r="E267" s="40" t="s">
        <v>100</v>
      </c>
      <c r="F267" s="106" t="s">
        <v>267</v>
      </c>
      <c r="G267" s="61" t="s">
        <v>33</v>
      </c>
      <c r="H267" s="70">
        <v>27045000</v>
      </c>
      <c r="I267" s="70"/>
      <c r="J267" s="70"/>
      <c r="K267" s="70"/>
      <c r="L267" s="70"/>
      <c r="M267" s="70"/>
      <c r="N267" s="70">
        <f t="shared" si="249"/>
        <v>27045000</v>
      </c>
      <c r="O267" s="70">
        <f t="shared" si="250"/>
        <v>0</v>
      </c>
      <c r="P267" s="70">
        <f t="shared" si="251"/>
        <v>0</v>
      </c>
      <c r="Q267" s="70"/>
      <c r="R267" s="70"/>
      <c r="S267" s="70"/>
      <c r="T267" s="70">
        <f t="shared" si="261"/>
        <v>27045000</v>
      </c>
      <c r="U267" s="70">
        <f t="shared" si="262"/>
        <v>0</v>
      </c>
      <c r="V267" s="70">
        <f t="shared" si="263"/>
        <v>0</v>
      </c>
    </row>
    <row r="268" spans="1:22" ht="38.25">
      <c r="A268" s="146"/>
      <c r="B268" s="93" t="s">
        <v>277</v>
      </c>
      <c r="C268" s="5" t="s">
        <v>85</v>
      </c>
      <c r="D268" s="5" t="s">
        <v>21</v>
      </c>
      <c r="E268" s="5" t="s">
        <v>100</v>
      </c>
      <c r="F268" s="106" t="s">
        <v>278</v>
      </c>
      <c r="G268" s="61"/>
      <c r="H268" s="66">
        <f>H269+H271+H273</f>
        <v>5542700</v>
      </c>
      <c r="I268" s="66">
        <f t="shared" ref="I268:J268" si="268">I269+I271+I273</f>
        <v>5569055.0700000003</v>
      </c>
      <c r="J268" s="66">
        <f t="shared" si="268"/>
        <v>5595727.6200000001</v>
      </c>
      <c r="K268" s="66">
        <f t="shared" ref="K268:M268" si="269">K269+K271+K273</f>
        <v>379507.29000000004</v>
      </c>
      <c r="L268" s="66">
        <f t="shared" si="269"/>
        <v>0</v>
      </c>
      <c r="M268" s="66">
        <f t="shared" si="269"/>
        <v>0</v>
      </c>
      <c r="N268" s="66">
        <f t="shared" si="249"/>
        <v>5922207.29</v>
      </c>
      <c r="O268" s="66">
        <f t="shared" si="250"/>
        <v>5569055.0700000003</v>
      </c>
      <c r="P268" s="66">
        <f t="shared" si="251"/>
        <v>5595727.6200000001</v>
      </c>
      <c r="Q268" s="66">
        <f t="shared" ref="Q268:S268" si="270">Q269+Q271+Q273</f>
        <v>0</v>
      </c>
      <c r="R268" s="66">
        <f t="shared" si="270"/>
        <v>0</v>
      </c>
      <c r="S268" s="66">
        <f t="shared" si="270"/>
        <v>0</v>
      </c>
      <c r="T268" s="66">
        <f t="shared" si="261"/>
        <v>5922207.29</v>
      </c>
      <c r="U268" s="66">
        <f t="shared" si="262"/>
        <v>5569055.0700000003</v>
      </c>
      <c r="V268" s="66">
        <f t="shared" si="263"/>
        <v>5595727.6200000001</v>
      </c>
    </row>
    <row r="269" spans="1:22" ht="38.25">
      <c r="A269" s="146"/>
      <c r="B269" s="88" t="s">
        <v>51</v>
      </c>
      <c r="C269" s="5" t="s">
        <v>85</v>
      </c>
      <c r="D269" s="5" t="s">
        <v>21</v>
      </c>
      <c r="E269" s="5" t="s">
        <v>100</v>
      </c>
      <c r="F269" s="106" t="s">
        <v>278</v>
      </c>
      <c r="G269" s="61" t="s">
        <v>49</v>
      </c>
      <c r="H269" s="66">
        <f>H270</f>
        <v>2690900</v>
      </c>
      <c r="I269" s="66">
        <f t="shared" ref="I269:M269" si="271">I270</f>
        <v>2717255.07</v>
      </c>
      <c r="J269" s="66">
        <f t="shared" si="271"/>
        <v>2743927.62</v>
      </c>
      <c r="K269" s="66">
        <f t="shared" si="271"/>
        <v>0</v>
      </c>
      <c r="L269" s="66">
        <f t="shared" si="271"/>
        <v>0</v>
      </c>
      <c r="M269" s="66">
        <f t="shared" si="271"/>
        <v>0</v>
      </c>
      <c r="N269" s="66">
        <f t="shared" si="249"/>
        <v>2690900</v>
      </c>
      <c r="O269" s="66">
        <f t="shared" si="250"/>
        <v>2717255.07</v>
      </c>
      <c r="P269" s="66">
        <f t="shared" si="251"/>
        <v>2743927.62</v>
      </c>
      <c r="Q269" s="66">
        <f t="shared" ref="Q269:S269" si="272">Q270</f>
        <v>0</v>
      </c>
      <c r="R269" s="66">
        <f t="shared" si="272"/>
        <v>0</v>
      </c>
      <c r="S269" s="66">
        <f t="shared" si="272"/>
        <v>0</v>
      </c>
      <c r="T269" s="66">
        <f t="shared" si="261"/>
        <v>2690900</v>
      </c>
      <c r="U269" s="66">
        <f t="shared" si="262"/>
        <v>2717255.07</v>
      </c>
      <c r="V269" s="66">
        <f t="shared" si="263"/>
        <v>2743927.62</v>
      </c>
    </row>
    <row r="270" spans="1:22">
      <c r="A270" s="146"/>
      <c r="B270" s="88" t="s">
        <v>64</v>
      </c>
      <c r="C270" s="5" t="s">
        <v>85</v>
      </c>
      <c r="D270" s="5" t="s">
        <v>21</v>
      </c>
      <c r="E270" s="5" t="s">
        <v>100</v>
      </c>
      <c r="F270" s="106" t="s">
        <v>278</v>
      </c>
      <c r="G270" s="61" t="s">
        <v>65</v>
      </c>
      <c r="H270" s="66">
        <f>1817100+328300+545500</f>
        <v>2690900</v>
      </c>
      <c r="I270" s="66">
        <f>1834996.45+331516.54+550742.08</f>
        <v>2717255.07</v>
      </c>
      <c r="J270" s="66">
        <f>1853046.42+334831.71+556049.49</f>
        <v>2743927.62</v>
      </c>
      <c r="K270" s="66"/>
      <c r="L270" s="66"/>
      <c r="M270" s="66"/>
      <c r="N270" s="66">
        <f t="shared" si="249"/>
        <v>2690900</v>
      </c>
      <c r="O270" s="66">
        <f t="shared" si="250"/>
        <v>2717255.07</v>
      </c>
      <c r="P270" s="66">
        <f t="shared" si="251"/>
        <v>2743927.62</v>
      </c>
      <c r="Q270" s="66"/>
      <c r="R270" s="66"/>
      <c r="S270" s="66"/>
      <c r="T270" s="66">
        <f t="shared" si="261"/>
        <v>2690900</v>
      </c>
      <c r="U270" s="66">
        <f t="shared" si="262"/>
        <v>2717255.07</v>
      </c>
      <c r="V270" s="66">
        <f t="shared" si="263"/>
        <v>2743927.62</v>
      </c>
    </row>
    <row r="271" spans="1:22" ht="25.5">
      <c r="A271" s="146"/>
      <c r="B271" s="88" t="s">
        <v>208</v>
      </c>
      <c r="C271" s="5" t="s">
        <v>85</v>
      </c>
      <c r="D271" s="5" t="s">
        <v>21</v>
      </c>
      <c r="E271" s="5" t="s">
        <v>100</v>
      </c>
      <c r="F271" s="106" t="s">
        <v>278</v>
      </c>
      <c r="G271" s="61" t="s">
        <v>32</v>
      </c>
      <c r="H271" s="66">
        <f>H272</f>
        <v>2300000</v>
      </c>
      <c r="I271" s="66">
        <f t="shared" ref="I271:M271" si="273">I272</f>
        <v>2300000</v>
      </c>
      <c r="J271" s="66">
        <f t="shared" si="273"/>
        <v>2300000</v>
      </c>
      <c r="K271" s="66">
        <f t="shared" si="273"/>
        <v>836407.29</v>
      </c>
      <c r="L271" s="66">
        <f t="shared" si="273"/>
        <v>0</v>
      </c>
      <c r="M271" s="66">
        <f t="shared" si="273"/>
        <v>0</v>
      </c>
      <c r="N271" s="66">
        <f t="shared" si="249"/>
        <v>3136407.29</v>
      </c>
      <c r="O271" s="66">
        <f t="shared" si="250"/>
        <v>2300000</v>
      </c>
      <c r="P271" s="66">
        <f t="shared" si="251"/>
        <v>2300000</v>
      </c>
      <c r="Q271" s="66">
        <f t="shared" ref="Q271:S271" si="274">Q272</f>
        <v>0</v>
      </c>
      <c r="R271" s="66">
        <f t="shared" si="274"/>
        <v>0</v>
      </c>
      <c r="S271" s="66">
        <f t="shared" si="274"/>
        <v>0</v>
      </c>
      <c r="T271" s="66">
        <f t="shared" si="261"/>
        <v>3136407.29</v>
      </c>
      <c r="U271" s="66">
        <f t="shared" si="262"/>
        <v>2300000</v>
      </c>
      <c r="V271" s="66">
        <f t="shared" si="263"/>
        <v>2300000</v>
      </c>
    </row>
    <row r="272" spans="1:22" ht="25.5">
      <c r="A272" s="146"/>
      <c r="B272" s="92" t="s">
        <v>34</v>
      </c>
      <c r="C272" s="5" t="s">
        <v>85</v>
      </c>
      <c r="D272" s="5" t="s">
        <v>21</v>
      </c>
      <c r="E272" s="5" t="s">
        <v>100</v>
      </c>
      <c r="F272" s="106" t="s">
        <v>278</v>
      </c>
      <c r="G272" s="61" t="s">
        <v>33</v>
      </c>
      <c r="H272" s="66">
        <f>1580000+270000+450000</f>
        <v>2300000</v>
      </c>
      <c r="I272" s="66">
        <f>1580000+270000+450000</f>
        <v>2300000</v>
      </c>
      <c r="J272" s="66">
        <f>1580000+270000+450000</f>
        <v>2300000</v>
      </c>
      <c r="K272" s="66">
        <f>456900+379507.29</f>
        <v>836407.29</v>
      </c>
      <c r="L272" s="66"/>
      <c r="M272" s="66"/>
      <c r="N272" s="66">
        <f t="shared" si="249"/>
        <v>3136407.29</v>
      </c>
      <c r="O272" s="66">
        <f t="shared" si="250"/>
        <v>2300000</v>
      </c>
      <c r="P272" s="66">
        <f t="shared" si="251"/>
        <v>2300000</v>
      </c>
      <c r="Q272" s="66"/>
      <c r="R272" s="66"/>
      <c r="S272" s="66"/>
      <c r="T272" s="66">
        <f t="shared" si="261"/>
        <v>3136407.29</v>
      </c>
      <c r="U272" s="66">
        <f t="shared" si="262"/>
        <v>2300000</v>
      </c>
      <c r="V272" s="66">
        <f t="shared" si="263"/>
        <v>2300000</v>
      </c>
    </row>
    <row r="273" spans="1:22">
      <c r="A273" s="146"/>
      <c r="B273" s="77" t="s">
        <v>47</v>
      </c>
      <c r="C273" s="5" t="s">
        <v>85</v>
      </c>
      <c r="D273" s="5" t="s">
        <v>21</v>
      </c>
      <c r="E273" s="5" t="s">
        <v>100</v>
      </c>
      <c r="F273" s="106" t="s">
        <v>278</v>
      </c>
      <c r="G273" s="41" t="s">
        <v>45</v>
      </c>
      <c r="H273" s="66">
        <f>H274+H275</f>
        <v>551800</v>
      </c>
      <c r="I273" s="66">
        <f t="shared" ref="I273:M273" si="275">I274+I275</f>
        <v>551800</v>
      </c>
      <c r="J273" s="66">
        <f t="shared" si="275"/>
        <v>551800</v>
      </c>
      <c r="K273" s="66">
        <f t="shared" si="275"/>
        <v>-456900</v>
      </c>
      <c r="L273" s="66">
        <f t="shared" si="275"/>
        <v>0</v>
      </c>
      <c r="M273" s="66">
        <f t="shared" si="275"/>
        <v>0</v>
      </c>
      <c r="N273" s="66">
        <f t="shared" si="249"/>
        <v>94900</v>
      </c>
      <c r="O273" s="66">
        <f t="shared" si="250"/>
        <v>551800</v>
      </c>
      <c r="P273" s="66">
        <f t="shared" si="251"/>
        <v>551800</v>
      </c>
      <c r="Q273" s="66">
        <f t="shared" ref="Q273:S273" si="276">Q274+Q275</f>
        <v>0</v>
      </c>
      <c r="R273" s="66">
        <f t="shared" si="276"/>
        <v>0</v>
      </c>
      <c r="S273" s="66">
        <f t="shared" si="276"/>
        <v>0</v>
      </c>
      <c r="T273" s="66">
        <f t="shared" si="261"/>
        <v>94900</v>
      </c>
      <c r="U273" s="66">
        <f t="shared" si="262"/>
        <v>551800</v>
      </c>
      <c r="V273" s="66">
        <f t="shared" si="263"/>
        <v>551800</v>
      </c>
    </row>
    <row r="274" spans="1:22" ht="25.5">
      <c r="A274" s="146"/>
      <c r="B274" s="179" t="s">
        <v>48</v>
      </c>
      <c r="C274" s="5" t="s">
        <v>85</v>
      </c>
      <c r="D274" s="5" t="s">
        <v>21</v>
      </c>
      <c r="E274" s="5" t="s">
        <v>100</v>
      </c>
      <c r="F274" s="106" t="s">
        <v>278</v>
      </c>
      <c r="G274" s="41" t="s">
        <v>46</v>
      </c>
      <c r="H274" s="66">
        <v>505800</v>
      </c>
      <c r="I274" s="66">
        <v>505800</v>
      </c>
      <c r="J274" s="66">
        <v>505800</v>
      </c>
      <c r="K274" s="66">
        <v>-456900</v>
      </c>
      <c r="L274" s="66"/>
      <c r="M274" s="66"/>
      <c r="N274" s="66">
        <f t="shared" si="249"/>
        <v>48900</v>
      </c>
      <c r="O274" s="66">
        <f t="shared" si="250"/>
        <v>505800</v>
      </c>
      <c r="P274" s="66">
        <f t="shared" si="251"/>
        <v>505800</v>
      </c>
      <c r="Q274" s="66"/>
      <c r="R274" s="66"/>
      <c r="S274" s="66"/>
      <c r="T274" s="66">
        <f t="shared" si="261"/>
        <v>48900</v>
      </c>
      <c r="U274" s="66">
        <f t="shared" si="262"/>
        <v>505800</v>
      </c>
      <c r="V274" s="66">
        <f t="shared" si="263"/>
        <v>505800</v>
      </c>
    </row>
    <row r="275" spans="1:22">
      <c r="A275" s="146"/>
      <c r="B275" s="164" t="s">
        <v>56</v>
      </c>
      <c r="C275" s="5" t="s">
        <v>85</v>
      </c>
      <c r="D275" s="5" t="s">
        <v>21</v>
      </c>
      <c r="E275" s="5" t="s">
        <v>100</v>
      </c>
      <c r="F275" s="106" t="s">
        <v>278</v>
      </c>
      <c r="G275" s="41" t="s">
        <v>57</v>
      </c>
      <c r="H275" s="66">
        <v>46000</v>
      </c>
      <c r="I275" s="66">
        <v>46000</v>
      </c>
      <c r="J275" s="66">
        <v>46000</v>
      </c>
      <c r="K275" s="66"/>
      <c r="L275" s="66"/>
      <c r="M275" s="66"/>
      <c r="N275" s="66">
        <f t="shared" si="249"/>
        <v>46000</v>
      </c>
      <c r="O275" s="66">
        <f t="shared" si="250"/>
        <v>46000</v>
      </c>
      <c r="P275" s="66">
        <f t="shared" si="251"/>
        <v>46000</v>
      </c>
      <c r="Q275" s="66"/>
      <c r="R275" s="66"/>
      <c r="S275" s="66"/>
      <c r="T275" s="66">
        <f t="shared" si="261"/>
        <v>46000</v>
      </c>
      <c r="U275" s="66">
        <f t="shared" si="262"/>
        <v>46000</v>
      </c>
      <c r="V275" s="66">
        <f t="shared" si="263"/>
        <v>46000</v>
      </c>
    </row>
    <row r="276" spans="1:22" ht="38.25">
      <c r="A276" s="146"/>
      <c r="B276" s="88" t="s">
        <v>279</v>
      </c>
      <c r="C276" s="5" t="s">
        <v>85</v>
      </c>
      <c r="D276" s="5" t="s">
        <v>21</v>
      </c>
      <c r="E276" s="5" t="s">
        <v>100</v>
      </c>
      <c r="F276" s="106" t="s">
        <v>280</v>
      </c>
      <c r="G276" s="61"/>
      <c r="H276" s="66">
        <f>H277+H279+H281</f>
        <v>1875250</v>
      </c>
      <c r="I276" s="66">
        <f t="shared" ref="I276:J276" si="277">I277+I279+I281</f>
        <v>1874149.69</v>
      </c>
      <c r="J276" s="66">
        <f t="shared" si="277"/>
        <v>1883149.6800000002</v>
      </c>
      <c r="K276" s="66">
        <f t="shared" ref="K276:M276" si="278">K277+K279+K281</f>
        <v>0</v>
      </c>
      <c r="L276" s="66">
        <f t="shared" si="278"/>
        <v>0</v>
      </c>
      <c r="M276" s="66">
        <f t="shared" si="278"/>
        <v>0</v>
      </c>
      <c r="N276" s="66">
        <f t="shared" si="249"/>
        <v>1875250</v>
      </c>
      <c r="O276" s="66">
        <f t="shared" si="250"/>
        <v>1874149.69</v>
      </c>
      <c r="P276" s="66">
        <f t="shared" si="251"/>
        <v>1883149.6800000002</v>
      </c>
      <c r="Q276" s="66">
        <f t="shared" ref="Q276:S276" si="279">Q277+Q279+Q281</f>
        <v>300000</v>
      </c>
      <c r="R276" s="66">
        <f t="shared" si="279"/>
        <v>0</v>
      </c>
      <c r="S276" s="66">
        <f t="shared" si="279"/>
        <v>0</v>
      </c>
      <c r="T276" s="66">
        <f t="shared" si="261"/>
        <v>2175250</v>
      </c>
      <c r="U276" s="66">
        <f t="shared" si="262"/>
        <v>1874149.69</v>
      </c>
      <c r="V276" s="66">
        <f t="shared" si="263"/>
        <v>1883149.6800000002</v>
      </c>
    </row>
    <row r="277" spans="1:22" ht="38.25">
      <c r="A277" s="146"/>
      <c r="B277" s="88" t="s">
        <v>51</v>
      </c>
      <c r="C277" s="5" t="s">
        <v>85</v>
      </c>
      <c r="D277" s="5" t="s">
        <v>21</v>
      </c>
      <c r="E277" s="5" t="s">
        <v>100</v>
      </c>
      <c r="F277" s="106" t="s">
        <v>280</v>
      </c>
      <c r="G277" s="61" t="s">
        <v>49</v>
      </c>
      <c r="H277" s="66">
        <f>H278</f>
        <v>911100</v>
      </c>
      <c r="I277" s="66">
        <f t="shared" ref="I277:M277" si="280">I278</f>
        <v>919999.69</v>
      </c>
      <c r="J277" s="66">
        <f t="shared" si="280"/>
        <v>928999.68</v>
      </c>
      <c r="K277" s="66">
        <f t="shared" si="280"/>
        <v>0</v>
      </c>
      <c r="L277" s="66">
        <f t="shared" si="280"/>
        <v>0</v>
      </c>
      <c r="M277" s="66">
        <f t="shared" si="280"/>
        <v>0</v>
      </c>
      <c r="N277" s="66">
        <f t="shared" si="249"/>
        <v>911100</v>
      </c>
      <c r="O277" s="66">
        <f t="shared" si="250"/>
        <v>919999.69</v>
      </c>
      <c r="P277" s="66">
        <f t="shared" si="251"/>
        <v>928999.68</v>
      </c>
      <c r="Q277" s="66">
        <f t="shared" ref="Q277:S277" si="281">Q278</f>
        <v>0</v>
      </c>
      <c r="R277" s="66">
        <f t="shared" si="281"/>
        <v>0</v>
      </c>
      <c r="S277" s="66">
        <f t="shared" si="281"/>
        <v>0</v>
      </c>
      <c r="T277" s="66">
        <f t="shared" si="261"/>
        <v>911100</v>
      </c>
      <c r="U277" s="66">
        <f t="shared" si="262"/>
        <v>919999.69</v>
      </c>
      <c r="V277" s="66">
        <f t="shared" si="263"/>
        <v>928999.68</v>
      </c>
    </row>
    <row r="278" spans="1:22">
      <c r="A278" s="146"/>
      <c r="B278" s="88" t="s">
        <v>64</v>
      </c>
      <c r="C278" s="5" t="s">
        <v>85</v>
      </c>
      <c r="D278" s="5" t="s">
        <v>21</v>
      </c>
      <c r="E278" s="5" t="s">
        <v>100</v>
      </c>
      <c r="F278" s="106" t="s">
        <v>280</v>
      </c>
      <c r="G278" s="61" t="s">
        <v>65</v>
      </c>
      <c r="H278" s="66">
        <v>911100</v>
      </c>
      <c r="I278" s="66">
        <v>919999.69</v>
      </c>
      <c r="J278" s="66">
        <v>928999.68</v>
      </c>
      <c r="K278" s="66"/>
      <c r="L278" s="66"/>
      <c r="M278" s="66"/>
      <c r="N278" s="66">
        <f t="shared" si="249"/>
        <v>911100</v>
      </c>
      <c r="O278" s="66">
        <f t="shared" si="250"/>
        <v>919999.69</v>
      </c>
      <c r="P278" s="66">
        <f t="shared" si="251"/>
        <v>928999.68</v>
      </c>
      <c r="Q278" s="66"/>
      <c r="R278" s="66"/>
      <c r="S278" s="66"/>
      <c r="T278" s="66">
        <f t="shared" si="261"/>
        <v>911100</v>
      </c>
      <c r="U278" s="66">
        <f t="shared" si="262"/>
        <v>919999.69</v>
      </c>
      <c r="V278" s="66">
        <f t="shared" si="263"/>
        <v>928999.68</v>
      </c>
    </row>
    <row r="279" spans="1:22" ht="25.5">
      <c r="A279" s="146"/>
      <c r="B279" s="88" t="s">
        <v>208</v>
      </c>
      <c r="C279" s="5" t="s">
        <v>85</v>
      </c>
      <c r="D279" s="5" t="s">
        <v>21</v>
      </c>
      <c r="E279" s="5" t="s">
        <v>100</v>
      </c>
      <c r="F279" s="106" t="s">
        <v>280</v>
      </c>
      <c r="G279" s="61" t="s">
        <v>32</v>
      </c>
      <c r="H279" s="66">
        <f>H280</f>
        <v>954150</v>
      </c>
      <c r="I279" s="66">
        <f t="shared" ref="I279:M279" si="282">I280</f>
        <v>954150</v>
      </c>
      <c r="J279" s="66">
        <f t="shared" si="282"/>
        <v>954150</v>
      </c>
      <c r="K279" s="66">
        <f t="shared" si="282"/>
        <v>0</v>
      </c>
      <c r="L279" s="66">
        <f t="shared" si="282"/>
        <v>0</v>
      </c>
      <c r="M279" s="66">
        <f t="shared" si="282"/>
        <v>0</v>
      </c>
      <c r="N279" s="66">
        <f t="shared" si="249"/>
        <v>954150</v>
      </c>
      <c r="O279" s="66">
        <f t="shared" si="250"/>
        <v>954150</v>
      </c>
      <c r="P279" s="66">
        <f t="shared" si="251"/>
        <v>954150</v>
      </c>
      <c r="Q279" s="66">
        <f t="shared" ref="Q279:S279" si="283">Q280</f>
        <v>300000</v>
      </c>
      <c r="R279" s="66">
        <f t="shared" si="283"/>
        <v>0</v>
      </c>
      <c r="S279" s="66">
        <f t="shared" si="283"/>
        <v>0</v>
      </c>
      <c r="T279" s="66">
        <f t="shared" si="261"/>
        <v>1254150</v>
      </c>
      <c r="U279" s="66">
        <f t="shared" si="262"/>
        <v>954150</v>
      </c>
      <c r="V279" s="66">
        <f t="shared" si="263"/>
        <v>954150</v>
      </c>
    </row>
    <row r="280" spans="1:22" ht="25.5">
      <c r="A280" s="146"/>
      <c r="B280" s="92" t="s">
        <v>34</v>
      </c>
      <c r="C280" s="5" t="s">
        <v>85</v>
      </c>
      <c r="D280" s="5" t="s">
        <v>21</v>
      </c>
      <c r="E280" s="5" t="s">
        <v>100</v>
      </c>
      <c r="F280" s="106" t="s">
        <v>280</v>
      </c>
      <c r="G280" s="61" t="s">
        <v>33</v>
      </c>
      <c r="H280" s="66">
        <v>954150</v>
      </c>
      <c r="I280" s="66">
        <v>954150</v>
      </c>
      <c r="J280" s="66">
        <v>954150</v>
      </c>
      <c r="K280" s="66"/>
      <c r="L280" s="66"/>
      <c r="M280" s="66"/>
      <c r="N280" s="66">
        <f t="shared" si="249"/>
        <v>954150</v>
      </c>
      <c r="O280" s="66">
        <f t="shared" si="250"/>
        <v>954150</v>
      </c>
      <c r="P280" s="66">
        <f t="shared" si="251"/>
        <v>954150</v>
      </c>
      <c r="Q280" s="66">
        <v>300000</v>
      </c>
      <c r="R280" s="66"/>
      <c r="S280" s="66"/>
      <c r="T280" s="66">
        <f t="shared" si="261"/>
        <v>1254150</v>
      </c>
      <c r="U280" s="66">
        <f t="shared" si="262"/>
        <v>954150</v>
      </c>
      <c r="V280" s="66">
        <f t="shared" si="263"/>
        <v>954150</v>
      </c>
    </row>
    <row r="281" spans="1:22">
      <c r="A281" s="146"/>
      <c r="B281" s="77" t="s">
        <v>47</v>
      </c>
      <c r="C281" s="5" t="s">
        <v>85</v>
      </c>
      <c r="D281" s="5" t="s">
        <v>21</v>
      </c>
      <c r="E281" s="5" t="s">
        <v>100</v>
      </c>
      <c r="F281" s="106" t="s">
        <v>280</v>
      </c>
      <c r="G281" s="41" t="s">
        <v>45</v>
      </c>
      <c r="H281" s="66">
        <f>H282</f>
        <v>10000</v>
      </c>
      <c r="I281" s="66">
        <f t="shared" ref="I281:M281" si="284">I282</f>
        <v>0</v>
      </c>
      <c r="J281" s="66">
        <f t="shared" si="284"/>
        <v>0</v>
      </c>
      <c r="K281" s="66">
        <f t="shared" si="284"/>
        <v>0</v>
      </c>
      <c r="L281" s="66">
        <f t="shared" si="284"/>
        <v>0</v>
      </c>
      <c r="M281" s="66">
        <f t="shared" si="284"/>
        <v>0</v>
      </c>
      <c r="N281" s="66">
        <f t="shared" si="249"/>
        <v>10000</v>
      </c>
      <c r="O281" s="66">
        <f t="shared" si="250"/>
        <v>0</v>
      </c>
      <c r="P281" s="66">
        <f t="shared" si="251"/>
        <v>0</v>
      </c>
      <c r="Q281" s="66">
        <f t="shared" ref="Q281:S281" si="285">Q282</f>
        <v>0</v>
      </c>
      <c r="R281" s="66">
        <f t="shared" si="285"/>
        <v>0</v>
      </c>
      <c r="S281" s="66">
        <f t="shared" si="285"/>
        <v>0</v>
      </c>
      <c r="T281" s="66">
        <f t="shared" si="261"/>
        <v>10000</v>
      </c>
      <c r="U281" s="66">
        <f t="shared" si="262"/>
        <v>0</v>
      </c>
      <c r="V281" s="66">
        <f t="shared" si="263"/>
        <v>0</v>
      </c>
    </row>
    <row r="282" spans="1:22">
      <c r="A282" s="146"/>
      <c r="B282" s="164" t="s">
        <v>56</v>
      </c>
      <c r="C282" s="5" t="s">
        <v>85</v>
      </c>
      <c r="D282" s="5" t="s">
        <v>21</v>
      </c>
      <c r="E282" s="5" t="s">
        <v>100</v>
      </c>
      <c r="F282" s="106" t="s">
        <v>280</v>
      </c>
      <c r="G282" s="41" t="s">
        <v>57</v>
      </c>
      <c r="H282" s="66">
        <v>10000</v>
      </c>
      <c r="I282" s="66"/>
      <c r="J282" s="66"/>
      <c r="K282" s="66"/>
      <c r="L282" s="66"/>
      <c r="M282" s="66"/>
      <c r="N282" s="66">
        <f t="shared" si="249"/>
        <v>10000</v>
      </c>
      <c r="O282" s="66">
        <f t="shared" si="250"/>
        <v>0</v>
      </c>
      <c r="P282" s="66">
        <f t="shared" si="251"/>
        <v>0</v>
      </c>
      <c r="Q282" s="66"/>
      <c r="R282" s="66"/>
      <c r="S282" s="66"/>
      <c r="T282" s="66">
        <f t="shared" si="261"/>
        <v>10000</v>
      </c>
      <c r="U282" s="66">
        <f t="shared" si="262"/>
        <v>0</v>
      </c>
      <c r="V282" s="66">
        <f t="shared" si="263"/>
        <v>0</v>
      </c>
    </row>
    <row r="283" spans="1:22" ht="25.5">
      <c r="A283" s="146"/>
      <c r="B283" s="164" t="s">
        <v>363</v>
      </c>
      <c r="C283" s="40" t="s">
        <v>85</v>
      </c>
      <c r="D283" s="40" t="s">
        <v>21</v>
      </c>
      <c r="E283" s="40" t="s">
        <v>100</v>
      </c>
      <c r="F283" s="106" t="s">
        <v>362</v>
      </c>
      <c r="G283" s="41"/>
      <c r="H283" s="66">
        <f>H284</f>
        <v>0</v>
      </c>
      <c r="I283" s="66">
        <f t="shared" ref="I283:M284" si="286">I284</f>
        <v>0</v>
      </c>
      <c r="J283" s="66">
        <f t="shared" si="286"/>
        <v>0</v>
      </c>
      <c r="K283" s="66">
        <f t="shared" si="286"/>
        <v>3349150.85</v>
      </c>
      <c r="L283" s="66">
        <f t="shared" si="286"/>
        <v>0</v>
      </c>
      <c r="M283" s="66">
        <f t="shared" si="286"/>
        <v>0</v>
      </c>
      <c r="N283" s="66">
        <f t="shared" ref="N283:N285" si="287">H283+K283</f>
        <v>3349150.85</v>
      </c>
      <c r="O283" s="66">
        <f t="shared" ref="O283:O285" si="288">I283+L283</f>
        <v>0</v>
      </c>
      <c r="P283" s="66">
        <f t="shared" ref="P283:P285" si="289">J283+M283</f>
        <v>0</v>
      </c>
      <c r="Q283" s="66">
        <f t="shared" ref="Q283:S284" si="290">Q284</f>
        <v>0</v>
      </c>
      <c r="R283" s="66">
        <f t="shared" si="290"/>
        <v>0</v>
      </c>
      <c r="S283" s="66">
        <f t="shared" si="290"/>
        <v>0</v>
      </c>
      <c r="T283" s="66">
        <f t="shared" si="261"/>
        <v>3349150.85</v>
      </c>
      <c r="U283" s="66">
        <f t="shared" si="262"/>
        <v>0</v>
      </c>
      <c r="V283" s="66">
        <f t="shared" si="263"/>
        <v>0</v>
      </c>
    </row>
    <row r="284" spans="1:22" ht="25.5">
      <c r="A284" s="146"/>
      <c r="B284" s="88" t="s">
        <v>208</v>
      </c>
      <c r="C284" s="40" t="s">
        <v>85</v>
      </c>
      <c r="D284" s="40" t="s">
        <v>21</v>
      </c>
      <c r="E284" s="40" t="s">
        <v>100</v>
      </c>
      <c r="F284" s="106" t="s">
        <v>362</v>
      </c>
      <c r="G284" s="41" t="s">
        <v>32</v>
      </c>
      <c r="H284" s="66">
        <f>H285</f>
        <v>0</v>
      </c>
      <c r="I284" s="66">
        <f t="shared" si="286"/>
        <v>0</v>
      </c>
      <c r="J284" s="66">
        <f t="shared" si="286"/>
        <v>0</v>
      </c>
      <c r="K284" s="66">
        <f t="shared" si="286"/>
        <v>3349150.85</v>
      </c>
      <c r="L284" s="66">
        <f t="shared" si="286"/>
        <v>0</v>
      </c>
      <c r="M284" s="66">
        <f t="shared" si="286"/>
        <v>0</v>
      </c>
      <c r="N284" s="66">
        <f t="shared" si="287"/>
        <v>3349150.85</v>
      </c>
      <c r="O284" s="66">
        <f t="shared" si="288"/>
        <v>0</v>
      </c>
      <c r="P284" s="66">
        <f t="shared" si="289"/>
        <v>0</v>
      </c>
      <c r="Q284" s="66">
        <f t="shared" si="290"/>
        <v>0</v>
      </c>
      <c r="R284" s="66">
        <f t="shared" si="290"/>
        <v>0</v>
      </c>
      <c r="S284" s="66">
        <f t="shared" si="290"/>
        <v>0</v>
      </c>
      <c r="T284" s="66">
        <f t="shared" si="261"/>
        <v>3349150.85</v>
      </c>
      <c r="U284" s="66">
        <f t="shared" si="262"/>
        <v>0</v>
      </c>
      <c r="V284" s="66">
        <f t="shared" si="263"/>
        <v>0</v>
      </c>
    </row>
    <row r="285" spans="1:22" ht="25.5">
      <c r="A285" s="146"/>
      <c r="B285" s="92" t="s">
        <v>34</v>
      </c>
      <c r="C285" s="40" t="s">
        <v>85</v>
      </c>
      <c r="D285" s="40" t="s">
        <v>21</v>
      </c>
      <c r="E285" s="40" t="s">
        <v>100</v>
      </c>
      <c r="F285" s="106" t="s">
        <v>362</v>
      </c>
      <c r="G285" s="41" t="s">
        <v>33</v>
      </c>
      <c r="H285" s="66"/>
      <c r="I285" s="66"/>
      <c r="J285" s="66"/>
      <c r="K285" s="66">
        <v>3349150.85</v>
      </c>
      <c r="L285" s="66"/>
      <c r="M285" s="66"/>
      <c r="N285" s="66">
        <f t="shared" si="287"/>
        <v>3349150.85</v>
      </c>
      <c r="O285" s="66">
        <f t="shared" si="288"/>
        <v>0</v>
      </c>
      <c r="P285" s="66">
        <f t="shared" si="289"/>
        <v>0</v>
      </c>
      <c r="Q285" s="66"/>
      <c r="R285" s="66"/>
      <c r="S285" s="66"/>
      <c r="T285" s="66">
        <f t="shared" si="261"/>
        <v>3349150.85</v>
      </c>
      <c r="U285" s="66">
        <f t="shared" si="262"/>
        <v>0</v>
      </c>
      <c r="V285" s="66">
        <f t="shared" si="263"/>
        <v>0</v>
      </c>
    </row>
    <row r="286" spans="1:22" ht="25.5">
      <c r="A286" s="208"/>
      <c r="B286" s="77" t="s">
        <v>387</v>
      </c>
      <c r="C286" s="220" t="s">
        <v>85</v>
      </c>
      <c r="D286" s="220" t="s">
        <v>21</v>
      </c>
      <c r="E286" s="220" t="s">
        <v>100</v>
      </c>
      <c r="F286" s="221" t="s">
        <v>386</v>
      </c>
      <c r="G286" s="222"/>
      <c r="H286" s="66"/>
      <c r="I286" s="66"/>
      <c r="J286" s="66"/>
      <c r="K286" s="66"/>
      <c r="L286" s="66"/>
      <c r="M286" s="66"/>
      <c r="N286" s="66"/>
      <c r="O286" s="66"/>
      <c r="P286" s="66"/>
      <c r="Q286" s="66">
        <f>Q287</f>
        <v>9297641.7899999991</v>
      </c>
      <c r="R286" s="66">
        <f t="shared" ref="R286:S287" si="291">R287</f>
        <v>0</v>
      </c>
      <c r="S286" s="66">
        <f t="shared" si="291"/>
        <v>0</v>
      </c>
      <c r="T286" s="66">
        <f t="shared" ref="T286:T288" si="292">N286+Q286</f>
        <v>9297641.7899999991</v>
      </c>
      <c r="U286" s="66">
        <f t="shared" ref="U286:U288" si="293">O286+R286</f>
        <v>0</v>
      </c>
      <c r="V286" s="66">
        <f t="shared" ref="V286:V288" si="294">P286+S286</f>
        <v>0</v>
      </c>
    </row>
    <row r="287" spans="1:22" ht="25.5">
      <c r="A287" s="208"/>
      <c r="B287" s="88" t="s">
        <v>208</v>
      </c>
      <c r="C287" s="220" t="s">
        <v>85</v>
      </c>
      <c r="D287" s="220" t="s">
        <v>21</v>
      </c>
      <c r="E287" s="220" t="s">
        <v>100</v>
      </c>
      <c r="F287" s="221" t="s">
        <v>386</v>
      </c>
      <c r="G287" s="222" t="s">
        <v>32</v>
      </c>
      <c r="H287" s="66"/>
      <c r="I287" s="66"/>
      <c r="J287" s="66"/>
      <c r="K287" s="66"/>
      <c r="L287" s="66"/>
      <c r="M287" s="66"/>
      <c r="N287" s="66"/>
      <c r="O287" s="66"/>
      <c r="P287" s="66"/>
      <c r="Q287" s="66">
        <f>Q288</f>
        <v>9297641.7899999991</v>
      </c>
      <c r="R287" s="66">
        <f t="shared" si="291"/>
        <v>0</v>
      </c>
      <c r="S287" s="66">
        <f t="shared" si="291"/>
        <v>0</v>
      </c>
      <c r="T287" s="66">
        <f t="shared" si="292"/>
        <v>9297641.7899999991</v>
      </c>
      <c r="U287" s="66">
        <f t="shared" si="293"/>
        <v>0</v>
      </c>
      <c r="V287" s="66">
        <f t="shared" si="294"/>
        <v>0</v>
      </c>
    </row>
    <row r="288" spans="1:22" ht="25.5">
      <c r="A288" s="208"/>
      <c r="B288" s="92" t="s">
        <v>34</v>
      </c>
      <c r="C288" s="220" t="s">
        <v>85</v>
      </c>
      <c r="D288" s="220" t="s">
        <v>21</v>
      </c>
      <c r="E288" s="220" t="s">
        <v>100</v>
      </c>
      <c r="F288" s="221" t="s">
        <v>386</v>
      </c>
      <c r="G288" s="222" t="s">
        <v>33</v>
      </c>
      <c r="H288" s="66"/>
      <c r="I288" s="66"/>
      <c r="J288" s="66"/>
      <c r="K288" s="66"/>
      <c r="L288" s="66"/>
      <c r="M288" s="66"/>
      <c r="N288" s="66"/>
      <c r="O288" s="66"/>
      <c r="P288" s="66"/>
      <c r="Q288" s="223">
        <v>9297641.7899999991</v>
      </c>
      <c r="R288" s="66"/>
      <c r="S288" s="66"/>
      <c r="T288" s="66">
        <f t="shared" si="292"/>
        <v>9297641.7899999991</v>
      </c>
      <c r="U288" s="66">
        <f t="shared" si="293"/>
        <v>0</v>
      </c>
      <c r="V288" s="66">
        <f t="shared" si="294"/>
        <v>0</v>
      </c>
    </row>
    <row r="289" spans="1:22">
      <c r="A289" s="111"/>
      <c r="B289" s="91"/>
      <c r="C289" s="4"/>
      <c r="D289" s="4"/>
      <c r="E289" s="4"/>
      <c r="F289" s="5"/>
      <c r="G289" s="17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</row>
    <row r="290" spans="1:22" ht="45">
      <c r="A290" s="26" t="s">
        <v>6</v>
      </c>
      <c r="B290" s="180" t="s">
        <v>231</v>
      </c>
      <c r="C290" s="8" t="s">
        <v>28</v>
      </c>
      <c r="D290" s="8" t="s">
        <v>21</v>
      </c>
      <c r="E290" s="8" t="s">
        <v>100</v>
      </c>
      <c r="F290" s="7" t="s">
        <v>101</v>
      </c>
      <c r="G290" s="18"/>
      <c r="H290" s="64">
        <f>H300+H291+H297+H303</f>
        <v>16719000</v>
      </c>
      <c r="I290" s="64">
        <f t="shared" ref="I290:J290" si="295">I300+I291+I297+I303</f>
        <v>200000</v>
      </c>
      <c r="J290" s="64">
        <f t="shared" si="295"/>
        <v>200000</v>
      </c>
      <c r="K290" s="64">
        <f t="shared" ref="K290:M290" si="296">K300+K291+K297+K303</f>
        <v>908547.66</v>
      </c>
      <c r="L290" s="64">
        <f t="shared" si="296"/>
        <v>0</v>
      </c>
      <c r="M290" s="64">
        <f t="shared" si="296"/>
        <v>0</v>
      </c>
      <c r="N290" s="64">
        <f t="shared" si="249"/>
        <v>17627547.66</v>
      </c>
      <c r="O290" s="64">
        <f t="shared" si="250"/>
        <v>200000</v>
      </c>
      <c r="P290" s="64">
        <f t="shared" si="251"/>
        <v>200000</v>
      </c>
      <c r="Q290" s="64">
        <f>Q300+Q291+Q297+Q303+Q294</f>
        <v>-918577.64000000013</v>
      </c>
      <c r="R290" s="64">
        <f t="shared" ref="R290:S290" si="297">R300+R291+R297+R303+R294</f>
        <v>0</v>
      </c>
      <c r="S290" s="64">
        <f t="shared" si="297"/>
        <v>0</v>
      </c>
      <c r="T290" s="64">
        <f t="shared" ref="T290:T305" si="298">N290+Q290</f>
        <v>16708970.02</v>
      </c>
      <c r="U290" s="64">
        <f t="shared" ref="U290:U305" si="299">O290+R290</f>
        <v>200000</v>
      </c>
      <c r="V290" s="64">
        <f t="shared" ref="V290:V305" si="300">P290+S290</f>
        <v>200000</v>
      </c>
    </row>
    <row r="291" spans="1:22">
      <c r="A291" s="145"/>
      <c r="B291" s="181" t="s">
        <v>281</v>
      </c>
      <c r="C291" s="121" t="s">
        <v>28</v>
      </c>
      <c r="D291" s="121" t="s">
        <v>21</v>
      </c>
      <c r="E291" s="121" t="s">
        <v>100</v>
      </c>
      <c r="F291" s="60" t="s">
        <v>183</v>
      </c>
      <c r="G291" s="61"/>
      <c r="H291" s="70">
        <f>H292</f>
        <v>1770000</v>
      </c>
      <c r="I291" s="70">
        <f t="shared" ref="I291:M292" si="301">I292</f>
        <v>0</v>
      </c>
      <c r="J291" s="70">
        <f t="shared" si="301"/>
        <v>0</v>
      </c>
      <c r="K291" s="70">
        <f t="shared" si="301"/>
        <v>0</v>
      </c>
      <c r="L291" s="70">
        <f t="shared" si="301"/>
        <v>0</v>
      </c>
      <c r="M291" s="70">
        <f t="shared" si="301"/>
        <v>0</v>
      </c>
      <c r="N291" s="70">
        <f t="shared" si="249"/>
        <v>1770000</v>
      </c>
      <c r="O291" s="70">
        <f t="shared" si="250"/>
        <v>0</v>
      </c>
      <c r="P291" s="70">
        <f t="shared" si="251"/>
        <v>0</v>
      </c>
      <c r="Q291" s="70">
        <f t="shared" ref="Q291:S292" si="302">Q292</f>
        <v>-1518577.6400000001</v>
      </c>
      <c r="R291" s="70">
        <f t="shared" si="302"/>
        <v>0</v>
      </c>
      <c r="S291" s="70">
        <f t="shared" si="302"/>
        <v>0</v>
      </c>
      <c r="T291" s="70">
        <f t="shared" si="298"/>
        <v>251422.35999999987</v>
      </c>
      <c r="U291" s="70">
        <f t="shared" si="299"/>
        <v>0</v>
      </c>
      <c r="V291" s="70">
        <f t="shared" si="300"/>
        <v>0</v>
      </c>
    </row>
    <row r="292" spans="1:22" ht="25.5">
      <c r="A292" s="145"/>
      <c r="B292" s="124" t="s">
        <v>145</v>
      </c>
      <c r="C292" s="121" t="s">
        <v>28</v>
      </c>
      <c r="D292" s="121" t="s">
        <v>21</v>
      </c>
      <c r="E292" s="121" t="s">
        <v>100</v>
      </c>
      <c r="F292" s="60" t="s">
        <v>183</v>
      </c>
      <c r="G292" s="61" t="s">
        <v>143</v>
      </c>
      <c r="H292" s="70">
        <f>H293</f>
        <v>1770000</v>
      </c>
      <c r="I292" s="70">
        <f t="shared" si="301"/>
        <v>0</v>
      </c>
      <c r="J292" s="70">
        <f t="shared" si="301"/>
        <v>0</v>
      </c>
      <c r="K292" s="70">
        <f t="shared" si="301"/>
        <v>0</v>
      </c>
      <c r="L292" s="70">
        <f t="shared" si="301"/>
        <v>0</v>
      </c>
      <c r="M292" s="70">
        <f t="shared" si="301"/>
        <v>0</v>
      </c>
      <c r="N292" s="70">
        <f t="shared" si="249"/>
        <v>1770000</v>
      </c>
      <c r="O292" s="70">
        <f t="shared" si="250"/>
        <v>0</v>
      </c>
      <c r="P292" s="70">
        <f t="shared" si="251"/>
        <v>0</v>
      </c>
      <c r="Q292" s="70">
        <f t="shared" si="302"/>
        <v>-1518577.6400000001</v>
      </c>
      <c r="R292" s="70">
        <f t="shared" si="302"/>
        <v>0</v>
      </c>
      <c r="S292" s="70">
        <f t="shared" si="302"/>
        <v>0</v>
      </c>
      <c r="T292" s="70">
        <f t="shared" si="298"/>
        <v>251422.35999999987</v>
      </c>
      <c r="U292" s="70">
        <f t="shared" si="299"/>
        <v>0</v>
      </c>
      <c r="V292" s="70">
        <f t="shared" si="300"/>
        <v>0</v>
      </c>
    </row>
    <row r="293" spans="1:22">
      <c r="A293" s="145"/>
      <c r="B293" s="124" t="s">
        <v>146</v>
      </c>
      <c r="C293" s="121" t="s">
        <v>28</v>
      </c>
      <c r="D293" s="121" t="s">
        <v>21</v>
      </c>
      <c r="E293" s="121" t="s">
        <v>100</v>
      </c>
      <c r="F293" s="60" t="s">
        <v>183</v>
      </c>
      <c r="G293" s="61" t="s">
        <v>144</v>
      </c>
      <c r="H293" s="66">
        <v>1770000</v>
      </c>
      <c r="I293" s="66"/>
      <c r="J293" s="66"/>
      <c r="K293" s="66"/>
      <c r="L293" s="66"/>
      <c r="M293" s="66"/>
      <c r="N293" s="66">
        <f t="shared" si="249"/>
        <v>1770000</v>
      </c>
      <c r="O293" s="66">
        <f t="shared" si="250"/>
        <v>0</v>
      </c>
      <c r="P293" s="66">
        <f t="shared" si="251"/>
        <v>0</v>
      </c>
      <c r="Q293" s="66">
        <f>-1458466.1-10000-50000-111.54</f>
        <v>-1518577.6400000001</v>
      </c>
      <c r="R293" s="66"/>
      <c r="S293" s="66"/>
      <c r="T293" s="66">
        <f t="shared" si="298"/>
        <v>251422.35999999987</v>
      </c>
      <c r="U293" s="66">
        <f t="shared" si="299"/>
        <v>0</v>
      </c>
      <c r="V293" s="66">
        <f t="shared" si="300"/>
        <v>0</v>
      </c>
    </row>
    <row r="294" spans="1:22">
      <c r="A294" s="127"/>
      <c r="B294" s="124" t="s">
        <v>389</v>
      </c>
      <c r="C294" s="121" t="s">
        <v>28</v>
      </c>
      <c r="D294" s="121" t="s">
        <v>21</v>
      </c>
      <c r="E294" s="121" t="s">
        <v>100</v>
      </c>
      <c r="F294" s="60" t="s">
        <v>388</v>
      </c>
      <c r="G294" s="215"/>
      <c r="H294" s="66"/>
      <c r="I294" s="66"/>
      <c r="J294" s="66"/>
      <c r="K294" s="66"/>
      <c r="L294" s="66"/>
      <c r="M294" s="66"/>
      <c r="N294" s="66"/>
      <c r="O294" s="66"/>
      <c r="P294" s="66"/>
      <c r="Q294" s="66">
        <f>Q295</f>
        <v>600000</v>
      </c>
      <c r="R294" s="66">
        <f t="shared" ref="R294:S295" si="303">R295</f>
        <v>0</v>
      </c>
      <c r="S294" s="66">
        <f t="shared" si="303"/>
        <v>0</v>
      </c>
      <c r="T294" s="66">
        <f t="shared" ref="T294:T296" si="304">N294+Q294</f>
        <v>600000</v>
      </c>
      <c r="U294" s="66">
        <f t="shared" ref="U294:U296" si="305">O294+R294</f>
        <v>0</v>
      </c>
      <c r="V294" s="66">
        <f t="shared" ref="V294:V296" si="306">P294+S294</f>
        <v>0</v>
      </c>
    </row>
    <row r="295" spans="1:22" ht="25.5">
      <c r="A295" s="127"/>
      <c r="B295" s="88" t="s">
        <v>208</v>
      </c>
      <c r="C295" s="121" t="s">
        <v>28</v>
      </c>
      <c r="D295" s="121" t="s">
        <v>21</v>
      </c>
      <c r="E295" s="121" t="s">
        <v>100</v>
      </c>
      <c r="F295" s="60" t="s">
        <v>388</v>
      </c>
      <c r="G295" s="215" t="s">
        <v>32</v>
      </c>
      <c r="H295" s="66"/>
      <c r="I295" s="66"/>
      <c r="J295" s="66"/>
      <c r="K295" s="66"/>
      <c r="L295" s="66"/>
      <c r="M295" s="66"/>
      <c r="N295" s="66"/>
      <c r="O295" s="66"/>
      <c r="P295" s="66"/>
      <c r="Q295" s="66">
        <f>Q296</f>
        <v>600000</v>
      </c>
      <c r="R295" s="66">
        <f t="shared" si="303"/>
        <v>0</v>
      </c>
      <c r="S295" s="66">
        <f t="shared" si="303"/>
        <v>0</v>
      </c>
      <c r="T295" s="66">
        <f t="shared" si="304"/>
        <v>600000</v>
      </c>
      <c r="U295" s="66">
        <f t="shared" si="305"/>
        <v>0</v>
      </c>
      <c r="V295" s="66">
        <f t="shared" si="306"/>
        <v>0</v>
      </c>
    </row>
    <row r="296" spans="1:22" ht="25.5">
      <c r="A296" s="127"/>
      <c r="B296" s="92" t="s">
        <v>34</v>
      </c>
      <c r="C296" s="121" t="s">
        <v>28</v>
      </c>
      <c r="D296" s="121" t="s">
        <v>21</v>
      </c>
      <c r="E296" s="121" t="s">
        <v>100</v>
      </c>
      <c r="F296" s="60" t="s">
        <v>388</v>
      </c>
      <c r="G296" s="215" t="s">
        <v>33</v>
      </c>
      <c r="H296" s="66"/>
      <c r="I296" s="66"/>
      <c r="J296" s="66"/>
      <c r="K296" s="66"/>
      <c r="L296" s="66"/>
      <c r="M296" s="66"/>
      <c r="N296" s="66"/>
      <c r="O296" s="66"/>
      <c r="P296" s="66"/>
      <c r="Q296" s="66">
        <v>600000</v>
      </c>
      <c r="R296" s="66"/>
      <c r="S296" s="66"/>
      <c r="T296" s="66">
        <f t="shared" si="304"/>
        <v>600000</v>
      </c>
      <c r="U296" s="66">
        <f t="shared" si="305"/>
        <v>0</v>
      </c>
      <c r="V296" s="66">
        <f t="shared" si="306"/>
        <v>0</v>
      </c>
    </row>
    <row r="297" spans="1:22">
      <c r="A297" s="146"/>
      <c r="B297" s="108" t="s">
        <v>188</v>
      </c>
      <c r="C297" s="40" t="s">
        <v>28</v>
      </c>
      <c r="D297" s="40" t="s">
        <v>21</v>
      </c>
      <c r="E297" s="40" t="s">
        <v>100</v>
      </c>
      <c r="F297" s="40" t="s">
        <v>187</v>
      </c>
      <c r="G297" s="41"/>
      <c r="H297" s="67">
        <f>H298</f>
        <v>5000000</v>
      </c>
      <c r="I297" s="67">
        <f t="shared" ref="I297:M298" si="307">I298</f>
        <v>0</v>
      </c>
      <c r="J297" s="67">
        <f t="shared" si="307"/>
        <v>0</v>
      </c>
      <c r="K297" s="67">
        <f t="shared" si="307"/>
        <v>0</v>
      </c>
      <c r="L297" s="67">
        <f t="shared" si="307"/>
        <v>0</v>
      </c>
      <c r="M297" s="67">
        <f t="shared" si="307"/>
        <v>0</v>
      </c>
      <c r="N297" s="67">
        <f t="shared" si="249"/>
        <v>5000000</v>
      </c>
      <c r="O297" s="67">
        <f t="shared" si="250"/>
        <v>0</v>
      </c>
      <c r="P297" s="67">
        <f t="shared" si="251"/>
        <v>0</v>
      </c>
      <c r="Q297" s="67">
        <f t="shared" ref="Q297:S298" si="308">Q298</f>
        <v>0</v>
      </c>
      <c r="R297" s="67">
        <f t="shared" si="308"/>
        <v>0</v>
      </c>
      <c r="S297" s="67">
        <f t="shared" si="308"/>
        <v>0</v>
      </c>
      <c r="T297" s="67">
        <f t="shared" si="298"/>
        <v>5000000</v>
      </c>
      <c r="U297" s="67">
        <f t="shared" si="299"/>
        <v>0</v>
      </c>
      <c r="V297" s="67">
        <f t="shared" si="300"/>
        <v>0</v>
      </c>
    </row>
    <row r="298" spans="1:22" ht="25.5">
      <c r="A298" s="146"/>
      <c r="B298" s="80" t="s">
        <v>41</v>
      </c>
      <c r="C298" s="40" t="s">
        <v>28</v>
      </c>
      <c r="D298" s="40" t="s">
        <v>21</v>
      </c>
      <c r="E298" s="40" t="s">
        <v>100</v>
      </c>
      <c r="F298" s="40" t="s">
        <v>187</v>
      </c>
      <c r="G298" s="41" t="s">
        <v>39</v>
      </c>
      <c r="H298" s="67">
        <f>H299</f>
        <v>5000000</v>
      </c>
      <c r="I298" s="67">
        <f t="shared" si="307"/>
        <v>0</v>
      </c>
      <c r="J298" s="67">
        <f t="shared" si="307"/>
        <v>0</v>
      </c>
      <c r="K298" s="67">
        <f t="shared" si="307"/>
        <v>0</v>
      </c>
      <c r="L298" s="67">
        <f t="shared" si="307"/>
        <v>0</v>
      </c>
      <c r="M298" s="67">
        <f t="shared" si="307"/>
        <v>0</v>
      </c>
      <c r="N298" s="67">
        <f t="shared" si="249"/>
        <v>5000000</v>
      </c>
      <c r="O298" s="67">
        <f t="shared" si="250"/>
        <v>0</v>
      </c>
      <c r="P298" s="67">
        <f t="shared" si="251"/>
        <v>0</v>
      </c>
      <c r="Q298" s="67">
        <f t="shared" si="308"/>
        <v>0</v>
      </c>
      <c r="R298" s="67">
        <f t="shared" si="308"/>
        <v>0</v>
      </c>
      <c r="S298" s="67">
        <f t="shared" si="308"/>
        <v>0</v>
      </c>
      <c r="T298" s="67">
        <f t="shared" si="298"/>
        <v>5000000</v>
      </c>
      <c r="U298" s="67">
        <f t="shared" si="299"/>
        <v>0</v>
      </c>
      <c r="V298" s="67">
        <f t="shared" si="300"/>
        <v>0</v>
      </c>
    </row>
    <row r="299" spans="1:22">
      <c r="A299" s="151"/>
      <c r="B299" s="108" t="s">
        <v>42</v>
      </c>
      <c r="C299" s="40" t="s">
        <v>28</v>
      </c>
      <c r="D299" s="40" t="s">
        <v>21</v>
      </c>
      <c r="E299" s="40" t="s">
        <v>100</v>
      </c>
      <c r="F299" s="40" t="s">
        <v>187</v>
      </c>
      <c r="G299" s="41" t="s">
        <v>40</v>
      </c>
      <c r="H299" s="67">
        <v>5000000</v>
      </c>
      <c r="I299" s="67"/>
      <c r="J299" s="67"/>
      <c r="K299" s="67"/>
      <c r="L299" s="67"/>
      <c r="M299" s="67"/>
      <c r="N299" s="67">
        <f t="shared" si="249"/>
        <v>5000000</v>
      </c>
      <c r="O299" s="67">
        <f t="shared" si="250"/>
        <v>0</v>
      </c>
      <c r="P299" s="67">
        <f t="shared" si="251"/>
        <v>0</v>
      </c>
      <c r="Q299" s="67"/>
      <c r="R299" s="67"/>
      <c r="S299" s="67"/>
      <c r="T299" s="67">
        <f t="shared" si="298"/>
        <v>5000000</v>
      </c>
      <c r="U299" s="67">
        <f t="shared" si="299"/>
        <v>0</v>
      </c>
      <c r="V299" s="67">
        <f t="shared" si="300"/>
        <v>0</v>
      </c>
    </row>
    <row r="300" spans="1:22">
      <c r="A300" s="242"/>
      <c r="B300" s="197" t="s">
        <v>282</v>
      </c>
      <c r="C300" s="5" t="s">
        <v>28</v>
      </c>
      <c r="D300" s="5" t="s">
        <v>21</v>
      </c>
      <c r="E300" s="5" t="s">
        <v>100</v>
      </c>
      <c r="F300" s="79" t="s">
        <v>223</v>
      </c>
      <c r="G300" s="17"/>
      <c r="H300" s="63">
        <f t="shared" ref="H300:M301" si="309">H301</f>
        <v>200000</v>
      </c>
      <c r="I300" s="63">
        <f t="shared" si="309"/>
        <v>200000</v>
      </c>
      <c r="J300" s="63">
        <f t="shared" si="309"/>
        <v>200000</v>
      </c>
      <c r="K300" s="63">
        <f t="shared" si="309"/>
        <v>908547.66</v>
      </c>
      <c r="L300" s="63">
        <f t="shared" si="309"/>
        <v>0</v>
      </c>
      <c r="M300" s="63">
        <f t="shared" si="309"/>
        <v>0</v>
      </c>
      <c r="N300" s="63">
        <f t="shared" si="249"/>
        <v>1108547.6600000001</v>
      </c>
      <c r="O300" s="63">
        <f t="shared" si="250"/>
        <v>200000</v>
      </c>
      <c r="P300" s="63">
        <f t="shared" si="251"/>
        <v>200000</v>
      </c>
      <c r="Q300" s="63">
        <f t="shared" ref="Q300:S301" si="310">Q301</f>
        <v>0</v>
      </c>
      <c r="R300" s="63">
        <f t="shared" si="310"/>
        <v>0</v>
      </c>
      <c r="S300" s="63">
        <f t="shared" si="310"/>
        <v>0</v>
      </c>
      <c r="T300" s="63">
        <f t="shared" si="298"/>
        <v>1108547.6600000001</v>
      </c>
      <c r="U300" s="63">
        <f t="shared" si="299"/>
        <v>200000</v>
      </c>
      <c r="V300" s="63">
        <f t="shared" si="300"/>
        <v>200000</v>
      </c>
    </row>
    <row r="301" spans="1:22" ht="13.5" customHeight="1">
      <c r="A301" s="240"/>
      <c r="B301" s="29" t="s">
        <v>35</v>
      </c>
      <c r="C301" s="5" t="s">
        <v>28</v>
      </c>
      <c r="D301" s="5" t="s">
        <v>21</v>
      </c>
      <c r="E301" s="5" t="s">
        <v>100</v>
      </c>
      <c r="F301" s="79" t="s">
        <v>223</v>
      </c>
      <c r="G301" s="17" t="s">
        <v>36</v>
      </c>
      <c r="H301" s="63">
        <f t="shared" si="309"/>
        <v>200000</v>
      </c>
      <c r="I301" s="63">
        <f t="shared" si="309"/>
        <v>200000</v>
      </c>
      <c r="J301" s="63">
        <f t="shared" si="309"/>
        <v>200000</v>
      </c>
      <c r="K301" s="63">
        <f t="shared" si="309"/>
        <v>908547.66</v>
      </c>
      <c r="L301" s="63">
        <f t="shared" si="309"/>
        <v>0</v>
      </c>
      <c r="M301" s="63">
        <f t="shared" si="309"/>
        <v>0</v>
      </c>
      <c r="N301" s="63">
        <f t="shared" si="249"/>
        <v>1108547.6600000001</v>
      </c>
      <c r="O301" s="63">
        <f t="shared" si="250"/>
        <v>200000</v>
      </c>
      <c r="P301" s="63">
        <f t="shared" si="251"/>
        <v>200000</v>
      </c>
      <c r="Q301" s="63">
        <f t="shared" si="310"/>
        <v>0</v>
      </c>
      <c r="R301" s="63">
        <f t="shared" si="310"/>
        <v>0</v>
      </c>
      <c r="S301" s="63">
        <f t="shared" si="310"/>
        <v>0</v>
      </c>
      <c r="T301" s="63">
        <f t="shared" si="298"/>
        <v>1108547.6600000001</v>
      </c>
      <c r="U301" s="63">
        <f t="shared" si="299"/>
        <v>200000</v>
      </c>
      <c r="V301" s="63">
        <f t="shared" si="300"/>
        <v>200000</v>
      </c>
    </row>
    <row r="302" spans="1:22" ht="14.25" customHeight="1">
      <c r="A302" s="240"/>
      <c r="B302" s="29" t="s">
        <v>38</v>
      </c>
      <c r="C302" s="5" t="s">
        <v>28</v>
      </c>
      <c r="D302" s="5" t="s">
        <v>21</v>
      </c>
      <c r="E302" s="5" t="s">
        <v>100</v>
      </c>
      <c r="F302" s="79" t="s">
        <v>223</v>
      </c>
      <c r="G302" s="17" t="s">
        <v>37</v>
      </c>
      <c r="H302" s="67">
        <v>200000</v>
      </c>
      <c r="I302" s="67">
        <v>200000</v>
      </c>
      <c r="J302" s="67">
        <v>200000</v>
      </c>
      <c r="K302" s="67">
        <v>908547.66</v>
      </c>
      <c r="L302" s="67"/>
      <c r="M302" s="67"/>
      <c r="N302" s="67">
        <f t="shared" si="249"/>
        <v>1108547.6600000001</v>
      </c>
      <c r="O302" s="67">
        <f t="shared" si="250"/>
        <v>200000</v>
      </c>
      <c r="P302" s="67">
        <f t="shared" si="251"/>
        <v>200000</v>
      </c>
      <c r="Q302" s="67"/>
      <c r="R302" s="67"/>
      <c r="S302" s="67"/>
      <c r="T302" s="67">
        <f t="shared" si="298"/>
        <v>1108547.6600000001</v>
      </c>
      <c r="U302" s="67">
        <f t="shared" si="299"/>
        <v>200000</v>
      </c>
      <c r="V302" s="67">
        <f t="shared" si="300"/>
        <v>200000</v>
      </c>
    </row>
    <row r="303" spans="1:22" ht="24.75" customHeight="1">
      <c r="A303" s="146"/>
      <c r="B303" s="80" t="s">
        <v>266</v>
      </c>
      <c r="C303" s="5" t="s">
        <v>28</v>
      </c>
      <c r="D303" s="5" t="s">
        <v>21</v>
      </c>
      <c r="E303" s="5" t="s">
        <v>100</v>
      </c>
      <c r="F303" s="79" t="s">
        <v>267</v>
      </c>
      <c r="G303" s="107"/>
      <c r="H303" s="67">
        <f>H304</f>
        <v>9749000</v>
      </c>
      <c r="I303" s="67">
        <f t="shared" ref="I303:M303" si="311">I304</f>
        <v>0</v>
      </c>
      <c r="J303" s="67">
        <f t="shared" si="311"/>
        <v>0</v>
      </c>
      <c r="K303" s="67">
        <f t="shared" si="311"/>
        <v>0</v>
      </c>
      <c r="L303" s="67">
        <f t="shared" si="311"/>
        <v>0</v>
      </c>
      <c r="M303" s="67">
        <f t="shared" si="311"/>
        <v>0</v>
      </c>
      <c r="N303" s="67">
        <f t="shared" si="249"/>
        <v>9749000</v>
      </c>
      <c r="O303" s="67">
        <f t="shared" si="250"/>
        <v>0</v>
      </c>
      <c r="P303" s="67">
        <f t="shared" si="251"/>
        <v>0</v>
      </c>
      <c r="Q303" s="67">
        <f t="shared" ref="Q303:S304" si="312">Q304</f>
        <v>0</v>
      </c>
      <c r="R303" s="67">
        <f t="shared" si="312"/>
        <v>0</v>
      </c>
      <c r="S303" s="67">
        <f t="shared" si="312"/>
        <v>0</v>
      </c>
      <c r="T303" s="67">
        <f t="shared" si="298"/>
        <v>9749000</v>
      </c>
      <c r="U303" s="67">
        <f t="shared" si="299"/>
        <v>0</v>
      </c>
      <c r="V303" s="67">
        <f t="shared" si="300"/>
        <v>0</v>
      </c>
    </row>
    <row r="304" spans="1:22" ht="25.5" customHeight="1">
      <c r="A304" s="146"/>
      <c r="B304" s="136" t="s">
        <v>208</v>
      </c>
      <c r="C304" s="5" t="s">
        <v>28</v>
      </c>
      <c r="D304" s="5" t="s">
        <v>21</v>
      </c>
      <c r="E304" s="5" t="s">
        <v>100</v>
      </c>
      <c r="F304" s="79" t="s">
        <v>267</v>
      </c>
      <c r="G304" s="107" t="s">
        <v>32</v>
      </c>
      <c r="H304" s="67">
        <f>H305</f>
        <v>9749000</v>
      </c>
      <c r="I304" s="67">
        <f t="shared" ref="I304:M304" si="313">I305</f>
        <v>0</v>
      </c>
      <c r="J304" s="67">
        <f t="shared" si="313"/>
        <v>0</v>
      </c>
      <c r="K304" s="67">
        <f t="shared" si="313"/>
        <v>0</v>
      </c>
      <c r="L304" s="67">
        <f t="shared" si="313"/>
        <v>0</v>
      </c>
      <c r="M304" s="67">
        <f t="shared" si="313"/>
        <v>0</v>
      </c>
      <c r="N304" s="67">
        <f t="shared" si="249"/>
        <v>9749000</v>
      </c>
      <c r="O304" s="67">
        <f t="shared" si="250"/>
        <v>0</v>
      </c>
      <c r="P304" s="67">
        <f t="shared" si="251"/>
        <v>0</v>
      </c>
      <c r="Q304" s="67">
        <f t="shared" si="312"/>
        <v>0</v>
      </c>
      <c r="R304" s="67">
        <f t="shared" si="312"/>
        <v>0</v>
      </c>
      <c r="S304" s="67">
        <f t="shared" si="312"/>
        <v>0</v>
      </c>
      <c r="T304" s="67">
        <f t="shared" si="298"/>
        <v>9749000</v>
      </c>
      <c r="U304" s="67">
        <f t="shared" si="299"/>
        <v>0</v>
      </c>
      <c r="V304" s="67">
        <f t="shared" si="300"/>
        <v>0</v>
      </c>
    </row>
    <row r="305" spans="1:22" ht="30.75" customHeight="1">
      <c r="A305" s="146"/>
      <c r="B305" s="77" t="s">
        <v>34</v>
      </c>
      <c r="C305" s="5" t="s">
        <v>28</v>
      </c>
      <c r="D305" s="5" t="s">
        <v>21</v>
      </c>
      <c r="E305" s="5" t="s">
        <v>100</v>
      </c>
      <c r="F305" s="79" t="s">
        <v>267</v>
      </c>
      <c r="G305" s="107" t="s">
        <v>33</v>
      </c>
      <c r="H305" s="66">
        <v>9749000</v>
      </c>
      <c r="I305" s="67"/>
      <c r="J305" s="67"/>
      <c r="K305" s="66"/>
      <c r="L305" s="67"/>
      <c r="M305" s="67"/>
      <c r="N305" s="66">
        <f t="shared" si="249"/>
        <v>9749000</v>
      </c>
      <c r="O305" s="67">
        <f t="shared" si="250"/>
        <v>0</v>
      </c>
      <c r="P305" s="67">
        <f t="shared" si="251"/>
        <v>0</v>
      </c>
      <c r="Q305" s="66"/>
      <c r="R305" s="67"/>
      <c r="S305" s="67"/>
      <c r="T305" s="66">
        <f t="shared" si="298"/>
        <v>9749000</v>
      </c>
      <c r="U305" s="67">
        <f t="shared" si="299"/>
        <v>0</v>
      </c>
      <c r="V305" s="67">
        <f t="shared" si="300"/>
        <v>0</v>
      </c>
    </row>
    <row r="306" spans="1:22">
      <c r="A306" s="111"/>
      <c r="B306" s="91"/>
      <c r="C306" s="5"/>
      <c r="D306" s="5"/>
      <c r="E306" s="5"/>
      <c r="F306" s="5"/>
      <c r="G306" s="17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</row>
    <row r="307" spans="1:22" ht="45">
      <c r="A307" s="26" t="s">
        <v>7</v>
      </c>
      <c r="B307" s="102" t="s">
        <v>232</v>
      </c>
      <c r="C307" s="20" t="s">
        <v>15</v>
      </c>
      <c r="D307" s="9" t="s">
        <v>21</v>
      </c>
      <c r="E307" s="9" t="s">
        <v>100</v>
      </c>
      <c r="F307" s="20" t="s">
        <v>101</v>
      </c>
      <c r="G307" s="17"/>
      <c r="H307" s="64">
        <f>H308+H313</f>
        <v>760000</v>
      </c>
      <c r="I307" s="64">
        <f t="shared" ref="I307:J307" si="314">I308+I313</f>
        <v>760000</v>
      </c>
      <c r="J307" s="64">
        <f t="shared" si="314"/>
        <v>760000</v>
      </c>
      <c r="K307" s="64">
        <f t="shared" ref="K307:M307" si="315">K308+K313</f>
        <v>0</v>
      </c>
      <c r="L307" s="64">
        <f t="shared" si="315"/>
        <v>0</v>
      </c>
      <c r="M307" s="64">
        <f t="shared" si="315"/>
        <v>0</v>
      </c>
      <c r="N307" s="64">
        <f t="shared" si="249"/>
        <v>760000</v>
      </c>
      <c r="O307" s="64">
        <f t="shared" si="250"/>
        <v>760000</v>
      </c>
      <c r="P307" s="64">
        <f t="shared" si="251"/>
        <v>760000</v>
      </c>
      <c r="Q307" s="64">
        <f>Q308+Q313+Q318</f>
        <v>300000</v>
      </c>
      <c r="R307" s="64">
        <f t="shared" ref="R307:S307" si="316">R308+R313+R318</f>
        <v>0</v>
      </c>
      <c r="S307" s="64">
        <f t="shared" si="316"/>
        <v>0</v>
      </c>
      <c r="T307" s="64">
        <f t="shared" ref="T307:T317" si="317">N307+Q307</f>
        <v>1060000</v>
      </c>
      <c r="U307" s="64">
        <f t="shared" ref="U307:U317" si="318">O307+R307</f>
        <v>760000</v>
      </c>
      <c r="V307" s="64">
        <f t="shared" ref="V307:V317" si="319">P307+S307</f>
        <v>760000</v>
      </c>
    </row>
    <row r="308" spans="1:22">
      <c r="A308" s="239"/>
      <c r="B308" s="161" t="s">
        <v>283</v>
      </c>
      <c r="C308" s="5" t="s">
        <v>15</v>
      </c>
      <c r="D308" s="5" t="s">
        <v>21</v>
      </c>
      <c r="E308" s="5" t="s">
        <v>100</v>
      </c>
      <c r="F308" s="5" t="s">
        <v>117</v>
      </c>
      <c r="G308" s="17"/>
      <c r="H308" s="63">
        <f>H309+H311</f>
        <v>590000</v>
      </c>
      <c r="I308" s="63">
        <f t="shared" ref="I308:J308" si="320">I309+I311</f>
        <v>590000</v>
      </c>
      <c r="J308" s="63">
        <f t="shared" si="320"/>
        <v>590000</v>
      </c>
      <c r="K308" s="63">
        <f t="shared" ref="K308:M308" si="321">K309+K311</f>
        <v>0</v>
      </c>
      <c r="L308" s="63">
        <f t="shared" si="321"/>
        <v>0</v>
      </c>
      <c r="M308" s="63">
        <f t="shared" si="321"/>
        <v>0</v>
      </c>
      <c r="N308" s="63">
        <f t="shared" si="249"/>
        <v>590000</v>
      </c>
      <c r="O308" s="63">
        <f t="shared" si="250"/>
        <v>590000</v>
      </c>
      <c r="P308" s="63">
        <f t="shared" si="251"/>
        <v>590000</v>
      </c>
      <c r="Q308" s="63">
        <f t="shared" ref="Q308:S308" si="322">Q309+Q311</f>
        <v>0</v>
      </c>
      <c r="R308" s="63">
        <f t="shared" si="322"/>
        <v>0</v>
      </c>
      <c r="S308" s="63">
        <f t="shared" si="322"/>
        <v>0</v>
      </c>
      <c r="T308" s="63">
        <f t="shared" si="317"/>
        <v>590000</v>
      </c>
      <c r="U308" s="63">
        <f t="shared" si="318"/>
        <v>590000</v>
      </c>
      <c r="V308" s="63">
        <f t="shared" si="319"/>
        <v>590000</v>
      </c>
    </row>
    <row r="309" spans="1:22" ht="25.5">
      <c r="A309" s="240"/>
      <c r="B309" s="62" t="s">
        <v>208</v>
      </c>
      <c r="C309" s="5" t="s">
        <v>15</v>
      </c>
      <c r="D309" s="5" t="s">
        <v>21</v>
      </c>
      <c r="E309" s="5" t="s">
        <v>100</v>
      </c>
      <c r="F309" s="5" t="s">
        <v>117</v>
      </c>
      <c r="G309" s="17" t="s">
        <v>32</v>
      </c>
      <c r="H309" s="63">
        <f>H310</f>
        <v>560000</v>
      </c>
      <c r="I309" s="63">
        <f t="shared" ref="I309:M309" si="323">I310</f>
        <v>560000</v>
      </c>
      <c r="J309" s="63">
        <f t="shared" si="323"/>
        <v>560000</v>
      </c>
      <c r="K309" s="63">
        <f t="shared" si="323"/>
        <v>0</v>
      </c>
      <c r="L309" s="63">
        <f t="shared" si="323"/>
        <v>0</v>
      </c>
      <c r="M309" s="63">
        <f t="shared" si="323"/>
        <v>0</v>
      </c>
      <c r="N309" s="63">
        <f t="shared" si="249"/>
        <v>560000</v>
      </c>
      <c r="O309" s="63">
        <f t="shared" si="250"/>
        <v>560000</v>
      </c>
      <c r="P309" s="63">
        <f t="shared" si="251"/>
        <v>560000</v>
      </c>
      <c r="Q309" s="63">
        <f t="shared" ref="Q309:S309" si="324">Q310</f>
        <v>0</v>
      </c>
      <c r="R309" s="63">
        <f t="shared" si="324"/>
        <v>0</v>
      </c>
      <c r="S309" s="63">
        <f t="shared" si="324"/>
        <v>0</v>
      </c>
      <c r="T309" s="63">
        <f t="shared" si="317"/>
        <v>560000</v>
      </c>
      <c r="U309" s="63">
        <f t="shared" si="318"/>
        <v>560000</v>
      </c>
      <c r="V309" s="63">
        <f t="shared" si="319"/>
        <v>560000</v>
      </c>
    </row>
    <row r="310" spans="1:22" ht="25.5">
      <c r="A310" s="240"/>
      <c r="B310" s="32" t="s">
        <v>34</v>
      </c>
      <c r="C310" s="5" t="s">
        <v>15</v>
      </c>
      <c r="D310" s="5" t="s">
        <v>21</v>
      </c>
      <c r="E310" s="5" t="s">
        <v>100</v>
      </c>
      <c r="F310" s="5" t="s">
        <v>117</v>
      </c>
      <c r="G310" s="17" t="s">
        <v>33</v>
      </c>
      <c r="H310" s="66">
        <v>560000</v>
      </c>
      <c r="I310" s="66">
        <v>560000</v>
      </c>
      <c r="J310" s="66">
        <v>560000</v>
      </c>
      <c r="K310" s="66"/>
      <c r="L310" s="66"/>
      <c r="M310" s="66"/>
      <c r="N310" s="66">
        <f t="shared" si="249"/>
        <v>560000</v>
      </c>
      <c r="O310" s="66">
        <f t="shared" si="250"/>
        <v>560000</v>
      </c>
      <c r="P310" s="66">
        <f t="shared" si="251"/>
        <v>560000</v>
      </c>
      <c r="Q310" s="66"/>
      <c r="R310" s="66"/>
      <c r="S310" s="66"/>
      <c r="T310" s="66">
        <f t="shared" si="317"/>
        <v>560000</v>
      </c>
      <c r="U310" s="66">
        <f t="shared" si="318"/>
        <v>560000</v>
      </c>
      <c r="V310" s="66">
        <f t="shared" si="319"/>
        <v>560000</v>
      </c>
    </row>
    <row r="311" spans="1:22">
      <c r="A311" s="240"/>
      <c r="B311" s="62" t="s">
        <v>35</v>
      </c>
      <c r="C311" s="5" t="s">
        <v>15</v>
      </c>
      <c r="D311" s="5" t="s">
        <v>21</v>
      </c>
      <c r="E311" s="5" t="s">
        <v>100</v>
      </c>
      <c r="F311" s="5" t="s">
        <v>117</v>
      </c>
      <c r="G311" s="61" t="s">
        <v>36</v>
      </c>
      <c r="H311" s="66">
        <f>H312</f>
        <v>30000</v>
      </c>
      <c r="I311" s="66">
        <f t="shared" ref="I311:M311" si="325">I312</f>
        <v>30000</v>
      </c>
      <c r="J311" s="66">
        <f t="shared" si="325"/>
        <v>30000</v>
      </c>
      <c r="K311" s="66">
        <f t="shared" si="325"/>
        <v>0</v>
      </c>
      <c r="L311" s="66">
        <f t="shared" si="325"/>
        <v>0</v>
      </c>
      <c r="M311" s="66">
        <f t="shared" si="325"/>
        <v>0</v>
      </c>
      <c r="N311" s="66">
        <f t="shared" si="249"/>
        <v>30000</v>
      </c>
      <c r="O311" s="66">
        <f t="shared" si="250"/>
        <v>30000</v>
      </c>
      <c r="P311" s="66">
        <f t="shared" si="251"/>
        <v>30000</v>
      </c>
      <c r="Q311" s="66">
        <f t="shared" ref="Q311:S311" si="326">Q312</f>
        <v>0</v>
      </c>
      <c r="R311" s="66">
        <f t="shared" si="326"/>
        <v>0</v>
      </c>
      <c r="S311" s="66">
        <f t="shared" si="326"/>
        <v>0</v>
      </c>
      <c r="T311" s="66">
        <f t="shared" si="317"/>
        <v>30000</v>
      </c>
      <c r="U311" s="66">
        <f t="shared" si="318"/>
        <v>30000</v>
      </c>
      <c r="V311" s="66">
        <f t="shared" si="319"/>
        <v>30000</v>
      </c>
    </row>
    <row r="312" spans="1:22">
      <c r="A312" s="240"/>
      <c r="B312" s="62" t="s">
        <v>174</v>
      </c>
      <c r="C312" s="5" t="s">
        <v>15</v>
      </c>
      <c r="D312" s="5" t="s">
        <v>21</v>
      </c>
      <c r="E312" s="5" t="s">
        <v>100</v>
      </c>
      <c r="F312" s="5" t="s">
        <v>117</v>
      </c>
      <c r="G312" s="61" t="s">
        <v>175</v>
      </c>
      <c r="H312" s="66">
        <v>30000</v>
      </c>
      <c r="I312" s="66">
        <v>30000</v>
      </c>
      <c r="J312" s="66">
        <v>30000</v>
      </c>
      <c r="K312" s="66"/>
      <c r="L312" s="66"/>
      <c r="M312" s="66"/>
      <c r="N312" s="66">
        <f t="shared" si="249"/>
        <v>30000</v>
      </c>
      <c r="O312" s="66">
        <f t="shared" si="250"/>
        <v>30000</v>
      </c>
      <c r="P312" s="66">
        <f t="shared" si="251"/>
        <v>30000</v>
      </c>
      <c r="Q312" s="66"/>
      <c r="R312" s="66"/>
      <c r="S312" s="66"/>
      <c r="T312" s="66">
        <f t="shared" si="317"/>
        <v>30000</v>
      </c>
      <c r="U312" s="66">
        <f t="shared" si="318"/>
        <v>30000</v>
      </c>
      <c r="V312" s="66">
        <f t="shared" si="319"/>
        <v>30000</v>
      </c>
    </row>
    <row r="313" spans="1:22">
      <c r="A313" s="246"/>
      <c r="B313" s="62" t="s">
        <v>284</v>
      </c>
      <c r="C313" s="5" t="s">
        <v>15</v>
      </c>
      <c r="D313" s="5" t="s">
        <v>21</v>
      </c>
      <c r="E313" s="5" t="s">
        <v>100</v>
      </c>
      <c r="F313" s="5" t="s">
        <v>118</v>
      </c>
      <c r="G313" s="17"/>
      <c r="H313" s="63">
        <f>H314+H316</f>
        <v>170000</v>
      </c>
      <c r="I313" s="63">
        <f t="shared" ref="I313:J313" si="327">I314+I316</f>
        <v>170000</v>
      </c>
      <c r="J313" s="63">
        <f t="shared" si="327"/>
        <v>170000</v>
      </c>
      <c r="K313" s="63">
        <f t="shared" ref="K313:M313" si="328">K314+K316</f>
        <v>0</v>
      </c>
      <c r="L313" s="63">
        <f t="shared" si="328"/>
        <v>0</v>
      </c>
      <c r="M313" s="63">
        <f t="shared" si="328"/>
        <v>0</v>
      </c>
      <c r="N313" s="63">
        <f t="shared" si="249"/>
        <v>170000</v>
      </c>
      <c r="O313" s="63">
        <f t="shared" si="250"/>
        <v>170000</v>
      </c>
      <c r="P313" s="63">
        <f t="shared" si="251"/>
        <v>170000</v>
      </c>
      <c r="Q313" s="63">
        <f t="shared" ref="Q313:S313" si="329">Q314+Q316</f>
        <v>0</v>
      </c>
      <c r="R313" s="63">
        <f t="shared" si="329"/>
        <v>0</v>
      </c>
      <c r="S313" s="63">
        <f t="shared" si="329"/>
        <v>0</v>
      </c>
      <c r="T313" s="63">
        <f t="shared" si="317"/>
        <v>170000</v>
      </c>
      <c r="U313" s="63">
        <f t="shared" si="318"/>
        <v>170000</v>
      </c>
      <c r="V313" s="63">
        <f t="shared" si="319"/>
        <v>170000</v>
      </c>
    </row>
    <row r="314" spans="1:22" ht="25.5">
      <c r="A314" s="240"/>
      <c r="B314" s="62" t="s">
        <v>208</v>
      </c>
      <c r="C314" s="5" t="s">
        <v>15</v>
      </c>
      <c r="D314" s="5" t="s">
        <v>21</v>
      </c>
      <c r="E314" s="5" t="s">
        <v>100</v>
      </c>
      <c r="F314" s="5" t="s">
        <v>118</v>
      </c>
      <c r="G314" s="17" t="s">
        <v>32</v>
      </c>
      <c r="H314" s="63">
        <f>H315</f>
        <v>120000</v>
      </c>
      <c r="I314" s="63">
        <f t="shared" ref="I314:M314" si="330">I315</f>
        <v>120000</v>
      </c>
      <c r="J314" s="63">
        <f t="shared" si="330"/>
        <v>120000</v>
      </c>
      <c r="K314" s="63">
        <f t="shared" si="330"/>
        <v>0</v>
      </c>
      <c r="L314" s="63">
        <f t="shared" si="330"/>
        <v>0</v>
      </c>
      <c r="M314" s="63">
        <f t="shared" si="330"/>
        <v>0</v>
      </c>
      <c r="N314" s="63">
        <f t="shared" si="249"/>
        <v>120000</v>
      </c>
      <c r="O314" s="63">
        <f t="shared" si="250"/>
        <v>120000</v>
      </c>
      <c r="P314" s="63">
        <f t="shared" si="251"/>
        <v>120000</v>
      </c>
      <c r="Q314" s="63">
        <f t="shared" ref="Q314:S314" si="331">Q315</f>
        <v>0</v>
      </c>
      <c r="R314" s="63">
        <f t="shared" si="331"/>
        <v>0</v>
      </c>
      <c r="S314" s="63">
        <f t="shared" si="331"/>
        <v>0</v>
      </c>
      <c r="T314" s="63">
        <f t="shared" si="317"/>
        <v>120000</v>
      </c>
      <c r="U314" s="63">
        <f t="shared" si="318"/>
        <v>120000</v>
      </c>
      <c r="V314" s="63">
        <f t="shared" si="319"/>
        <v>120000</v>
      </c>
    </row>
    <row r="315" spans="1:22" ht="25.5">
      <c r="A315" s="243"/>
      <c r="B315" s="32" t="s">
        <v>34</v>
      </c>
      <c r="C315" s="5" t="s">
        <v>15</v>
      </c>
      <c r="D315" s="5" t="s">
        <v>21</v>
      </c>
      <c r="E315" s="5" t="s">
        <v>100</v>
      </c>
      <c r="F315" s="5" t="s">
        <v>118</v>
      </c>
      <c r="G315" s="17" t="s">
        <v>33</v>
      </c>
      <c r="H315" s="66">
        <v>120000</v>
      </c>
      <c r="I315" s="66">
        <v>120000</v>
      </c>
      <c r="J315" s="66">
        <v>120000</v>
      </c>
      <c r="K315" s="66"/>
      <c r="L315" s="66"/>
      <c r="M315" s="66"/>
      <c r="N315" s="66">
        <f t="shared" si="249"/>
        <v>120000</v>
      </c>
      <c r="O315" s="66">
        <f t="shared" si="250"/>
        <v>120000</v>
      </c>
      <c r="P315" s="66">
        <f t="shared" si="251"/>
        <v>120000</v>
      </c>
      <c r="Q315" s="66"/>
      <c r="R315" s="66"/>
      <c r="S315" s="66"/>
      <c r="T315" s="66">
        <f t="shared" si="317"/>
        <v>120000</v>
      </c>
      <c r="U315" s="66">
        <f t="shared" si="318"/>
        <v>120000</v>
      </c>
      <c r="V315" s="66">
        <f t="shared" si="319"/>
        <v>120000</v>
      </c>
    </row>
    <row r="316" spans="1:22">
      <c r="A316" s="151"/>
      <c r="B316" s="88" t="s">
        <v>35</v>
      </c>
      <c r="C316" s="5" t="s">
        <v>15</v>
      </c>
      <c r="D316" s="5" t="s">
        <v>21</v>
      </c>
      <c r="E316" s="5" t="s">
        <v>100</v>
      </c>
      <c r="F316" s="5" t="s">
        <v>118</v>
      </c>
      <c r="G316" s="61" t="s">
        <v>36</v>
      </c>
      <c r="H316" s="66">
        <f>H317</f>
        <v>50000</v>
      </c>
      <c r="I316" s="66">
        <f t="shared" ref="I316:M316" si="332">I317</f>
        <v>50000</v>
      </c>
      <c r="J316" s="66">
        <f t="shared" si="332"/>
        <v>50000</v>
      </c>
      <c r="K316" s="66">
        <f t="shared" si="332"/>
        <v>0</v>
      </c>
      <c r="L316" s="66">
        <f t="shared" si="332"/>
        <v>0</v>
      </c>
      <c r="M316" s="66">
        <f t="shared" si="332"/>
        <v>0</v>
      </c>
      <c r="N316" s="66">
        <f t="shared" si="249"/>
        <v>50000</v>
      </c>
      <c r="O316" s="66">
        <f t="shared" si="250"/>
        <v>50000</v>
      </c>
      <c r="P316" s="66">
        <f t="shared" si="251"/>
        <v>50000</v>
      </c>
      <c r="Q316" s="66">
        <f t="shared" ref="Q316:S316" si="333">Q317</f>
        <v>0</v>
      </c>
      <c r="R316" s="66">
        <f t="shared" si="333"/>
        <v>0</v>
      </c>
      <c r="S316" s="66">
        <f t="shared" si="333"/>
        <v>0</v>
      </c>
      <c r="T316" s="66">
        <f t="shared" si="317"/>
        <v>50000</v>
      </c>
      <c r="U316" s="66">
        <f t="shared" si="318"/>
        <v>50000</v>
      </c>
      <c r="V316" s="66">
        <f t="shared" si="319"/>
        <v>50000</v>
      </c>
    </row>
    <row r="317" spans="1:22">
      <c r="A317" s="151"/>
      <c r="B317" s="88" t="s">
        <v>174</v>
      </c>
      <c r="C317" s="5" t="s">
        <v>15</v>
      </c>
      <c r="D317" s="5" t="s">
        <v>21</v>
      </c>
      <c r="E317" s="5" t="s">
        <v>100</v>
      </c>
      <c r="F317" s="5" t="s">
        <v>118</v>
      </c>
      <c r="G317" s="61" t="s">
        <v>175</v>
      </c>
      <c r="H317" s="66">
        <v>50000</v>
      </c>
      <c r="I317" s="66">
        <v>50000</v>
      </c>
      <c r="J317" s="66">
        <v>50000</v>
      </c>
      <c r="K317" s="66"/>
      <c r="L317" s="66"/>
      <c r="M317" s="66"/>
      <c r="N317" s="66">
        <f t="shared" si="249"/>
        <v>50000</v>
      </c>
      <c r="O317" s="66">
        <f t="shared" si="250"/>
        <v>50000</v>
      </c>
      <c r="P317" s="66">
        <f t="shared" si="251"/>
        <v>50000</v>
      </c>
      <c r="Q317" s="66"/>
      <c r="R317" s="66"/>
      <c r="S317" s="66"/>
      <c r="T317" s="66">
        <f t="shared" si="317"/>
        <v>50000</v>
      </c>
      <c r="U317" s="66">
        <f t="shared" si="318"/>
        <v>50000</v>
      </c>
      <c r="V317" s="66">
        <f t="shared" si="319"/>
        <v>50000</v>
      </c>
    </row>
    <row r="318" spans="1:22">
      <c r="A318" s="209"/>
      <c r="B318" s="88" t="s">
        <v>188</v>
      </c>
      <c r="C318" s="5" t="s">
        <v>15</v>
      </c>
      <c r="D318" s="5" t="s">
        <v>21</v>
      </c>
      <c r="E318" s="5" t="s">
        <v>100</v>
      </c>
      <c r="F318" s="60" t="s">
        <v>187</v>
      </c>
      <c r="G318" s="61"/>
      <c r="H318" s="66"/>
      <c r="I318" s="66"/>
      <c r="J318" s="66"/>
      <c r="K318" s="66"/>
      <c r="L318" s="66"/>
      <c r="M318" s="66"/>
      <c r="N318" s="66"/>
      <c r="O318" s="66"/>
      <c r="P318" s="66"/>
      <c r="Q318" s="66">
        <f>Q319+Q321</f>
        <v>300000</v>
      </c>
      <c r="R318" s="66">
        <f t="shared" ref="R318:S318" si="334">R319+R321</f>
        <v>0</v>
      </c>
      <c r="S318" s="66">
        <f t="shared" si="334"/>
        <v>0</v>
      </c>
      <c r="T318" s="66">
        <f t="shared" ref="T318:T322" si="335">N318+Q318</f>
        <v>300000</v>
      </c>
      <c r="U318" s="66">
        <f t="shared" ref="U318:U322" si="336">O318+R318</f>
        <v>0</v>
      </c>
      <c r="V318" s="66">
        <f t="shared" ref="V318:V322" si="337">P318+S318</f>
        <v>0</v>
      </c>
    </row>
    <row r="319" spans="1:22" ht="25.5">
      <c r="A319" s="209"/>
      <c r="B319" s="62" t="s">
        <v>208</v>
      </c>
      <c r="C319" s="5" t="s">
        <v>15</v>
      </c>
      <c r="D319" s="5" t="s">
        <v>21</v>
      </c>
      <c r="E319" s="5" t="s">
        <v>100</v>
      </c>
      <c r="F319" s="60" t="s">
        <v>187</v>
      </c>
      <c r="G319" s="61" t="s">
        <v>32</v>
      </c>
      <c r="H319" s="66"/>
      <c r="I319" s="66"/>
      <c r="J319" s="66"/>
      <c r="K319" s="66"/>
      <c r="L319" s="66"/>
      <c r="M319" s="66"/>
      <c r="N319" s="66"/>
      <c r="O319" s="66"/>
      <c r="P319" s="66"/>
      <c r="Q319" s="66">
        <f>Q320</f>
        <v>140000</v>
      </c>
      <c r="R319" s="66">
        <f t="shared" ref="R319:S319" si="338">R320</f>
        <v>0</v>
      </c>
      <c r="S319" s="66">
        <f t="shared" si="338"/>
        <v>0</v>
      </c>
      <c r="T319" s="66">
        <f t="shared" si="335"/>
        <v>140000</v>
      </c>
      <c r="U319" s="66">
        <f t="shared" si="336"/>
        <v>0</v>
      </c>
      <c r="V319" s="66">
        <f t="shared" si="337"/>
        <v>0</v>
      </c>
    </row>
    <row r="320" spans="1:22" ht="25.5">
      <c r="A320" s="209"/>
      <c r="B320" s="32" t="s">
        <v>34</v>
      </c>
      <c r="C320" s="5" t="s">
        <v>15</v>
      </c>
      <c r="D320" s="5" t="s">
        <v>21</v>
      </c>
      <c r="E320" s="5" t="s">
        <v>100</v>
      </c>
      <c r="F320" s="60" t="s">
        <v>187</v>
      </c>
      <c r="G320" s="61" t="s">
        <v>33</v>
      </c>
      <c r="H320" s="66"/>
      <c r="I320" s="66"/>
      <c r="J320" s="66"/>
      <c r="K320" s="66"/>
      <c r="L320" s="66"/>
      <c r="M320" s="66"/>
      <c r="N320" s="66"/>
      <c r="O320" s="66"/>
      <c r="P320" s="66"/>
      <c r="Q320" s="66">
        <v>140000</v>
      </c>
      <c r="R320" s="66"/>
      <c r="S320" s="66"/>
      <c r="T320" s="66">
        <f t="shared" si="335"/>
        <v>140000</v>
      </c>
      <c r="U320" s="66">
        <f t="shared" si="336"/>
        <v>0</v>
      </c>
      <c r="V320" s="66">
        <f t="shared" si="337"/>
        <v>0</v>
      </c>
    </row>
    <row r="321" spans="1:22">
      <c r="A321" s="209"/>
      <c r="B321" s="88" t="s">
        <v>35</v>
      </c>
      <c r="C321" s="5" t="s">
        <v>15</v>
      </c>
      <c r="D321" s="5" t="s">
        <v>21</v>
      </c>
      <c r="E321" s="5" t="s">
        <v>100</v>
      </c>
      <c r="F321" s="60" t="s">
        <v>187</v>
      </c>
      <c r="G321" s="61" t="s">
        <v>36</v>
      </c>
      <c r="H321" s="66"/>
      <c r="I321" s="66"/>
      <c r="J321" s="66"/>
      <c r="K321" s="66"/>
      <c r="L321" s="66"/>
      <c r="M321" s="66"/>
      <c r="N321" s="66"/>
      <c r="O321" s="66"/>
      <c r="P321" s="66"/>
      <c r="Q321" s="66">
        <f>Q322</f>
        <v>160000</v>
      </c>
      <c r="R321" s="66">
        <f t="shared" ref="R321:S321" si="339">R322</f>
        <v>0</v>
      </c>
      <c r="S321" s="66">
        <f t="shared" si="339"/>
        <v>0</v>
      </c>
      <c r="T321" s="66">
        <f t="shared" si="335"/>
        <v>160000</v>
      </c>
      <c r="U321" s="66">
        <f t="shared" si="336"/>
        <v>0</v>
      </c>
      <c r="V321" s="66">
        <f t="shared" si="337"/>
        <v>0</v>
      </c>
    </row>
    <row r="322" spans="1:22">
      <c r="A322" s="209"/>
      <c r="B322" s="88" t="s">
        <v>174</v>
      </c>
      <c r="C322" s="5" t="s">
        <v>15</v>
      </c>
      <c r="D322" s="5" t="s">
        <v>21</v>
      </c>
      <c r="E322" s="5" t="s">
        <v>100</v>
      </c>
      <c r="F322" s="60" t="s">
        <v>187</v>
      </c>
      <c r="G322" s="61" t="s">
        <v>175</v>
      </c>
      <c r="H322" s="66"/>
      <c r="I322" s="66"/>
      <c r="J322" s="66"/>
      <c r="K322" s="66"/>
      <c r="L322" s="66"/>
      <c r="M322" s="66"/>
      <c r="N322" s="66"/>
      <c r="O322" s="66"/>
      <c r="P322" s="66"/>
      <c r="Q322" s="66">
        <v>160000</v>
      </c>
      <c r="R322" s="66"/>
      <c r="S322" s="66"/>
      <c r="T322" s="66">
        <f t="shared" si="335"/>
        <v>160000</v>
      </c>
      <c r="U322" s="66">
        <f t="shared" si="336"/>
        <v>0</v>
      </c>
      <c r="V322" s="66">
        <f t="shared" si="337"/>
        <v>0</v>
      </c>
    </row>
    <row r="323" spans="1:22">
      <c r="A323" s="151"/>
      <c r="B323" s="4"/>
      <c r="C323" s="4"/>
      <c r="D323" s="4"/>
      <c r="E323" s="4"/>
      <c r="F323" s="5"/>
      <c r="G323" s="17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</row>
    <row r="324" spans="1:22" ht="45">
      <c r="A324" s="90">
        <v>8</v>
      </c>
      <c r="B324" s="178" t="s">
        <v>233</v>
      </c>
      <c r="C324" s="7" t="s">
        <v>159</v>
      </c>
      <c r="D324" s="7" t="s">
        <v>21</v>
      </c>
      <c r="E324" s="7" t="s">
        <v>100</v>
      </c>
      <c r="F324" s="7" t="s">
        <v>101</v>
      </c>
      <c r="G324" s="16"/>
      <c r="H324" s="65">
        <f>H325+H350+H354+H343</f>
        <v>29922817.199999999</v>
      </c>
      <c r="I324" s="65">
        <f t="shared" ref="I324:M324" si="340">I325+I350+I354+I343</f>
        <v>1600000</v>
      </c>
      <c r="J324" s="65">
        <f t="shared" si="340"/>
        <v>0</v>
      </c>
      <c r="K324" s="65">
        <f t="shared" si="340"/>
        <v>46530000</v>
      </c>
      <c r="L324" s="65">
        <f t="shared" si="340"/>
        <v>0</v>
      </c>
      <c r="M324" s="65">
        <f t="shared" si="340"/>
        <v>0</v>
      </c>
      <c r="N324" s="65">
        <f t="shared" si="249"/>
        <v>76452817.200000003</v>
      </c>
      <c r="O324" s="65">
        <f t="shared" si="250"/>
        <v>1600000</v>
      </c>
      <c r="P324" s="65">
        <f t="shared" si="251"/>
        <v>0</v>
      </c>
      <c r="Q324" s="65">
        <f t="shared" ref="Q324:S324" si="341">Q325+Q350+Q354+Q343</f>
        <v>9859887.3200000003</v>
      </c>
      <c r="R324" s="65">
        <f t="shared" si="341"/>
        <v>0</v>
      </c>
      <c r="S324" s="65">
        <f t="shared" si="341"/>
        <v>0</v>
      </c>
      <c r="T324" s="65">
        <f t="shared" ref="T324:T360" si="342">N324+Q324</f>
        <v>86312704.520000011</v>
      </c>
      <c r="U324" s="65">
        <f t="shared" ref="U324:U360" si="343">O324+R324</f>
        <v>1600000</v>
      </c>
      <c r="V324" s="65">
        <f t="shared" ref="V324:V360" si="344">P324+S324</f>
        <v>0</v>
      </c>
    </row>
    <row r="325" spans="1:22">
      <c r="A325" s="89" t="s">
        <v>165</v>
      </c>
      <c r="B325" s="81" t="s">
        <v>160</v>
      </c>
      <c r="C325" s="6" t="s">
        <v>159</v>
      </c>
      <c r="D325" s="6" t="s">
        <v>3</v>
      </c>
      <c r="E325" s="6" t="s">
        <v>100</v>
      </c>
      <c r="F325" s="6" t="s">
        <v>101</v>
      </c>
      <c r="G325" s="18"/>
      <c r="H325" s="64">
        <f>H326+H329+H336</f>
        <v>25611817.199999999</v>
      </c>
      <c r="I325" s="64">
        <f t="shared" ref="I325:J325" si="345">I326+I329+I336</f>
        <v>0</v>
      </c>
      <c r="J325" s="64">
        <f t="shared" si="345"/>
        <v>0</v>
      </c>
      <c r="K325" s="64">
        <f t="shared" ref="K325:M325" si="346">K326+K329+K336</f>
        <v>0</v>
      </c>
      <c r="L325" s="64">
        <f t="shared" si="346"/>
        <v>0</v>
      </c>
      <c r="M325" s="64">
        <f t="shared" si="346"/>
        <v>0</v>
      </c>
      <c r="N325" s="64">
        <f t="shared" si="249"/>
        <v>25611817.199999999</v>
      </c>
      <c r="O325" s="64">
        <f t="shared" si="250"/>
        <v>0</v>
      </c>
      <c r="P325" s="64">
        <f t="shared" si="251"/>
        <v>0</v>
      </c>
      <c r="Q325" s="64">
        <f t="shared" ref="Q325:S325" si="347">Q326+Q329+Q336</f>
        <v>10662.8</v>
      </c>
      <c r="R325" s="64">
        <f t="shared" si="347"/>
        <v>0</v>
      </c>
      <c r="S325" s="64">
        <f t="shared" si="347"/>
        <v>0</v>
      </c>
      <c r="T325" s="64">
        <f t="shared" si="342"/>
        <v>25622480</v>
      </c>
      <c r="U325" s="64">
        <f t="shared" si="343"/>
        <v>0</v>
      </c>
      <c r="V325" s="64">
        <f t="shared" si="344"/>
        <v>0</v>
      </c>
    </row>
    <row r="326" spans="1:22">
      <c r="A326" s="239"/>
      <c r="B326" s="80" t="s">
        <v>286</v>
      </c>
      <c r="C326" s="60" t="s">
        <v>159</v>
      </c>
      <c r="D326" s="60" t="s">
        <v>3</v>
      </c>
      <c r="E326" s="60" t="s">
        <v>100</v>
      </c>
      <c r="F326" s="40" t="s">
        <v>285</v>
      </c>
      <c r="G326" s="41"/>
      <c r="H326" s="63">
        <f>H327</f>
        <v>1500000</v>
      </c>
      <c r="I326" s="63">
        <f t="shared" ref="I326:M327" si="348">I327</f>
        <v>0</v>
      </c>
      <c r="J326" s="63">
        <f t="shared" si="348"/>
        <v>0</v>
      </c>
      <c r="K326" s="63">
        <f t="shared" si="348"/>
        <v>0</v>
      </c>
      <c r="L326" s="63">
        <f t="shared" si="348"/>
        <v>0</v>
      </c>
      <c r="M326" s="63">
        <f t="shared" si="348"/>
        <v>0</v>
      </c>
      <c r="N326" s="63">
        <f t="shared" si="249"/>
        <v>1500000</v>
      </c>
      <c r="O326" s="63">
        <f t="shared" si="250"/>
        <v>0</v>
      </c>
      <c r="P326" s="63">
        <f t="shared" si="251"/>
        <v>0</v>
      </c>
      <c r="Q326" s="63">
        <f t="shared" ref="Q326:S327" si="349">Q327</f>
        <v>0</v>
      </c>
      <c r="R326" s="63">
        <f t="shared" si="349"/>
        <v>0</v>
      </c>
      <c r="S326" s="63">
        <f t="shared" si="349"/>
        <v>0</v>
      </c>
      <c r="T326" s="63">
        <f t="shared" si="342"/>
        <v>1500000</v>
      </c>
      <c r="U326" s="63">
        <f t="shared" si="343"/>
        <v>0</v>
      </c>
      <c r="V326" s="63">
        <f t="shared" si="344"/>
        <v>0</v>
      </c>
    </row>
    <row r="327" spans="1:22" ht="25.5">
      <c r="A327" s="240"/>
      <c r="B327" s="88" t="s">
        <v>208</v>
      </c>
      <c r="C327" s="60" t="s">
        <v>159</v>
      </c>
      <c r="D327" s="60" t="s">
        <v>3</v>
      </c>
      <c r="E327" s="60" t="s">
        <v>100</v>
      </c>
      <c r="F327" s="40" t="s">
        <v>285</v>
      </c>
      <c r="G327" s="41" t="s">
        <v>32</v>
      </c>
      <c r="H327" s="63">
        <f>H328</f>
        <v>1500000</v>
      </c>
      <c r="I327" s="63">
        <f t="shared" si="348"/>
        <v>0</v>
      </c>
      <c r="J327" s="63">
        <f t="shared" si="348"/>
        <v>0</v>
      </c>
      <c r="K327" s="63">
        <f t="shared" si="348"/>
        <v>0</v>
      </c>
      <c r="L327" s="63">
        <f t="shared" si="348"/>
        <v>0</v>
      </c>
      <c r="M327" s="63">
        <f t="shared" si="348"/>
        <v>0</v>
      </c>
      <c r="N327" s="63">
        <f t="shared" si="249"/>
        <v>1500000</v>
      </c>
      <c r="O327" s="63">
        <f t="shared" si="250"/>
        <v>0</v>
      </c>
      <c r="P327" s="63">
        <f t="shared" si="251"/>
        <v>0</v>
      </c>
      <c r="Q327" s="63">
        <f t="shared" si="349"/>
        <v>0</v>
      </c>
      <c r="R327" s="63">
        <f t="shared" si="349"/>
        <v>0</v>
      </c>
      <c r="S327" s="63">
        <f t="shared" si="349"/>
        <v>0</v>
      </c>
      <c r="T327" s="63">
        <f t="shared" si="342"/>
        <v>1500000</v>
      </c>
      <c r="U327" s="63">
        <f t="shared" si="343"/>
        <v>0</v>
      </c>
      <c r="V327" s="63">
        <f t="shared" si="344"/>
        <v>0</v>
      </c>
    </row>
    <row r="328" spans="1:22" ht="25.5">
      <c r="A328" s="240"/>
      <c r="B328" s="77" t="s">
        <v>34</v>
      </c>
      <c r="C328" s="60" t="s">
        <v>159</v>
      </c>
      <c r="D328" s="60" t="s">
        <v>3</v>
      </c>
      <c r="E328" s="60" t="s">
        <v>100</v>
      </c>
      <c r="F328" s="40" t="s">
        <v>285</v>
      </c>
      <c r="G328" s="41" t="s">
        <v>33</v>
      </c>
      <c r="H328" s="66">
        <v>1500000</v>
      </c>
      <c r="I328" s="66"/>
      <c r="J328" s="66"/>
      <c r="K328" s="66"/>
      <c r="L328" s="66"/>
      <c r="M328" s="66"/>
      <c r="N328" s="66">
        <f t="shared" si="249"/>
        <v>1500000</v>
      </c>
      <c r="O328" s="66">
        <f t="shared" si="250"/>
        <v>0</v>
      </c>
      <c r="P328" s="66">
        <f t="shared" si="251"/>
        <v>0</v>
      </c>
      <c r="Q328" s="66"/>
      <c r="R328" s="66"/>
      <c r="S328" s="66"/>
      <c r="T328" s="66">
        <f t="shared" si="342"/>
        <v>1500000</v>
      </c>
      <c r="U328" s="66">
        <f t="shared" si="343"/>
        <v>0</v>
      </c>
      <c r="V328" s="66">
        <f t="shared" si="344"/>
        <v>0</v>
      </c>
    </row>
    <row r="329" spans="1:22" ht="63.75">
      <c r="A329" s="146"/>
      <c r="B329" s="126" t="s">
        <v>206</v>
      </c>
      <c r="C329" s="79" t="s">
        <v>159</v>
      </c>
      <c r="D329" s="79" t="s">
        <v>3</v>
      </c>
      <c r="E329" s="79" t="s">
        <v>203</v>
      </c>
      <c r="F329" s="79" t="s">
        <v>204</v>
      </c>
      <c r="G329" s="107"/>
      <c r="H329" s="66">
        <f>H332+H334+H330</f>
        <v>23640030.399999999</v>
      </c>
      <c r="I329" s="66">
        <f t="shared" ref="I329:J329" si="350">I332+I334+I330</f>
        <v>0</v>
      </c>
      <c r="J329" s="66">
        <f t="shared" si="350"/>
        <v>0</v>
      </c>
      <c r="K329" s="66">
        <f t="shared" ref="K329:M329" si="351">K332+K334+K330</f>
        <v>0</v>
      </c>
      <c r="L329" s="66">
        <f t="shared" si="351"/>
        <v>0</v>
      </c>
      <c r="M329" s="66">
        <f t="shared" si="351"/>
        <v>0</v>
      </c>
      <c r="N329" s="66">
        <f t="shared" si="249"/>
        <v>23640030.399999999</v>
      </c>
      <c r="O329" s="66">
        <f t="shared" si="250"/>
        <v>0</v>
      </c>
      <c r="P329" s="66">
        <f t="shared" si="251"/>
        <v>0</v>
      </c>
      <c r="Q329" s="66">
        <f t="shared" ref="Q329:S329" si="352">Q332+Q334+Q330</f>
        <v>0</v>
      </c>
      <c r="R329" s="66">
        <f t="shared" si="352"/>
        <v>0</v>
      </c>
      <c r="S329" s="66">
        <f t="shared" si="352"/>
        <v>0</v>
      </c>
      <c r="T329" s="66">
        <f t="shared" si="342"/>
        <v>23640030.399999999</v>
      </c>
      <c r="U329" s="66">
        <f t="shared" si="343"/>
        <v>0</v>
      </c>
      <c r="V329" s="66">
        <f t="shared" si="344"/>
        <v>0</v>
      </c>
    </row>
    <row r="330" spans="1:22">
      <c r="A330" s="146"/>
      <c r="B330" s="109" t="s">
        <v>35</v>
      </c>
      <c r="C330" s="79" t="s">
        <v>159</v>
      </c>
      <c r="D330" s="79" t="s">
        <v>3</v>
      </c>
      <c r="E330" s="79" t="s">
        <v>203</v>
      </c>
      <c r="F330" s="79" t="s">
        <v>204</v>
      </c>
      <c r="G330" s="107" t="s">
        <v>36</v>
      </c>
      <c r="H330" s="66">
        <f>H331</f>
        <v>13190486.4</v>
      </c>
      <c r="I330" s="66"/>
      <c r="J330" s="66"/>
      <c r="K330" s="66"/>
      <c r="L330" s="66"/>
      <c r="M330" s="66"/>
      <c r="N330" s="66">
        <f t="shared" si="249"/>
        <v>13190486.4</v>
      </c>
      <c r="O330" s="66">
        <f t="shared" si="250"/>
        <v>0</v>
      </c>
      <c r="P330" s="66">
        <f t="shared" si="251"/>
        <v>0</v>
      </c>
      <c r="Q330" s="66"/>
      <c r="R330" s="66"/>
      <c r="S330" s="66"/>
      <c r="T330" s="66">
        <f t="shared" si="342"/>
        <v>13190486.4</v>
      </c>
      <c r="U330" s="66">
        <f t="shared" si="343"/>
        <v>0</v>
      </c>
      <c r="V330" s="66">
        <f t="shared" si="344"/>
        <v>0</v>
      </c>
    </row>
    <row r="331" spans="1:22" ht="25.5">
      <c r="A331" s="146"/>
      <c r="B331" s="109" t="s">
        <v>38</v>
      </c>
      <c r="C331" s="79" t="s">
        <v>159</v>
      </c>
      <c r="D331" s="79" t="s">
        <v>3</v>
      </c>
      <c r="E331" s="79" t="s">
        <v>203</v>
      </c>
      <c r="F331" s="79" t="s">
        <v>204</v>
      </c>
      <c r="G331" s="107" t="s">
        <v>37</v>
      </c>
      <c r="H331" s="66">
        <v>13190486.4</v>
      </c>
      <c r="I331" s="66"/>
      <c r="J331" s="66"/>
      <c r="K331" s="66"/>
      <c r="L331" s="66"/>
      <c r="M331" s="66"/>
      <c r="N331" s="66">
        <f t="shared" ref="N331:N401" si="353">H331+K331</f>
        <v>13190486.4</v>
      </c>
      <c r="O331" s="66">
        <f t="shared" ref="O331:O401" si="354">I331+L331</f>
        <v>0</v>
      </c>
      <c r="P331" s="66">
        <f t="shared" ref="P331:P401" si="355">J331+M331</f>
        <v>0</v>
      </c>
      <c r="Q331" s="66"/>
      <c r="R331" s="66"/>
      <c r="S331" s="66"/>
      <c r="T331" s="66">
        <f t="shared" si="342"/>
        <v>13190486.4</v>
      </c>
      <c r="U331" s="66">
        <f t="shared" si="343"/>
        <v>0</v>
      </c>
      <c r="V331" s="66">
        <f t="shared" si="344"/>
        <v>0</v>
      </c>
    </row>
    <row r="332" spans="1:22" ht="25.5">
      <c r="A332" s="146"/>
      <c r="B332" s="80" t="s">
        <v>145</v>
      </c>
      <c r="C332" s="79" t="s">
        <v>159</v>
      </c>
      <c r="D332" s="79" t="s">
        <v>3</v>
      </c>
      <c r="E332" s="79" t="s">
        <v>203</v>
      </c>
      <c r="F332" s="79" t="s">
        <v>204</v>
      </c>
      <c r="G332" s="107" t="s">
        <v>143</v>
      </c>
      <c r="H332" s="66">
        <f>H333</f>
        <v>9299544</v>
      </c>
      <c r="I332" s="66">
        <f t="shared" ref="I332:M332" si="356">I333</f>
        <v>0</v>
      </c>
      <c r="J332" s="66">
        <f t="shared" si="356"/>
        <v>0</v>
      </c>
      <c r="K332" s="66">
        <f t="shared" si="356"/>
        <v>0</v>
      </c>
      <c r="L332" s="66">
        <f t="shared" si="356"/>
        <v>0</v>
      </c>
      <c r="M332" s="66">
        <f t="shared" si="356"/>
        <v>0</v>
      </c>
      <c r="N332" s="66">
        <f t="shared" si="353"/>
        <v>9299544</v>
      </c>
      <c r="O332" s="66">
        <f t="shared" si="354"/>
        <v>0</v>
      </c>
      <c r="P332" s="66">
        <f t="shared" si="355"/>
        <v>0</v>
      </c>
      <c r="Q332" s="66">
        <f t="shared" ref="Q332:S332" si="357">Q333</f>
        <v>0</v>
      </c>
      <c r="R332" s="66">
        <f t="shared" si="357"/>
        <v>0</v>
      </c>
      <c r="S332" s="66">
        <f t="shared" si="357"/>
        <v>0</v>
      </c>
      <c r="T332" s="66">
        <f t="shared" si="342"/>
        <v>9299544</v>
      </c>
      <c r="U332" s="66">
        <f t="shared" si="343"/>
        <v>0</v>
      </c>
      <c r="V332" s="66">
        <f t="shared" si="344"/>
        <v>0</v>
      </c>
    </row>
    <row r="333" spans="1:22">
      <c r="A333" s="146"/>
      <c r="B333" s="80" t="s">
        <v>146</v>
      </c>
      <c r="C333" s="79" t="s">
        <v>159</v>
      </c>
      <c r="D333" s="79" t="s">
        <v>3</v>
      </c>
      <c r="E333" s="79" t="s">
        <v>203</v>
      </c>
      <c r="F333" s="79" t="s">
        <v>204</v>
      </c>
      <c r="G333" s="107" t="s">
        <v>144</v>
      </c>
      <c r="H333" s="66">
        <v>9299544</v>
      </c>
      <c r="I333" s="66"/>
      <c r="J333" s="66"/>
      <c r="K333" s="66"/>
      <c r="L333" s="66"/>
      <c r="M333" s="66"/>
      <c r="N333" s="66">
        <f t="shared" si="353"/>
        <v>9299544</v>
      </c>
      <c r="O333" s="66">
        <f t="shared" si="354"/>
        <v>0</v>
      </c>
      <c r="P333" s="66">
        <f t="shared" si="355"/>
        <v>0</v>
      </c>
      <c r="Q333" s="66"/>
      <c r="R333" s="66"/>
      <c r="S333" s="66"/>
      <c r="T333" s="66">
        <f t="shared" si="342"/>
        <v>9299544</v>
      </c>
      <c r="U333" s="66">
        <f t="shared" si="343"/>
        <v>0</v>
      </c>
      <c r="V333" s="66">
        <f t="shared" si="344"/>
        <v>0</v>
      </c>
    </row>
    <row r="334" spans="1:22">
      <c r="A334" s="146"/>
      <c r="B334" s="92" t="s">
        <v>47</v>
      </c>
      <c r="C334" s="79" t="s">
        <v>159</v>
      </c>
      <c r="D334" s="79" t="s">
        <v>3</v>
      </c>
      <c r="E334" s="79" t="s">
        <v>203</v>
      </c>
      <c r="F334" s="79" t="s">
        <v>204</v>
      </c>
      <c r="G334" s="107" t="s">
        <v>45</v>
      </c>
      <c r="H334" s="66">
        <f>H335</f>
        <v>1150000</v>
      </c>
      <c r="I334" s="66">
        <f t="shared" ref="I334:M334" si="358">I335</f>
        <v>0</v>
      </c>
      <c r="J334" s="66">
        <f t="shared" si="358"/>
        <v>0</v>
      </c>
      <c r="K334" s="66">
        <f t="shared" si="358"/>
        <v>0</v>
      </c>
      <c r="L334" s="66">
        <f t="shared" si="358"/>
        <v>0</v>
      </c>
      <c r="M334" s="66">
        <f t="shared" si="358"/>
        <v>0</v>
      </c>
      <c r="N334" s="66">
        <f t="shared" si="353"/>
        <v>1150000</v>
      </c>
      <c r="O334" s="66">
        <f t="shared" si="354"/>
        <v>0</v>
      </c>
      <c r="P334" s="66">
        <f t="shared" si="355"/>
        <v>0</v>
      </c>
      <c r="Q334" s="66">
        <f t="shared" ref="Q334:S334" si="359">Q335</f>
        <v>0</v>
      </c>
      <c r="R334" s="66">
        <f t="shared" si="359"/>
        <v>0</v>
      </c>
      <c r="S334" s="66">
        <f t="shared" si="359"/>
        <v>0</v>
      </c>
      <c r="T334" s="66">
        <f t="shared" si="342"/>
        <v>1150000</v>
      </c>
      <c r="U334" s="66">
        <f t="shared" si="343"/>
        <v>0</v>
      </c>
      <c r="V334" s="66">
        <f t="shared" si="344"/>
        <v>0</v>
      </c>
    </row>
    <row r="335" spans="1:22">
      <c r="A335" s="146"/>
      <c r="B335" s="92" t="s">
        <v>56</v>
      </c>
      <c r="C335" s="79" t="s">
        <v>159</v>
      </c>
      <c r="D335" s="79" t="s">
        <v>3</v>
      </c>
      <c r="E335" s="79" t="s">
        <v>203</v>
      </c>
      <c r="F335" s="79" t="s">
        <v>204</v>
      </c>
      <c r="G335" s="107" t="s">
        <v>57</v>
      </c>
      <c r="H335" s="66">
        <v>1150000</v>
      </c>
      <c r="I335" s="66"/>
      <c r="J335" s="66"/>
      <c r="K335" s="66"/>
      <c r="L335" s="66"/>
      <c r="M335" s="66"/>
      <c r="N335" s="66">
        <f t="shared" si="353"/>
        <v>1150000</v>
      </c>
      <c r="O335" s="66">
        <f t="shared" si="354"/>
        <v>0</v>
      </c>
      <c r="P335" s="66">
        <f t="shared" si="355"/>
        <v>0</v>
      </c>
      <c r="Q335" s="66"/>
      <c r="R335" s="66"/>
      <c r="S335" s="66"/>
      <c r="T335" s="66">
        <f t="shared" si="342"/>
        <v>1150000</v>
      </c>
      <c r="U335" s="66">
        <f t="shared" si="343"/>
        <v>0</v>
      </c>
      <c r="V335" s="66">
        <f t="shared" si="344"/>
        <v>0</v>
      </c>
    </row>
    <row r="336" spans="1:22" ht="51">
      <c r="A336" s="146"/>
      <c r="B336" s="126" t="s">
        <v>207</v>
      </c>
      <c r="C336" s="79" t="s">
        <v>159</v>
      </c>
      <c r="D336" s="79" t="s">
        <v>3</v>
      </c>
      <c r="E336" s="79" t="s">
        <v>203</v>
      </c>
      <c r="F336" s="79" t="s">
        <v>205</v>
      </c>
      <c r="G336" s="107"/>
      <c r="H336" s="66">
        <f>H339+H341+H337</f>
        <v>471786.8</v>
      </c>
      <c r="I336" s="66">
        <f t="shared" ref="I336:J336" si="360">I339+I341</f>
        <v>0</v>
      </c>
      <c r="J336" s="66">
        <f t="shared" si="360"/>
        <v>0</v>
      </c>
      <c r="K336" s="66">
        <f t="shared" ref="K336:M336" si="361">K339+K341</f>
        <v>0</v>
      </c>
      <c r="L336" s="66">
        <f t="shared" si="361"/>
        <v>0</v>
      </c>
      <c r="M336" s="66">
        <f t="shared" si="361"/>
        <v>0</v>
      </c>
      <c r="N336" s="66">
        <f t="shared" si="353"/>
        <v>471786.8</v>
      </c>
      <c r="O336" s="66">
        <f t="shared" si="354"/>
        <v>0</v>
      </c>
      <c r="P336" s="66">
        <f t="shared" si="355"/>
        <v>0</v>
      </c>
      <c r="Q336" s="66">
        <f t="shared" ref="Q336:S336" si="362">Q339+Q341</f>
        <v>10662.8</v>
      </c>
      <c r="R336" s="66">
        <f t="shared" si="362"/>
        <v>0</v>
      </c>
      <c r="S336" s="66">
        <f t="shared" si="362"/>
        <v>0</v>
      </c>
      <c r="T336" s="66">
        <f t="shared" si="342"/>
        <v>482449.6</v>
      </c>
      <c r="U336" s="66">
        <f t="shared" si="343"/>
        <v>0</v>
      </c>
      <c r="V336" s="66">
        <f t="shared" si="344"/>
        <v>0</v>
      </c>
    </row>
    <row r="337" spans="1:22">
      <c r="A337" s="146"/>
      <c r="B337" s="109" t="s">
        <v>35</v>
      </c>
      <c r="C337" s="79" t="s">
        <v>159</v>
      </c>
      <c r="D337" s="79" t="s">
        <v>3</v>
      </c>
      <c r="E337" s="79" t="s">
        <v>203</v>
      </c>
      <c r="F337" s="79" t="s">
        <v>205</v>
      </c>
      <c r="G337" s="107" t="s">
        <v>36</v>
      </c>
      <c r="H337" s="66">
        <f>H338</f>
        <v>269193.59999999998</v>
      </c>
      <c r="I337" s="66"/>
      <c r="J337" s="66"/>
      <c r="K337" s="66"/>
      <c r="L337" s="66"/>
      <c r="M337" s="66"/>
      <c r="N337" s="66">
        <f t="shared" si="353"/>
        <v>269193.59999999998</v>
      </c>
      <c r="O337" s="66">
        <f t="shared" si="354"/>
        <v>0</v>
      </c>
      <c r="P337" s="66">
        <f t="shared" si="355"/>
        <v>0</v>
      </c>
      <c r="Q337" s="66"/>
      <c r="R337" s="66"/>
      <c r="S337" s="66"/>
      <c r="T337" s="66">
        <f t="shared" si="342"/>
        <v>269193.59999999998</v>
      </c>
      <c r="U337" s="66">
        <f t="shared" si="343"/>
        <v>0</v>
      </c>
      <c r="V337" s="66">
        <f t="shared" si="344"/>
        <v>0</v>
      </c>
    </row>
    <row r="338" spans="1:22" ht="25.5">
      <c r="A338" s="146"/>
      <c r="B338" s="109" t="s">
        <v>38</v>
      </c>
      <c r="C338" s="79" t="s">
        <v>159</v>
      </c>
      <c r="D338" s="79" t="s">
        <v>3</v>
      </c>
      <c r="E338" s="79" t="s">
        <v>203</v>
      </c>
      <c r="F338" s="79" t="s">
        <v>205</v>
      </c>
      <c r="G338" s="107" t="s">
        <v>37</v>
      </c>
      <c r="H338" s="66">
        <v>269193.59999999998</v>
      </c>
      <c r="I338" s="66"/>
      <c r="J338" s="66"/>
      <c r="K338" s="66"/>
      <c r="L338" s="66"/>
      <c r="M338" s="66"/>
      <c r="N338" s="66">
        <f t="shared" si="353"/>
        <v>269193.59999999998</v>
      </c>
      <c r="O338" s="66">
        <f t="shared" si="354"/>
        <v>0</v>
      </c>
      <c r="P338" s="66">
        <f t="shared" si="355"/>
        <v>0</v>
      </c>
      <c r="Q338" s="66"/>
      <c r="R338" s="66"/>
      <c r="S338" s="66"/>
      <c r="T338" s="66">
        <f t="shared" si="342"/>
        <v>269193.59999999998</v>
      </c>
      <c r="U338" s="66">
        <f t="shared" si="343"/>
        <v>0</v>
      </c>
      <c r="V338" s="66">
        <f t="shared" si="344"/>
        <v>0</v>
      </c>
    </row>
    <row r="339" spans="1:22" ht="25.5">
      <c r="A339" s="146"/>
      <c r="B339" s="80" t="s">
        <v>145</v>
      </c>
      <c r="C339" s="79" t="s">
        <v>159</v>
      </c>
      <c r="D339" s="79" t="s">
        <v>3</v>
      </c>
      <c r="E339" s="79" t="s">
        <v>203</v>
      </c>
      <c r="F339" s="79" t="s">
        <v>205</v>
      </c>
      <c r="G339" s="107" t="s">
        <v>143</v>
      </c>
      <c r="H339" s="66">
        <f>H340</f>
        <v>180393.2</v>
      </c>
      <c r="I339" s="66">
        <f t="shared" ref="I339:M339" si="363">I340</f>
        <v>0</v>
      </c>
      <c r="J339" s="66">
        <f t="shared" si="363"/>
        <v>0</v>
      </c>
      <c r="K339" s="66">
        <f t="shared" si="363"/>
        <v>0</v>
      </c>
      <c r="L339" s="66">
        <f t="shared" si="363"/>
        <v>0</v>
      </c>
      <c r="M339" s="66">
        <f t="shared" si="363"/>
        <v>0</v>
      </c>
      <c r="N339" s="66">
        <f t="shared" si="353"/>
        <v>180393.2</v>
      </c>
      <c r="O339" s="66">
        <f t="shared" si="354"/>
        <v>0</v>
      </c>
      <c r="P339" s="66">
        <f t="shared" si="355"/>
        <v>0</v>
      </c>
      <c r="Q339" s="66">
        <f t="shared" ref="Q339:S339" si="364">Q340</f>
        <v>9494.3799999999992</v>
      </c>
      <c r="R339" s="66">
        <f t="shared" si="364"/>
        <v>0</v>
      </c>
      <c r="S339" s="66">
        <f t="shared" si="364"/>
        <v>0</v>
      </c>
      <c r="T339" s="66">
        <f t="shared" si="342"/>
        <v>189887.58000000002</v>
      </c>
      <c r="U339" s="66">
        <f t="shared" si="343"/>
        <v>0</v>
      </c>
      <c r="V339" s="66">
        <f t="shared" si="344"/>
        <v>0</v>
      </c>
    </row>
    <row r="340" spans="1:22">
      <c r="A340" s="146"/>
      <c r="B340" s="80" t="s">
        <v>146</v>
      </c>
      <c r="C340" s="79" t="s">
        <v>159</v>
      </c>
      <c r="D340" s="79" t="s">
        <v>3</v>
      </c>
      <c r="E340" s="79" t="s">
        <v>203</v>
      </c>
      <c r="F340" s="79" t="s">
        <v>205</v>
      </c>
      <c r="G340" s="107" t="s">
        <v>144</v>
      </c>
      <c r="H340" s="66">
        <v>180393.2</v>
      </c>
      <c r="I340" s="66"/>
      <c r="J340" s="66"/>
      <c r="K340" s="66"/>
      <c r="L340" s="66"/>
      <c r="M340" s="66"/>
      <c r="N340" s="66">
        <f t="shared" si="353"/>
        <v>180393.2</v>
      </c>
      <c r="O340" s="66">
        <f t="shared" si="354"/>
        <v>0</v>
      </c>
      <c r="P340" s="66">
        <f t="shared" si="355"/>
        <v>0</v>
      </c>
      <c r="Q340" s="66">
        <v>9494.3799999999992</v>
      </c>
      <c r="R340" s="66"/>
      <c r="S340" s="66"/>
      <c r="T340" s="66">
        <f t="shared" si="342"/>
        <v>189887.58000000002</v>
      </c>
      <c r="U340" s="66">
        <f t="shared" si="343"/>
        <v>0</v>
      </c>
      <c r="V340" s="66">
        <f t="shared" si="344"/>
        <v>0</v>
      </c>
    </row>
    <row r="341" spans="1:22">
      <c r="A341" s="146"/>
      <c r="B341" s="92" t="s">
        <v>47</v>
      </c>
      <c r="C341" s="79" t="s">
        <v>159</v>
      </c>
      <c r="D341" s="79" t="s">
        <v>3</v>
      </c>
      <c r="E341" s="79" t="s">
        <v>203</v>
      </c>
      <c r="F341" s="79" t="s">
        <v>205</v>
      </c>
      <c r="G341" s="107" t="s">
        <v>45</v>
      </c>
      <c r="H341" s="66">
        <f>H342</f>
        <v>22200</v>
      </c>
      <c r="I341" s="66">
        <f t="shared" ref="I341:M341" si="365">I342</f>
        <v>0</v>
      </c>
      <c r="J341" s="66">
        <f t="shared" si="365"/>
        <v>0</v>
      </c>
      <c r="K341" s="66">
        <f t="shared" si="365"/>
        <v>0</v>
      </c>
      <c r="L341" s="66">
        <f t="shared" si="365"/>
        <v>0</v>
      </c>
      <c r="M341" s="66">
        <f t="shared" si="365"/>
        <v>0</v>
      </c>
      <c r="N341" s="66">
        <f t="shared" si="353"/>
        <v>22200</v>
      </c>
      <c r="O341" s="66">
        <f t="shared" si="354"/>
        <v>0</v>
      </c>
      <c r="P341" s="66">
        <f t="shared" si="355"/>
        <v>0</v>
      </c>
      <c r="Q341" s="66">
        <f t="shared" ref="Q341:S341" si="366">Q342</f>
        <v>1168.42</v>
      </c>
      <c r="R341" s="66">
        <f t="shared" si="366"/>
        <v>0</v>
      </c>
      <c r="S341" s="66">
        <f t="shared" si="366"/>
        <v>0</v>
      </c>
      <c r="T341" s="66">
        <f t="shared" si="342"/>
        <v>23368.42</v>
      </c>
      <c r="U341" s="66">
        <f t="shared" si="343"/>
        <v>0</v>
      </c>
      <c r="V341" s="66">
        <f t="shared" si="344"/>
        <v>0</v>
      </c>
    </row>
    <row r="342" spans="1:22">
      <c r="A342" s="146"/>
      <c r="B342" s="92" t="s">
        <v>56</v>
      </c>
      <c r="C342" s="79" t="s">
        <v>159</v>
      </c>
      <c r="D342" s="79" t="s">
        <v>3</v>
      </c>
      <c r="E342" s="79" t="s">
        <v>203</v>
      </c>
      <c r="F342" s="79" t="s">
        <v>205</v>
      </c>
      <c r="G342" s="107" t="s">
        <v>57</v>
      </c>
      <c r="H342" s="66">
        <v>22200</v>
      </c>
      <c r="I342" s="66"/>
      <c r="J342" s="66"/>
      <c r="K342" s="66"/>
      <c r="L342" s="66"/>
      <c r="M342" s="66"/>
      <c r="N342" s="66">
        <f t="shared" si="353"/>
        <v>22200</v>
      </c>
      <c r="O342" s="66">
        <f t="shared" si="354"/>
        <v>0</v>
      </c>
      <c r="P342" s="66">
        <f t="shared" si="355"/>
        <v>0</v>
      </c>
      <c r="Q342" s="66">
        <v>1168.42</v>
      </c>
      <c r="R342" s="66"/>
      <c r="S342" s="66"/>
      <c r="T342" s="66">
        <f t="shared" si="342"/>
        <v>23368.42</v>
      </c>
      <c r="U342" s="66">
        <f t="shared" si="343"/>
        <v>0</v>
      </c>
      <c r="V342" s="66">
        <f t="shared" si="344"/>
        <v>0</v>
      </c>
    </row>
    <row r="343" spans="1:22" s="142" customFormat="1">
      <c r="A343" s="89" t="s">
        <v>167</v>
      </c>
      <c r="B343" s="81" t="s">
        <v>365</v>
      </c>
      <c r="C343" s="86" t="s">
        <v>159</v>
      </c>
      <c r="D343" s="86" t="s">
        <v>10</v>
      </c>
      <c r="E343" s="86" t="s">
        <v>100</v>
      </c>
      <c r="F343" s="86" t="s">
        <v>101</v>
      </c>
      <c r="G343" s="205"/>
      <c r="H343" s="141">
        <f>H344</f>
        <v>0</v>
      </c>
      <c r="I343" s="141">
        <f t="shared" ref="I343:M345" si="367">I344</f>
        <v>0</v>
      </c>
      <c r="J343" s="141">
        <f t="shared" si="367"/>
        <v>0</v>
      </c>
      <c r="K343" s="141">
        <f t="shared" si="367"/>
        <v>46530000</v>
      </c>
      <c r="L343" s="141">
        <f t="shared" si="367"/>
        <v>0</v>
      </c>
      <c r="M343" s="141">
        <f t="shared" si="367"/>
        <v>0</v>
      </c>
      <c r="N343" s="141">
        <f t="shared" ref="N343:N346" si="368">H343+K343</f>
        <v>46530000</v>
      </c>
      <c r="O343" s="141">
        <f t="shared" ref="O343:O346" si="369">I343+L343</f>
        <v>0</v>
      </c>
      <c r="P343" s="141">
        <f t="shared" ref="P343:P346" si="370">J343+M343</f>
        <v>0</v>
      </c>
      <c r="Q343" s="141">
        <f>Q344+Q347</f>
        <v>9849224.5199999996</v>
      </c>
      <c r="R343" s="141">
        <f t="shared" ref="R343:S343" si="371">R344+R347</f>
        <v>0</v>
      </c>
      <c r="S343" s="141">
        <f t="shared" si="371"/>
        <v>0</v>
      </c>
      <c r="T343" s="141">
        <f t="shared" si="342"/>
        <v>56379224.519999996</v>
      </c>
      <c r="U343" s="141">
        <f t="shared" si="343"/>
        <v>0</v>
      </c>
      <c r="V343" s="141">
        <f t="shared" si="344"/>
        <v>0</v>
      </c>
    </row>
    <row r="344" spans="1:22" ht="25.5">
      <c r="A344" s="146"/>
      <c r="B344" s="77" t="s">
        <v>366</v>
      </c>
      <c r="C344" s="79" t="s">
        <v>159</v>
      </c>
      <c r="D344" s="79" t="s">
        <v>10</v>
      </c>
      <c r="E344" s="79" t="s">
        <v>100</v>
      </c>
      <c r="F344" s="79" t="s">
        <v>367</v>
      </c>
      <c r="G344" s="107"/>
      <c r="H344" s="66">
        <f>H345</f>
        <v>0</v>
      </c>
      <c r="I344" s="66">
        <f t="shared" si="367"/>
        <v>0</v>
      </c>
      <c r="J344" s="66">
        <f t="shared" si="367"/>
        <v>0</v>
      </c>
      <c r="K344" s="66">
        <f t="shared" si="367"/>
        <v>46530000</v>
      </c>
      <c r="L344" s="66">
        <f t="shared" si="367"/>
        <v>0</v>
      </c>
      <c r="M344" s="66">
        <f t="shared" si="367"/>
        <v>0</v>
      </c>
      <c r="N344" s="66">
        <f t="shared" si="368"/>
        <v>46530000</v>
      </c>
      <c r="O344" s="66">
        <f t="shared" si="369"/>
        <v>0</v>
      </c>
      <c r="P344" s="66">
        <f t="shared" si="370"/>
        <v>0</v>
      </c>
      <c r="Q344" s="66">
        <f t="shared" ref="Q344:S345" si="372">Q345</f>
        <v>-16030000</v>
      </c>
      <c r="R344" s="66">
        <f t="shared" si="372"/>
        <v>0</v>
      </c>
      <c r="S344" s="66">
        <f t="shared" si="372"/>
        <v>0</v>
      </c>
      <c r="T344" s="66">
        <f t="shared" si="342"/>
        <v>30500000</v>
      </c>
      <c r="U344" s="66">
        <f t="shared" si="343"/>
        <v>0</v>
      </c>
      <c r="V344" s="66">
        <f t="shared" si="344"/>
        <v>0</v>
      </c>
    </row>
    <row r="345" spans="1:22" ht="25.5">
      <c r="A345" s="146"/>
      <c r="B345" s="80" t="s">
        <v>145</v>
      </c>
      <c r="C345" s="79" t="s">
        <v>159</v>
      </c>
      <c r="D345" s="79" t="s">
        <v>10</v>
      </c>
      <c r="E345" s="79" t="s">
        <v>100</v>
      </c>
      <c r="F345" s="79" t="s">
        <v>367</v>
      </c>
      <c r="G345" s="107" t="s">
        <v>143</v>
      </c>
      <c r="H345" s="66">
        <f>H346</f>
        <v>0</v>
      </c>
      <c r="I345" s="66">
        <f t="shared" si="367"/>
        <v>0</v>
      </c>
      <c r="J345" s="66">
        <f t="shared" si="367"/>
        <v>0</v>
      </c>
      <c r="K345" s="66">
        <f t="shared" si="367"/>
        <v>46530000</v>
      </c>
      <c r="L345" s="66">
        <f t="shared" si="367"/>
        <v>0</v>
      </c>
      <c r="M345" s="66">
        <f t="shared" si="367"/>
        <v>0</v>
      </c>
      <c r="N345" s="66">
        <f t="shared" si="368"/>
        <v>46530000</v>
      </c>
      <c r="O345" s="66">
        <f t="shared" si="369"/>
        <v>0</v>
      </c>
      <c r="P345" s="66">
        <f t="shared" si="370"/>
        <v>0</v>
      </c>
      <c r="Q345" s="66">
        <f t="shared" si="372"/>
        <v>-16030000</v>
      </c>
      <c r="R345" s="66">
        <f t="shared" si="372"/>
        <v>0</v>
      </c>
      <c r="S345" s="66">
        <f t="shared" si="372"/>
        <v>0</v>
      </c>
      <c r="T345" s="66">
        <f t="shared" si="342"/>
        <v>30500000</v>
      </c>
      <c r="U345" s="66">
        <f t="shared" si="343"/>
        <v>0</v>
      </c>
      <c r="V345" s="66">
        <f t="shared" si="344"/>
        <v>0</v>
      </c>
    </row>
    <row r="346" spans="1:22">
      <c r="A346" s="146"/>
      <c r="B346" s="80" t="s">
        <v>146</v>
      </c>
      <c r="C346" s="79" t="s">
        <v>159</v>
      </c>
      <c r="D346" s="79" t="s">
        <v>10</v>
      </c>
      <c r="E346" s="79" t="s">
        <v>100</v>
      </c>
      <c r="F346" s="79" t="s">
        <v>367</v>
      </c>
      <c r="G346" s="107" t="s">
        <v>144</v>
      </c>
      <c r="H346" s="66"/>
      <c r="I346" s="66"/>
      <c r="J346" s="66"/>
      <c r="K346" s="66">
        <v>46530000</v>
      </c>
      <c r="L346" s="66"/>
      <c r="M346" s="66"/>
      <c r="N346" s="66">
        <f t="shared" si="368"/>
        <v>46530000</v>
      </c>
      <c r="O346" s="66">
        <f t="shared" si="369"/>
        <v>0</v>
      </c>
      <c r="P346" s="66">
        <f t="shared" si="370"/>
        <v>0</v>
      </c>
      <c r="Q346" s="66">
        <v>-16030000</v>
      </c>
      <c r="R346" s="66"/>
      <c r="S346" s="66"/>
      <c r="T346" s="66">
        <f t="shared" si="342"/>
        <v>30500000</v>
      </c>
      <c r="U346" s="66">
        <f t="shared" si="343"/>
        <v>0</v>
      </c>
      <c r="V346" s="66">
        <f t="shared" si="344"/>
        <v>0</v>
      </c>
    </row>
    <row r="347" spans="1:22" ht="25.5">
      <c r="A347" s="208"/>
      <c r="B347" s="80" t="s">
        <v>391</v>
      </c>
      <c r="C347" s="220" t="s">
        <v>159</v>
      </c>
      <c r="D347" s="220" t="s">
        <v>10</v>
      </c>
      <c r="E347" s="220" t="s">
        <v>100</v>
      </c>
      <c r="F347" s="220" t="s">
        <v>390</v>
      </c>
      <c r="G347" s="224"/>
      <c r="H347" s="66"/>
      <c r="I347" s="66"/>
      <c r="J347" s="66"/>
      <c r="K347" s="66"/>
      <c r="L347" s="66"/>
      <c r="M347" s="66"/>
      <c r="N347" s="66"/>
      <c r="O347" s="66"/>
      <c r="P347" s="66"/>
      <c r="Q347" s="66">
        <f>Q348</f>
        <v>25879224.52</v>
      </c>
      <c r="R347" s="66">
        <f t="shared" ref="R347:S348" si="373">R348</f>
        <v>0</v>
      </c>
      <c r="S347" s="66">
        <f t="shared" si="373"/>
        <v>0</v>
      </c>
      <c r="T347" s="66">
        <f t="shared" ref="T347:T349" si="374">N347+Q347</f>
        <v>25879224.52</v>
      </c>
      <c r="U347" s="66">
        <f t="shared" ref="U347:U349" si="375">O347+R347</f>
        <v>0</v>
      </c>
      <c r="V347" s="66">
        <f t="shared" ref="V347:V349" si="376">P347+S347</f>
        <v>0</v>
      </c>
    </row>
    <row r="348" spans="1:22" ht="25.5">
      <c r="A348" s="208"/>
      <c r="B348" s="80" t="s">
        <v>145</v>
      </c>
      <c r="C348" s="220" t="s">
        <v>159</v>
      </c>
      <c r="D348" s="220" t="s">
        <v>10</v>
      </c>
      <c r="E348" s="220" t="s">
        <v>100</v>
      </c>
      <c r="F348" s="220" t="s">
        <v>390</v>
      </c>
      <c r="G348" s="224" t="s">
        <v>143</v>
      </c>
      <c r="H348" s="66"/>
      <c r="I348" s="66"/>
      <c r="J348" s="66"/>
      <c r="K348" s="66"/>
      <c r="L348" s="66"/>
      <c r="M348" s="66"/>
      <c r="N348" s="66"/>
      <c r="O348" s="66"/>
      <c r="P348" s="66"/>
      <c r="Q348" s="66">
        <f>Q349</f>
        <v>25879224.52</v>
      </c>
      <c r="R348" s="66">
        <f t="shared" si="373"/>
        <v>0</v>
      </c>
      <c r="S348" s="66">
        <f t="shared" si="373"/>
        <v>0</v>
      </c>
      <c r="T348" s="66">
        <f t="shared" si="374"/>
        <v>25879224.52</v>
      </c>
      <c r="U348" s="66">
        <f t="shared" si="375"/>
        <v>0</v>
      </c>
      <c r="V348" s="66">
        <f t="shared" si="376"/>
        <v>0</v>
      </c>
    </row>
    <row r="349" spans="1:22">
      <c r="A349" s="208"/>
      <c r="B349" s="80" t="s">
        <v>146</v>
      </c>
      <c r="C349" s="220" t="s">
        <v>159</v>
      </c>
      <c r="D349" s="220" t="s">
        <v>10</v>
      </c>
      <c r="E349" s="220" t="s">
        <v>100</v>
      </c>
      <c r="F349" s="220" t="s">
        <v>390</v>
      </c>
      <c r="G349" s="224" t="s">
        <v>144</v>
      </c>
      <c r="H349" s="66"/>
      <c r="I349" s="66"/>
      <c r="J349" s="66"/>
      <c r="K349" s="66"/>
      <c r="L349" s="66"/>
      <c r="M349" s="66"/>
      <c r="N349" s="66"/>
      <c r="O349" s="66"/>
      <c r="P349" s="66"/>
      <c r="Q349" s="66">
        <v>25879224.52</v>
      </c>
      <c r="R349" s="66"/>
      <c r="S349" s="66"/>
      <c r="T349" s="66">
        <f t="shared" si="374"/>
        <v>25879224.52</v>
      </c>
      <c r="U349" s="66">
        <f t="shared" si="375"/>
        <v>0</v>
      </c>
      <c r="V349" s="66">
        <f t="shared" si="376"/>
        <v>0</v>
      </c>
    </row>
    <row r="350" spans="1:22">
      <c r="A350" s="89" t="s">
        <v>166</v>
      </c>
      <c r="B350" s="81" t="s">
        <v>161</v>
      </c>
      <c r="C350" s="82" t="s">
        <v>159</v>
      </c>
      <c r="D350" s="82" t="s">
        <v>14</v>
      </c>
      <c r="E350" s="82" t="s">
        <v>100</v>
      </c>
      <c r="F350" s="82" t="s">
        <v>101</v>
      </c>
      <c r="G350" s="83"/>
      <c r="H350" s="64">
        <f>+H351</f>
        <v>1000000</v>
      </c>
      <c r="I350" s="64">
        <f t="shared" ref="I350:M350" si="377">+I351</f>
        <v>0</v>
      </c>
      <c r="J350" s="64">
        <f t="shared" si="377"/>
        <v>0</v>
      </c>
      <c r="K350" s="64">
        <f t="shared" si="377"/>
        <v>0</v>
      </c>
      <c r="L350" s="64">
        <f t="shared" si="377"/>
        <v>0</v>
      </c>
      <c r="M350" s="64">
        <f t="shared" si="377"/>
        <v>0</v>
      </c>
      <c r="N350" s="64">
        <f t="shared" si="353"/>
        <v>1000000</v>
      </c>
      <c r="O350" s="64">
        <f t="shared" si="354"/>
        <v>0</v>
      </c>
      <c r="P350" s="64">
        <f t="shared" si="355"/>
        <v>0</v>
      </c>
      <c r="Q350" s="64">
        <f t="shared" ref="Q350:S350" si="378">+Q351</f>
        <v>0</v>
      </c>
      <c r="R350" s="64">
        <f t="shared" si="378"/>
        <v>0</v>
      </c>
      <c r="S350" s="64">
        <f t="shared" si="378"/>
        <v>0</v>
      </c>
      <c r="T350" s="64">
        <f t="shared" si="342"/>
        <v>1000000</v>
      </c>
      <c r="U350" s="64">
        <f t="shared" si="343"/>
        <v>0</v>
      </c>
      <c r="V350" s="64">
        <f t="shared" si="344"/>
        <v>0</v>
      </c>
    </row>
    <row r="351" spans="1:22" ht="25.5">
      <c r="A351" s="117"/>
      <c r="B351" s="80" t="s">
        <v>216</v>
      </c>
      <c r="C351" s="40" t="s">
        <v>159</v>
      </c>
      <c r="D351" s="40" t="s">
        <v>14</v>
      </c>
      <c r="E351" s="40" t="s">
        <v>100</v>
      </c>
      <c r="F351" s="40" t="s">
        <v>215</v>
      </c>
      <c r="G351" s="41"/>
      <c r="H351" s="70">
        <f t="shared" ref="H351:M352" si="379">H352</f>
        <v>1000000</v>
      </c>
      <c r="I351" s="70">
        <f t="shared" si="379"/>
        <v>0</v>
      </c>
      <c r="J351" s="70">
        <f t="shared" si="379"/>
        <v>0</v>
      </c>
      <c r="K351" s="70">
        <f t="shared" si="379"/>
        <v>0</v>
      </c>
      <c r="L351" s="70">
        <f t="shared" si="379"/>
        <v>0</v>
      </c>
      <c r="M351" s="70">
        <f t="shared" si="379"/>
        <v>0</v>
      </c>
      <c r="N351" s="70">
        <f t="shared" si="353"/>
        <v>1000000</v>
      </c>
      <c r="O351" s="70">
        <f t="shared" si="354"/>
        <v>0</v>
      </c>
      <c r="P351" s="70">
        <f t="shared" si="355"/>
        <v>0</v>
      </c>
      <c r="Q351" s="70">
        <f t="shared" ref="Q351:S352" si="380">Q352</f>
        <v>0</v>
      </c>
      <c r="R351" s="70">
        <f t="shared" si="380"/>
        <v>0</v>
      </c>
      <c r="S351" s="70">
        <f t="shared" si="380"/>
        <v>0</v>
      </c>
      <c r="T351" s="70">
        <f t="shared" si="342"/>
        <v>1000000</v>
      </c>
      <c r="U351" s="70">
        <f t="shared" si="343"/>
        <v>0</v>
      </c>
      <c r="V351" s="70">
        <f t="shared" si="344"/>
        <v>0</v>
      </c>
    </row>
    <row r="352" spans="1:22" ht="25.5">
      <c r="A352" s="117"/>
      <c r="B352" s="80" t="s">
        <v>145</v>
      </c>
      <c r="C352" s="40" t="s">
        <v>159</v>
      </c>
      <c r="D352" s="40" t="s">
        <v>14</v>
      </c>
      <c r="E352" s="40" t="s">
        <v>100</v>
      </c>
      <c r="F352" s="40" t="s">
        <v>215</v>
      </c>
      <c r="G352" s="41" t="s">
        <v>143</v>
      </c>
      <c r="H352" s="70">
        <f t="shared" si="379"/>
        <v>1000000</v>
      </c>
      <c r="I352" s="70">
        <f t="shared" si="379"/>
        <v>0</v>
      </c>
      <c r="J352" s="70">
        <f t="shared" si="379"/>
        <v>0</v>
      </c>
      <c r="K352" s="70">
        <f t="shared" si="379"/>
        <v>0</v>
      </c>
      <c r="L352" s="70">
        <f t="shared" si="379"/>
        <v>0</v>
      </c>
      <c r="M352" s="70">
        <f t="shared" si="379"/>
        <v>0</v>
      </c>
      <c r="N352" s="70">
        <f t="shared" si="353"/>
        <v>1000000</v>
      </c>
      <c r="O352" s="70">
        <f t="shared" si="354"/>
        <v>0</v>
      </c>
      <c r="P352" s="70">
        <f t="shared" si="355"/>
        <v>0</v>
      </c>
      <c r="Q352" s="70">
        <f t="shared" si="380"/>
        <v>0</v>
      </c>
      <c r="R352" s="70">
        <f t="shared" si="380"/>
        <v>0</v>
      </c>
      <c r="S352" s="70">
        <f t="shared" si="380"/>
        <v>0</v>
      </c>
      <c r="T352" s="70">
        <f t="shared" si="342"/>
        <v>1000000</v>
      </c>
      <c r="U352" s="70">
        <f t="shared" si="343"/>
        <v>0</v>
      </c>
      <c r="V352" s="70">
        <f t="shared" si="344"/>
        <v>0</v>
      </c>
    </row>
    <row r="353" spans="1:22">
      <c r="A353" s="117"/>
      <c r="B353" s="80" t="s">
        <v>146</v>
      </c>
      <c r="C353" s="40" t="s">
        <v>159</v>
      </c>
      <c r="D353" s="40" t="s">
        <v>14</v>
      </c>
      <c r="E353" s="40" t="s">
        <v>100</v>
      </c>
      <c r="F353" s="40" t="s">
        <v>215</v>
      </c>
      <c r="G353" s="41" t="s">
        <v>144</v>
      </c>
      <c r="H353" s="66">
        <v>1000000</v>
      </c>
      <c r="I353" s="66"/>
      <c r="J353" s="66"/>
      <c r="K353" s="66"/>
      <c r="L353" s="66"/>
      <c r="M353" s="66"/>
      <c r="N353" s="66">
        <f t="shared" si="353"/>
        <v>1000000</v>
      </c>
      <c r="O353" s="66">
        <f t="shared" si="354"/>
        <v>0</v>
      </c>
      <c r="P353" s="66">
        <f t="shared" si="355"/>
        <v>0</v>
      </c>
      <c r="Q353" s="66"/>
      <c r="R353" s="66"/>
      <c r="S353" s="66"/>
      <c r="T353" s="66">
        <f t="shared" si="342"/>
        <v>1000000</v>
      </c>
      <c r="U353" s="66">
        <f t="shared" si="343"/>
        <v>0</v>
      </c>
      <c r="V353" s="66">
        <f t="shared" si="344"/>
        <v>0</v>
      </c>
    </row>
    <row r="354" spans="1:22" ht="13.5" customHeight="1">
      <c r="A354" s="89" t="s">
        <v>364</v>
      </c>
      <c r="B354" s="87" t="s">
        <v>162</v>
      </c>
      <c r="C354" s="86" t="s">
        <v>159</v>
      </c>
      <c r="D354" s="86" t="s">
        <v>4</v>
      </c>
      <c r="E354" s="86" t="s">
        <v>100</v>
      </c>
      <c r="F354" s="82" t="s">
        <v>101</v>
      </c>
      <c r="G354" s="83"/>
      <c r="H354" s="64">
        <f>H355+H358</f>
        <v>3311000</v>
      </c>
      <c r="I354" s="64">
        <f t="shared" ref="I354:J354" si="381">I355+I358</f>
        <v>1600000</v>
      </c>
      <c r="J354" s="64">
        <f t="shared" si="381"/>
        <v>0</v>
      </c>
      <c r="K354" s="64">
        <f t="shared" ref="K354:M354" si="382">K355+K358</f>
        <v>0</v>
      </c>
      <c r="L354" s="64">
        <f t="shared" si="382"/>
        <v>0</v>
      </c>
      <c r="M354" s="64">
        <f t="shared" si="382"/>
        <v>0</v>
      </c>
      <c r="N354" s="64">
        <f t="shared" si="353"/>
        <v>3311000</v>
      </c>
      <c r="O354" s="64">
        <f t="shared" si="354"/>
        <v>1600000</v>
      </c>
      <c r="P354" s="64">
        <f t="shared" si="355"/>
        <v>0</v>
      </c>
      <c r="Q354" s="64">
        <f t="shared" ref="Q354:S354" si="383">Q355+Q358</f>
        <v>0</v>
      </c>
      <c r="R354" s="64">
        <f t="shared" si="383"/>
        <v>0</v>
      </c>
      <c r="S354" s="64">
        <f t="shared" si="383"/>
        <v>0</v>
      </c>
      <c r="T354" s="64">
        <f t="shared" si="342"/>
        <v>3311000</v>
      </c>
      <c r="U354" s="64">
        <f t="shared" si="343"/>
        <v>1600000</v>
      </c>
      <c r="V354" s="64">
        <f t="shared" si="344"/>
        <v>0</v>
      </c>
    </row>
    <row r="355" spans="1:22" ht="18" customHeight="1">
      <c r="A355" s="242"/>
      <c r="B355" s="62" t="s">
        <v>163</v>
      </c>
      <c r="C355" s="85" t="s">
        <v>159</v>
      </c>
      <c r="D355" s="85" t="s">
        <v>4</v>
      </c>
      <c r="E355" s="85" t="s">
        <v>100</v>
      </c>
      <c r="F355" s="40" t="s">
        <v>164</v>
      </c>
      <c r="G355" s="41"/>
      <c r="H355" s="63">
        <f t="shared" ref="H355:M356" si="384">H356</f>
        <v>2665000</v>
      </c>
      <c r="I355" s="63">
        <f t="shared" si="384"/>
        <v>1600000</v>
      </c>
      <c r="J355" s="63">
        <f t="shared" si="384"/>
        <v>0</v>
      </c>
      <c r="K355" s="63">
        <f t="shared" si="384"/>
        <v>0</v>
      </c>
      <c r="L355" s="63">
        <f t="shared" si="384"/>
        <v>0</v>
      </c>
      <c r="M355" s="63">
        <f t="shared" si="384"/>
        <v>0</v>
      </c>
      <c r="N355" s="63">
        <f t="shared" si="353"/>
        <v>2665000</v>
      </c>
      <c r="O355" s="63">
        <f t="shared" si="354"/>
        <v>1600000</v>
      </c>
      <c r="P355" s="63">
        <f t="shared" si="355"/>
        <v>0</v>
      </c>
      <c r="Q355" s="63">
        <f t="shared" ref="Q355:S356" si="385">Q356</f>
        <v>0</v>
      </c>
      <c r="R355" s="63">
        <f t="shared" si="385"/>
        <v>0</v>
      </c>
      <c r="S355" s="63">
        <f t="shared" si="385"/>
        <v>0</v>
      </c>
      <c r="T355" s="63">
        <f t="shared" si="342"/>
        <v>2665000</v>
      </c>
      <c r="U355" s="63">
        <f t="shared" si="343"/>
        <v>1600000</v>
      </c>
      <c r="V355" s="63">
        <f t="shared" si="344"/>
        <v>0</v>
      </c>
    </row>
    <row r="356" spans="1:22" ht="25.5">
      <c r="A356" s="240"/>
      <c r="B356" s="62" t="s">
        <v>208</v>
      </c>
      <c r="C356" s="85" t="s">
        <v>159</v>
      </c>
      <c r="D356" s="85" t="s">
        <v>4</v>
      </c>
      <c r="E356" s="85" t="s">
        <v>100</v>
      </c>
      <c r="F356" s="40" t="s">
        <v>164</v>
      </c>
      <c r="G356" s="41" t="s">
        <v>32</v>
      </c>
      <c r="H356" s="63">
        <f t="shared" si="384"/>
        <v>2665000</v>
      </c>
      <c r="I356" s="63">
        <f t="shared" si="384"/>
        <v>1600000</v>
      </c>
      <c r="J356" s="63">
        <f t="shared" si="384"/>
        <v>0</v>
      </c>
      <c r="K356" s="63">
        <f t="shared" si="384"/>
        <v>0</v>
      </c>
      <c r="L356" s="63">
        <f t="shared" si="384"/>
        <v>0</v>
      </c>
      <c r="M356" s="63">
        <f t="shared" si="384"/>
        <v>0</v>
      </c>
      <c r="N356" s="63">
        <f t="shared" si="353"/>
        <v>2665000</v>
      </c>
      <c r="O356" s="63">
        <f t="shared" si="354"/>
        <v>1600000</v>
      </c>
      <c r="P356" s="63">
        <f t="shared" si="355"/>
        <v>0</v>
      </c>
      <c r="Q356" s="63">
        <f t="shared" si="385"/>
        <v>0</v>
      </c>
      <c r="R356" s="63">
        <f t="shared" si="385"/>
        <v>0</v>
      </c>
      <c r="S356" s="63">
        <f t="shared" si="385"/>
        <v>0</v>
      </c>
      <c r="T356" s="63">
        <f t="shared" si="342"/>
        <v>2665000</v>
      </c>
      <c r="U356" s="63">
        <f t="shared" si="343"/>
        <v>1600000</v>
      </c>
      <c r="V356" s="63">
        <f t="shared" si="344"/>
        <v>0</v>
      </c>
    </row>
    <row r="357" spans="1:22" ht="25.5">
      <c r="A357" s="243"/>
      <c r="B357" s="77" t="s">
        <v>34</v>
      </c>
      <c r="C357" s="85" t="s">
        <v>159</v>
      </c>
      <c r="D357" s="85" t="s">
        <v>4</v>
      </c>
      <c r="E357" s="85" t="s">
        <v>100</v>
      </c>
      <c r="F357" s="40" t="s">
        <v>164</v>
      </c>
      <c r="G357" s="41" t="s">
        <v>33</v>
      </c>
      <c r="H357" s="63">
        <v>2665000</v>
      </c>
      <c r="I357" s="63">
        <v>1600000</v>
      </c>
      <c r="J357" s="63"/>
      <c r="K357" s="63"/>
      <c r="L357" s="63"/>
      <c r="M357" s="63"/>
      <c r="N357" s="63">
        <f t="shared" si="353"/>
        <v>2665000</v>
      </c>
      <c r="O357" s="63">
        <f t="shared" si="354"/>
        <v>1600000</v>
      </c>
      <c r="P357" s="63">
        <f t="shared" si="355"/>
        <v>0</v>
      </c>
      <c r="Q357" s="63"/>
      <c r="R357" s="63"/>
      <c r="S357" s="63"/>
      <c r="T357" s="63">
        <f t="shared" si="342"/>
        <v>2665000</v>
      </c>
      <c r="U357" s="63">
        <f t="shared" si="343"/>
        <v>1600000</v>
      </c>
      <c r="V357" s="63">
        <f t="shared" si="344"/>
        <v>0</v>
      </c>
    </row>
    <row r="358" spans="1:22" ht="25.5">
      <c r="A358" s="151"/>
      <c r="B358" s="80" t="s">
        <v>266</v>
      </c>
      <c r="C358" s="85" t="s">
        <v>159</v>
      </c>
      <c r="D358" s="85" t="s">
        <v>4</v>
      </c>
      <c r="E358" s="85" t="s">
        <v>100</v>
      </c>
      <c r="F358" s="40" t="s">
        <v>267</v>
      </c>
      <c r="G358" s="41"/>
      <c r="H358" s="63">
        <f>H359</f>
        <v>646000</v>
      </c>
      <c r="I358" s="63">
        <f t="shared" ref="I358:M358" si="386">I359</f>
        <v>0</v>
      </c>
      <c r="J358" s="63">
        <f t="shared" si="386"/>
        <v>0</v>
      </c>
      <c r="K358" s="63">
        <f t="shared" si="386"/>
        <v>0</v>
      </c>
      <c r="L358" s="63">
        <f t="shared" si="386"/>
        <v>0</v>
      </c>
      <c r="M358" s="63">
        <f t="shared" si="386"/>
        <v>0</v>
      </c>
      <c r="N358" s="63">
        <f t="shared" si="353"/>
        <v>646000</v>
      </c>
      <c r="O358" s="63">
        <f t="shared" si="354"/>
        <v>0</v>
      </c>
      <c r="P358" s="63">
        <f t="shared" si="355"/>
        <v>0</v>
      </c>
      <c r="Q358" s="63">
        <f t="shared" ref="Q358:S359" si="387">Q359</f>
        <v>0</v>
      </c>
      <c r="R358" s="63">
        <f t="shared" si="387"/>
        <v>0</v>
      </c>
      <c r="S358" s="63">
        <f t="shared" si="387"/>
        <v>0</v>
      </c>
      <c r="T358" s="63">
        <f t="shared" si="342"/>
        <v>646000</v>
      </c>
      <c r="U358" s="63">
        <f t="shared" si="343"/>
        <v>0</v>
      </c>
      <c r="V358" s="63">
        <f t="shared" si="344"/>
        <v>0</v>
      </c>
    </row>
    <row r="359" spans="1:22" ht="25.5">
      <c r="A359" s="151"/>
      <c r="B359" s="136" t="s">
        <v>208</v>
      </c>
      <c r="C359" s="85" t="s">
        <v>159</v>
      </c>
      <c r="D359" s="85" t="s">
        <v>4</v>
      </c>
      <c r="E359" s="85" t="s">
        <v>100</v>
      </c>
      <c r="F359" s="40" t="s">
        <v>267</v>
      </c>
      <c r="G359" s="41" t="s">
        <v>32</v>
      </c>
      <c r="H359" s="63">
        <f>H360</f>
        <v>646000</v>
      </c>
      <c r="I359" s="63">
        <f t="shared" ref="I359:M359" si="388">I360</f>
        <v>0</v>
      </c>
      <c r="J359" s="63">
        <f t="shared" si="388"/>
        <v>0</v>
      </c>
      <c r="K359" s="63">
        <f t="shared" si="388"/>
        <v>0</v>
      </c>
      <c r="L359" s="63">
        <f t="shared" si="388"/>
        <v>0</v>
      </c>
      <c r="M359" s="63">
        <f t="shared" si="388"/>
        <v>0</v>
      </c>
      <c r="N359" s="63">
        <f t="shared" si="353"/>
        <v>646000</v>
      </c>
      <c r="O359" s="63">
        <f t="shared" si="354"/>
        <v>0</v>
      </c>
      <c r="P359" s="63">
        <f t="shared" si="355"/>
        <v>0</v>
      </c>
      <c r="Q359" s="63">
        <f t="shared" si="387"/>
        <v>0</v>
      </c>
      <c r="R359" s="63">
        <f t="shared" si="387"/>
        <v>0</v>
      </c>
      <c r="S359" s="63">
        <f t="shared" si="387"/>
        <v>0</v>
      </c>
      <c r="T359" s="63">
        <f t="shared" si="342"/>
        <v>646000</v>
      </c>
      <c r="U359" s="63">
        <f t="shared" si="343"/>
        <v>0</v>
      </c>
      <c r="V359" s="63">
        <f t="shared" si="344"/>
        <v>0</v>
      </c>
    </row>
    <row r="360" spans="1:22" ht="25.5">
      <c r="A360" s="151"/>
      <c r="B360" s="77" t="s">
        <v>34</v>
      </c>
      <c r="C360" s="85" t="s">
        <v>159</v>
      </c>
      <c r="D360" s="85" t="s">
        <v>4</v>
      </c>
      <c r="E360" s="85" t="s">
        <v>100</v>
      </c>
      <c r="F360" s="40" t="s">
        <v>267</v>
      </c>
      <c r="G360" s="41" t="s">
        <v>33</v>
      </c>
      <c r="H360" s="67">
        <v>646000</v>
      </c>
      <c r="I360" s="63"/>
      <c r="J360" s="63"/>
      <c r="K360" s="67"/>
      <c r="L360" s="63"/>
      <c r="M360" s="63"/>
      <c r="N360" s="67">
        <f t="shared" si="353"/>
        <v>646000</v>
      </c>
      <c r="O360" s="63">
        <f t="shared" si="354"/>
        <v>0</v>
      </c>
      <c r="P360" s="63">
        <f t="shared" si="355"/>
        <v>0</v>
      </c>
      <c r="Q360" s="67"/>
      <c r="R360" s="63"/>
      <c r="S360" s="63"/>
      <c r="T360" s="67">
        <f t="shared" si="342"/>
        <v>646000</v>
      </c>
      <c r="U360" s="63">
        <f t="shared" si="343"/>
        <v>0</v>
      </c>
      <c r="V360" s="63">
        <f t="shared" si="344"/>
        <v>0</v>
      </c>
    </row>
    <row r="361" spans="1:22">
      <c r="A361" s="151"/>
      <c r="B361" s="4"/>
      <c r="C361" s="4"/>
      <c r="D361" s="4"/>
      <c r="E361" s="4"/>
      <c r="F361" s="5"/>
      <c r="G361" s="17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</row>
    <row r="362" spans="1:22" ht="45">
      <c r="A362" s="90">
        <v>9</v>
      </c>
      <c r="B362" s="102" t="s">
        <v>235</v>
      </c>
      <c r="C362" s="137" t="s">
        <v>234</v>
      </c>
      <c r="D362" s="137" t="s">
        <v>21</v>
      </c>
      <c r="E362" s="137" t="s">
        <v>100</v>
      </c>
      <c r="F362" s="138" t="s">
        <v>101</v>
      </c>
      <c r="G362" s="139"/>
      <c r="H362" s="65">
        <f>H363+H368+H371+H374+H377+H380</f>
        <v>16207812</v>
      </c>
      <c r="I362" s="65">
        <f t="shared" ref="I362:J362" si="389">I363+I368+I371+I374+I377+I380</f>
        <v>16038282.58</v>
      </c>
      <c r="J362" s="65">
        <f t="shared" si="389"/>
        <v>16285421.08</v>
      </c>
      <c r="K362" s="65">
        <f t="shared" ref="K362:M362" si="390">K363+K368+K371+K374+K377+K380</f>
        <v>600000</v>
      </c>
      <c r="L362" s="65">
        <f t="shared" si="390"/>
        <v>0</v>
      </c>
      <c r="M362" s="65">
        <f t="shared" si="390"/>
        <v>0</v>
      </c>
      <c r="N362" s="65">
        <f t="shared" si="353"/>
        <v>16807812</v>
      </c>
      <c r="O362" s="65">
        <f t="shared" si="354"/>
        <v>16038282.58</v>
      </c>
      <c r="P362" s="65">
        <f t="shared" si="355"/>
        <v>16285421.08</v>
      </c>
      <c r="Q362" s="65">
        <f t="shared" ref="Q362:S362" si="391">Q363+Q368+Q371+Q374+Q377+Q380</f>
        <v>0</v>
      </c>
      <c r="R362" s="65">
        <f t="shared" si="391"/>
        <v>0</v>
      </c>
      <c r="S362" s="65">
        <f t="shared" si="391"/>
        <v>0</v>
      </c>
      <c r="T362" s="65">
        <f t="shared" ref="T362:T382" si="392">N362+Q362</f>
        <v>16807812</v>
      </c>
      <c r="U362" s="65">
        <f t="shared" ref="U362:U382" si="393">O362+R362</f>
        <v>16038282.58</v>
      </c>
      <c r="V362" s="65">
        <f t="shared" ref="V362:V382" si="394">P362+S362</f>
        <v>16285421.08</v>
      </c>
    </row>
    <row r="363" spans="1:22" ht="25.5">
      <c r="A363" s="111"/>
      <c r="B363" s="108" t="s">
        <v>55</v>
      </c>
      <c r="C363" s="79" t="s">
        <v>234</v>
      </c>
      <c r="D363" s="79" t="s">
        <v>21</v>
      </c>
      <c r="E363" s="79" t="s">
        <v>100</v>
      </c>
      <c r="F363" s="40" t="s">
        <v>125</v>
      </c>
      <c r="G363" s="41"/>
      <c r="H363" s="63">
        <f>H364+H366</f>
        <v>11773079</v>
      </c>
      <c r="I363" s="63">
        <f t="shared" ref="I363:J363" si="395">I364+I366</f>
        <v>11884760.26</v>
      </c>
      <c r="J363" s="63">
        <f t="shared" si="395"/>
        <v>11897557.869999999</v>
      </c>
      <c r="K363" s="63">
        <f t="shared" ref="K363:M363" si="396">K364+K366</f>
        <v>0</v>
      </c>
      <c r="L363" s="63">
        <f t="shared" si="396"/>
        <v>0</v>
      </c>
      <c r="M363" s="63">
        <f t="shared" si="396"/>
        <v>0</v>
      </c>
      <c r="N363" s="63">
        <f t="shared" si="353"/>
        <v>11773079</v>
      </c>
      <c r="O363" s="63">
        <f t="shared" si="354"/>
        <v>11884760.26</v>
      </c>
      <c r="P363" s="63">
        <f t="shared" si="355"/>
        <v>11897557.869999999</v>
      </c>
      <c r="Q363" s="63">
        <f t="shared" ref="Q363:S363" si="397">Q364+Q366</f>
        <v>0</v>
      </c>
      <c r="R363" s="63">
        <f t="shared" si="397"/>
        <v>0</v>
      </c>
      <c r="S363" s="63">
        <f t="shared" si="397"/>
        <v>0</v>
      </c>
      <c r="T363" s="63">
        <f t="shared" si="392"/>
        <v>11773079</v>
      </c>
      <c r="U363" s="63">
        <f t="shared" si="393"/>
        <v>11884760.26</v>
      </c>
      <c r="V363" s="63">
        <f t="shared" si="394"/>
        <v>11897557.869999999</v>
      </c>
    </row>
    <row r="364" spans="1:22" ht="38.25">
      <c r="A364" s="151"/>
      <c r="B364" s="77" t="s">
        <v>51</v>
      </c>
      <c r="C364" s="79" t="s">
        <v>234</v>
      </c>
      <c r="D364" s="79" t="s">
        <v>21</v>
      </c>
      <c r="E364" s="79" t="s">
        <v>100</v>
      </c>
      <c r="F364" s="40" t="s">
        <v>125</v>
      </c>
      <c r="G364" s="41" t="s">
        <v>49</v>
      </c>
      <c r="H364" s="63">
        <f>H365</f>
        <v>11393079</v>
      </c>
      <c r="I364" s="63">
        <f t="shared" ref="I364:M364" si="398">I365</f>
        <v>11504760.26</v>
      </c>
      <c r="J364" s="63">
        <f t="shared" si="398"/>
        <v>11517557.869999999</v>
      </c>
      <c r="K364" s="63">
        <f t="shared" si="398"/>
        <v>0</v>
      </c>
      <c r="L364" s="63">
        <f t="shared" si="398"/>
        <v>0</v>
      </c>
      <c r="M364" s="63">
        <f t="shared" si="398"/>
        <v>0</v>
      </c>
      <c r="N364" s="63">
        <f t="shared" si="353"/>
        <v>11393079</v>
      </c>
      <c r="O364" s="63">
        <f t="shared" si="354"/>
        <v>11504760.26</v>
      </c>
      <c r="P364" s="63">
        <f t="shared" si="355"/>
        <v>11517557.869999999</v>
      </c>
      <c r="Q364" s="63">
        <f t="shared" ref="Q364:S364" si="399">Q365</f>
        <v>0</v>
      </c>
      <c r="R364" s="63">
        <f t="shared" si="399"/>
        <v>0</v>
      </c>
      <c r="S364" s="63">
        <f t="shared" si="399"/>
        <v>0</v>
      </c>
      <c r="T364" s="63">
        <f t="shared" si="392"/>
        <v>11393079</v>
      </c>
      <c r="U364" s="63">
        <f t="shared" si="393"/>
        <v>11504760.26</v>
      </c>
      <c r="V364" s="63">
        <f t="shared" si="394"/>
        <v>11517557.869999999</v>
      </c>
    </row>
    <row r="365" spans="1:22">
      <c r="A365" s="151"/>
      <c r="B365" s="77" t="s">
        <v>52</v>
      </c>
      <c r="C365" s="79" t="s">
        <v>234</v>
      </c>
      <c r="D365" s="79" t="s">
        <v>21</v>
      </c>
      <c r="E365" s="79" t="s">
        <v>100</v>
      </c>
      <c r="F365" s="40" t="s">
        <v>125</v>
      </c>
      <c r="G365" s="41" t="s">
        <v>50</v>
      </c>
      <c r="H365" s="66">
        <v>11393079</v>
      </c>
      <c r="I365" s="66">
        <v>11504760.26</v>
      </c>
      <c r="J365" s="66">
        <v>11517557.869999999</v>
      </c>
      <c r="K365" s="66"/>
      <c r="L365" s="66"/>
      <c r="M365" s="66"/>
      <c r="N365" s="66">
        <f t="shared" si="353"/>
        <v>11393079</v>
      </c>
      <c r="O365" s="66">
        <f t="shared" si="354"/>
        <v>11504760.26</v>
      </c>
      <c r="P365" s="66">
        <f t="shared" si="355"/>
        <v>11517557.869999999</v>
      </c>
      <c r="Q365" s="66"/>
      <c r="R365" s="66"/>
      <c r="S365" s="66"/>
      <c r="T365" s="66">
        <f t="shared" si="392"/>
        <v>11393079</v>
      </c>
      <c r="U365" s="66">
        <f t="shared" si="393"/>
        <v>11504760.26</v>
      </c>
      <c r="V365" s="66">
        <f t="shared" si="394"/>
        <v>11517557.869999999</v>
      </c>
    </row>
    <row r="366" spans="1:22" ht="25.5">
      <c r="A366" s="151"/>
      <c r="B366" s="136" t="s">
        <v>208</v>
      </c>
      <c r="C366" s="79" t="s">
        <v>234</v>
      </c>
      <c r="D366" s="79" t="s">
        <v>21</v>
      </c>
      <c r="E366" s="79" t="s">
        <v>100</v>
      </c>
      <c r="F366" s="40" t="s">
        <v>125</v>
      </c>
      <c r="G366" s="41" t="s">
        <v>32</v>
      </c>
      <c r="H366" s="63">
        <f>H367</f>
        <v>380000</v>
      </c>
      <c r="I366" s="63">
        <f t="shared" ref="I366:M366" si="400">I367</f>
        <v>380000</v>
      </c>
      <c r="J366" s="63">
        <f t="shared" si="400"/>
        <v>380000</v>
      </c>
      <c r="K366" s="63">
        <f t="shared" si="400"/>
        <v>0</v>
      </c>
      <c r="L366" s="63">
        <f t="shared" si="400"/>
        <v>0</v>
      </c>
      <c r="M366" s="63">
        <f t="shared" si="400"/>
        <v>0</v>
      </c>
      <c r="N366" s="63">
        <f t="shared" si="353"/>
        <v>380000</v>
      </c>
      <c r="O366" s="63">
        <f t="shared" si="354"/>
        <v>380000</v>
      </c>
      <c r="P366" s="63">
        <f t="shared" si="355"/>
        <v>380000</v>
      </c>
      <c r="Q366" s="63">
        <f t="shared" ref="Q366:S366" si="401">Q367</f>
        <v>0</v>
      </c>
      <c r="R366" s="63">
        <f t="shared" si="401"/>
        <v>0</v>
      </c>
      <c r="S366" s="63">
        <f t="shared" si="401"/>
        <v>0</v>
      </c>
      <c r="T366" s="63">
        <f t="shared" si="392"/>
        <v>380000</v>
      </c>
      <c r="U366" s="63">
        <f t="shared" si="393"/>
        <v>380000</v>
      </c>
      <c r="V366" s="63">
        <f t="shared" si="394"/>
        <v>380000</v>
      </c>
    </row>
    <row r="367" spans="1:22" ht="25.5">
      <c r="A367" s="151"/>
      <c r="B367" s="77" t="s">
        <v>34</v>
      </c>
      <c r="C367" s="79" t="s">
        <v>234</v>
      </c>
      <c r="D367" s="79" t="s">
        <v>21</v>
      </c>
      <c r="E367" s="79" t="s">
        <v>100</v>
      </c>
      <c r="F367" s="40" t="s">
        <v>125</v>
      </c>
      <c r="G367" s="41" t="s">
        <v>33</v>
      </c>
      <c r="H367" s="66">
        <v>380000</v>
      </c>
      <c r="I367" s="66">
        <v>380000</v>
      </c>
      <c r="J367" s="66">
        <v>380000</v>
      </c>
      <c r="K367" s="66"/>
      <c r="L367" s="66"/>
      <c r="M367" s="66"/>
      <c r="N367" s="66">
        <f t="shared" si="353"/>
        <v>380000</v>
      </c>
      <c r="O367" s="66">
        <f t="shared" si="354"/>
        <v>380000</v>
      </c>
      <c r="P367" s="66">
        <f t="shared" si="355"/>
        <v>380000</v>
      </c>
      <c r="Q367" s="66"/>
      <c r="R367" s="66"/>
      <c r="S367" s="66"/>
      <c r="T367" s="66">
        <f t="shared" si="392"/>
        <v>380000</v>
      </c>
      <c r="U367" s="66">
        <f t="shared" si="393"/>
        <v>380000</v>
      </c>
      <c r="V367" s="66">
        <f t="shared" si="394"/>
        <v>380000</v>
      </c>
    </row>
    <row r="368" spans="1:22" ht="25.5">
      <c r="A368" s="151"/>
      <c r="B368" s="175" t="s">
        <v>287</v>
      </c>
      <c r="C368" s="79" t="s">
        <v>234</v>
      </c>
      <c r="D368" s="79" t="s">
        <v>21</v>
      </c>
      <c r="E368" s="79" t="s">
        <v>100</v>
      </c>
      <c r="F368" s="165" t="s">
        <v>288</v>
      </c>
      <c r="G368" s="41"/>
      <c r="H368" s="63">
        <f>H369</f>
        <v>3550000</v>
      </c>
      <c r="I368" s="63">
        <f t="shared" ref="I368:M369" si="402">I369</f>
        <v>3550000</v>
      </c>
      <c r="J368" s="63">
        <f t="shared" si="402"/>
        <v>3550000</v>
      </c>
      <c r="K368" s="63">
        <f t="shared" si="402"/>
        <v>0</v>
      </c>
      <c r="L368" s="63">
        <f t="shared" si="402"/>
        <v>0</v>
      </c>
      <c r="M368" s="63">
        <f t="shared" si="402"/>
        <v>0</v>
      </c>
      <c r="N368" s="63">
        <f t="shared" si="353"/>
        <v>3550000</v>
      </c>
      <c r="O368" s="63">
        <f t="shared" si="354"/>
        <v>3550000</v>
      </c>
      <c r="P368" s="63">
        <f t="shared" si="355"/>
        <v>3550000</v>
      </c>
      <c r="Q368" s="63">
        <f t="shared" ref="Q368:S369" si="403">Q369</f>
        <v>0</v>
      </c>
      <c r="R368" s="63">
        <f t="shared" si="403"/>
        <v>0</v>
      </c>
      <c r="S368" s="63">
        <f t="shared" si="403"/>
        <v>0</v>
      </c>
      <c r="T368" s="63">
        <f t="shared" si="392"/>
        <v>3550000</v>
      </c>
      <c r="U368" s="63">
        <f t="shared" si="393"/>
        <v>3550000</v>
      </c>
      <c r="V368" s="63">
        <f t="shared" si="394"/>
        <v>3550000</v>
      </c>
    </row>
    <row r="369" spans="1:22" ht="25.5">
      <c r="A369" s="151"/>
      <c r="B369" s="136" t="s">
        <v>208</v>
      </c>
      <c r="C369" s="79" t="s">
        <v>234</v>
      </c>
      <c r="D369" s="79" t="s">
        <v>21</v>
      </c>
      <c r="E369" s="79" t="s">
        <v>100</v>
      </c>
      <c r="F369" s="165" t="s">
        <v>288</v>
      </c>
      <c r="G369" s="41" t="s">
        <v>32</v>
      </c>
      <c r="H369" s="63">
        <f>H370</f>
        <v>3550000</v>
      </c>
      <c r="I369" s="63">
        <f t="shared" si="402"/>
        <v>3550000</v>
      </c>
      <c r="J369" s="63">
        <f t="shared" si="402"/>
        <v>3550000</v>
      </c>
      <c r="K369" s="63">
        <f t="shared" si="402"/>
        <v>0</v>
      </c>
      <c r="L369" s="63">
        <f t="shared" si="402"/>
        <v>0</v>
      </c>
      <c r="M369" s="63">
        <f t="shared" si="402"/>
        <v>0</v>
      </c>
      <c r="N369" s="63">
        <f t="shared" si="353"/>
        <v>3550000</v>
      </c>
      <c r="O369" s="63">
        <f t="shared" si="354"/>
        <v>3550000</v>
      </c>
      <c r="P369" s="63">
        <f t="shared" si="355"/>
        <v>3550000</v>
      </c>
      <c r="Q369" s="63">
        <f t="shared" si="403"/>
        <v>0</v>
      </c>
      <c r="R369" s="63">
        <f t="shared" si="403"/>
        <v>0</v>
      </c>
      <c r="S369" s="63">
        <f t="shared" si="403"/>
        <v>0</v>
      </c>
      <c r="T369" s="63">
        <f t="shared" si="392"/>
        <v>3550000</v>
      </c>
      <c r="U369" s="63">
        <f t="shared" si="393"/>
        <v>3550000</v>
      </c>
      <c r="V369" s="63">
        <f t="shared" si="394"/>
        <v>3550000</v>
      </c>
    </row>
    <row r="370" spans="1:22" ht="25.5">
      <c r="A370" s="151"/>
      <c r="B370" s="77" t="s">
        <v>34</v>
      </c>
      <c r="C370" s="79" t="s">
        <v>234</v>
      </c>
      <c r="D370" s="79" t="s">
        <v>21</v>
      </c>
      <c r="E370" s="79" t="s">
        <v>100</v>
      </c>
      <c r="F370" s="165" t="s">
        <v>288</v>
      </c>
      <c r="G370" s="41" t="s">
        <v>33</v>
      </c>
      <c r="H370" s="74">
        <v>3550000</v>
      </c>
      <c r="I370" s="74">
        <v>3550000</v>
      </c>
      <c r="J370" s="74">
        <v>3550000</v>
      </c>
      <c r="K370" s="74"/>
      <c r="L370" s="74"/>
      <c r="M370" s="74"/>
      <c r="N370" s="74">
        <f t="shared" si="353"/>
        <v>3550000</v>
      </c>
      <c r="O370" s="74">
        <f t="shared" si="354"/>
        <v>3550000</v>
      </c>
      <c r="P370" s="74">
        <f t="shared" si="355"/>
        <v>3550000</v>
      </c>
      <c r="Q370" s="74"/>
      <c r="R370" s="74"/>
      <c r="S370" s="74"/>
      <c r="T370" s="74">
        <f t="shared" si="392"/>
        <v>3550000</v>
      </c>
      <c r="U370" s="74">
        <f t="shared" si="393"/>
        <v>3550000</v>
      </c>
      <c r="V370" s="74">
        <f t="shared" si="394"/>
        <v>3550000</v>
      </c>
    </row>
    <row r="371" spans="1:22">
      <c r="A371" s="151"/>
      <c r="B371" s="88" t="s">
        <v>289</v>
      </c>
      <c r="C371" s="79" t="s">
        <v>234</v>
      </c>
      <c r="D371" s="79" t="s">
        <v>21</v>
      </c>
      <c r="E371" s="79" t="s">
        <v>100</v>
      </c>
      <c r="F371" s="40" t="s">
        <v>290</v>
      </c>
      <c r="G371" s="41"/>
      <c r="H371" s="74">
        <f>H372</f>
        <v>352733</v>
      </c>
      <c r="I371" s="74">
        <f t="shared" ref="I371:M371" si="404">I372</f>
        <v>366522.32</v>
      </c>
      <c r="J371" s="74">
        <f t="shared" si="404"/>
        <v>380863.21</v>
      </c>
      <c r="K371" s="74">
        <f t="shared" si="404"/>
        <v>300000</v>
      </c>
      <c r="L371" s="74">
        <f t="shared" si="404"/>
        <v>0</v>
      </c>
      <c r="M371" s="74">
        <f t="shared" si="404"/>
        <v>0</v>
      </c>
      <c r="N371" s="74">
        <f t="shared" si="353"/>
        <v>652733</v>
      </c>
      <c r="O371" s="74">
        <f t="shared" si="354"/>
        <v>366522.32</v>
      </c>
      <c r="P371" s="74">
        <f t="shared" si="355"/>
        <v>380863.21</v>
      </c>
      <c r="Q371" s="74">
        <f t="shared" ref="Q371:S372" si="405">Q372</f>
        <v>0</v>
      </c>
      <c r="R371" s="74">
        <f t="shared" si="405"/>
        <v>0</v>
      </c>
      <c r="S371" s="74">
        <f t="shared" si="405"/>
        <v>0</v>
      </c>
      <c r="T371" s="74">
        <f t="shared" si="392"/>
        <v>652733</v>
      </c>
      <c r="U371" s="74">
        <f t="shared" si="393"/>
        <v>366522.32</v>
      </c>
      <c r="V371" s="74">
        <f t="shared" si="394"/>
        <v>380863.21</v>
      </c>
    </row>
    <row r="372" spans="1:22" ht="25.5">
      <c r="A372" s="151"/>
      <c r="B372" s="136" t="s">
        <v>208</v>
      </c>
      <c r="C372" s="79" t="s">
        <v>234</v>
      </c>
      <c r="D372" s="79" t="s">
        <v>21</v>
      </c>
      <c r="E372" s="79" t="s">
        <v>100</v>
      </c>
      <c r="F372" s="40" t="s">
        <v>290</v>
      </c>
      <c r="G372" s="41" t="s">
        <v>32</v>
      </c>
      <c r="H372" s="74">
        <f>H373</f>
        <v>352733</v>
      </c>
      <c r="I372" s="74">
        <f t="shared" ref="I372:M372" si="406">I373</f>
        <v>366522.32</v>
      </c>
      <c r="J372" s="74">
        <f t="shared" si="406"/>
        <v>380863.21</v>
      </c>
      <c r="K372" s="74">
        <f t="shared" si="406"/>
        <v>300000</v>
      </c>
      <c r="L372" s="74">
        <f t="shared" si="406"/>
        <v>0</v>
      </c>
      <c r="M372" s="74">
        <f t="shared" si="406"/>
        <v>0</v>
      </c>
      <c r="N372" s="74">
        <f t="shared" si="353"/>
        <v>652733</v>
      </c>
      <c r="O372" s="74">
        <f t="shared" si="354"/>
        <v>366522.32</v>
      </c>
      <c r="P372" s="74">
        <f t="shared" si="355"/>
        <v>380863.21</v>
      </c>
      <c r="Q372" s="74">
        <f t="shared" si="405"/>
        <v>0</v>
      </c>
      <c r="R372" s="74">
        <f t="shared" si="405"/>
        <v>0</v>
      </c>
      <c r="S372" s="74">
        <f t="shared" si="405"/>
        <v>0</v>
      </c>
      <c r="T372" s="74">
        <f t="shared" si="392"/>
        <v>652733</v>
      </c>
      <c r="U372" s="74">
        <f t="shared" si="393"/>
        <v>366522.32</v>
      </c>
      <c r="V372" s="74">
        <f t="shared" si="394"/>
        <v>380863.21</v>
      </c>
    </row>
    <row r="373" spans="1:22" ht="25.5">
      <c r="A373" s="151"/>
      <c r="B373" s="77" t="s">
        <v>34</v>
      </c>
      <c r="C373" s="79" t="s">
        <v>234</v>
      </c>
      <c r="D373" s="79" t="s">
        <v>21</v>
      </c>
      <c r="E373" s="79" t="s">
        <v>100</v>
      </c>
      <c r="F373" s="40" t="s">
        <v>290</v>
      </c>
      <c r="G373" s="41" t="s">
        <v>33</v>
      </c>
      <c r="H373" s="66">
        <f>247000+105733</f>
        <v>352733</v>
      </c>
      <c r="I373" s="66">
        <f>256560+109962.32</f>
        <v>366522.32</v>
      </c>
      <c r="J373" s="66">
        <f>266502.4+114360.81</f>
        <v>380863.21</v>
      </c>
      <c r="K373" s="66">
        <v>300000</v>
      </c>
      <c r="L373" s="66"/>
      <c r="M373" s="66"/>
      <c r="N373" s="66">
        <f t="shared" si="353"/>
        <v>652733</v>
      </c>
      <c r="O373" s="66">
        <f t="shared" si="354"/>
        <v>366522.32</v>
      </c>
      <c r="P373" s="66">
        <f t="shared" si="355"/>
        <v>380863.21</v>
      </c>
      <c r="Q373" s="66"/>
      <c r="R373" s="66"/>
      <c r="S373" s="66"/>
      <c r="T373" s="66">
        <f t="shared" si="392"/>
        <v>652733</v>
      </c>
      <c r="U373" s="66">
        <f t="shared" si="393"/>
        <v>366522.32</v>
      </c>
      <c r="V373" s="66">
        <f t="shared" si="394"/>
        <v>380863.21</v>
      </c>
    </row>
    <row r="374" spans="1:22" ht="25.5">
      <c r="A374" s="151"/>
      <c r="B374" s="77" t="s">
        <v>291</v>
      </c>
      <c r="C374" s="79" t="s">
        <v>234</v>
      </c>
      <c r="D374" s="79" t="s">
        <v>21</v>
      </c>
      <c r="E374" s="79" t="s">
        <v>100</v>
      </c>
      <c r="F374" s="40" t="s">
        <v>292</v>
      </c>
      <c r="G374" s="41"/>
      <c r="H374" s="66">
        <f>H375</f>
        <v>200000</v>
      </c>
      <c r="I374" s="66">
        <f t="shared" ref="I374:M374" si="407">I375</f>
        <v>125000</v>
      </c>
      <c r="J374" s="66">
        <f t="shared" si="407"/>
        <v>125000</v>
      </c>
      <c r="K374" s="66">
        <f t="shared" si="407"/>
        <v>300000</v>
      </c>
      <c r="L374" s="66">
        <f t="shared" si="407"/>
        <v>0</v>
      </c>
      <c r="M374" s="66">
        <f t="shared" si="407"/>
        <v>0</v>
      </c>
      <c r="N374" s="66">
        <f t="shared" si="353"/>
        <v>500000</v>
      </c>
      <c r="O374" s="66">
        <f t="shared" si="354"/>
        <v>125000</v>
      </c>
      <c r="P374" s="66">
        <f t="shared" si="355"/>
        <v>125000</v>
      </c>
      <c r="Q374" s="66">
        <f t="shared" ref="Q374:S375" si="408">Q375</f>
        <v>0</v>
      </c>
      <c r="R374" s="66">
        <f t="shared" si="408"/>
        <v>0</v>
      </c>
      <c r="S374" s="66">
        <f t="shared" si="408"/>
        <v>0</v>
      </c>
      <c r="T374" s="66">
        <f t="shared" si="392"/>
        <v>500000</v>
      </c>
      <c r="U374" s="66">
        <f t="shared" si="393"/>
        <v>125000</v>
      </c>
      <c r="V374" s="66">
        <f t="shared" si="394"/>
        <v>125000</v>
      </c>
    </row>
    <row r="375" spans="1:22" ht="25.5">
      <c r="A375" s="151"/>
      <c r="B375" s="136" t="s">
        <v>208</v>
      </c>
      <c r="C375" s="79" t="s">
        <v>234</v>
      </c>
      <c r="D375" s="79" t="s">
        <v>21</v>
      </c>
      <c r="E375" s="79" t="s">
        <v>100</v>
      </c>
      <c r="F375" s="40" t="s">
        <v>292</v>
      </c>
      <c r="G375" s="41" t="s">
        <v>32</v>
      </c>
      <c r="H375" s="66">
        <f>H376</f>
        <v>200000</v>
      </c>
      <c r="I375" s="66">
        <f t="shared" ref="I375:M375" si="409">I376</f>
        <v>125000</v>
      </c>
      <c r="J375" s="66">
        <f t="shared" si="409"/>
        <v>125000</v>
      </c>
      <c r="K375" s="66">
        <f t="shared" si="409"/>
        <v>300000</v>
      </c>
      <c r="L375" s="66">
        <f t="shared" si="409"/>
        <v>0</v>
      </c>
      <c r="M375" s="66">
        <f t="shared" si="409"/>
        <v>0</v>
      </c>
      <c r="N375" s="66">
        <f t="shared" si="353"/>
        <v>500000</v>
      </c>
      <c r="O375" s="66">
        <f t="shared" si="354"/>
        <v>125000</v>
      </c>
      <c r="P375" s="66">
        <f t="shared" si="355"/>
        <v>125000</v>
      </c>
      <c r="Q375" s="66">
        <f t="shared" si="408"/>
        <v>0</v>
      </c>
      <c r="R375" s="66">
        <f t="shared" si="408"/>
        <v>0</v>
      </c>
      <c r="S375" s="66">
        <f t="shared" si="408"/>
        <v>0</v>
      </c>
      <c r="T375" s="66">
        <f t="shared" si="392"/>
        <v>500000</v>
      </c>
      <c r="U375" s="66">
        <f t="shared" si="393"/>
        <v>125000</v>
      </c>
      <c r="V375" s="66">
        <f t="shared" si="394"/>
        <v>125000</v>
      </c>
    </row>
    <row r="376" spans="1:22" ht="25.5">
      <c r="A376" s="151"/>
      <c r="B376" s="77" t="s">
        <v>34</v>
      </c>
      <c r="C376" s="79" t="s">
        <v>234</v>
      </c>
      <c r="D376" s="79" t="s">
        <v>21</v>
      </c>
      <c r="E376" s="79" t="s">
        <v>100</v>
      </c>
      <c r="F376" s="40" t="s">
        <v>292</v>
      </c>
      <c r="G376" s="41" t="s">
        <v>33</v>
      </c>
      <c r="H376" s="66">
        <v>200000</v>
      </c>
      <c r="I376" s="66">
        <v>125000</v>
      </c>
      <c r="J376" s="66">
        <v>125000</v>
      </c>
      <c r="K376" s="66">
        <v>300000</v>
      </c>
      <c r="L376" s="66"/>
      <c r="M376" s="66"/>
      <c r="N376" s="66">
        <f t="shared" si="353"/>
        <v>500000</v>
      </c>
      <c r="O376" s="66">
        <f t="shared" si="354"/>
        <v>125000</v>
      </c>
      <c r="P376" s="66">
        <f t="shared" si="355"/>
        <v>125000</v>
      </c>
      <c r="Q376" s="66"/>
      <c r="R376" s="66"/>
      <c r="S376" s="66"/>
      <c r="T376" s="66">
        <f t="shared" si="392"/>
        <v>500000</v>
      </c>
      <c r="U376" s="66">
        <f t="shared" si="393"/>
        <v>125000</v>
      </c>
      <c r="V376" s="66">
        <f t="shared" si="394"/>
        <v>125000</v>
      </c>
    </row>
    <row r="377" spans="1:22">
      <c r="A377" s="151"/>
      <c r="B377" s="80" t="s">
        <v>293</v>
      </c>
      <c r="C377" s="79" t="s">
        <v>234</v>
      </c>
      <c r="D377" s="79" t="s">
        <v>21</v>
      </c>
      <c r="E377" s="79" t="s">
        <v>100</v>
      </c>
      <c r="F377" s="40" t="s">
        <v>219</v>
      </c>
      <c r="G377" s="41"/>
      <c r="H377" s="66">
        <f>H378</f>
        <v>290000</v>
      </c>
      <c r="I377" s="66">
        <f t="shared" ref="I377:M377" si="410">I378</f>
        <v>70000</v>
      </c>
      <c r="J377" s="66">
        <f t="shared" si="410"/>
        <v>290000</v>
      </c>
      <c r="K377" s="66">
        <f t="shared" si="410"/>
        <v>0</v>
      </c>
      <c r="L377" s="66">
        <f t="shared" si="410"/>
        <v>0</v>
      </c>
      <c r="M377" s="66">
        <f t="shared" si="410"/>
        <v>0</v>
      </c>
      <c r="N377" s="66">
        <f t="shared" si="353"/>
        <v>290000</v>
      </c>
      <c r="O377" s="66">
        <f t="shared" si="354"/>
        <v>70000</v>
      </c>
      <c r="P377" s="66">
        <f t="shared" si="355"/>
        <v>290000</v>
      </c>
      <c r="Q377" s="66">
        <f t="shared" ref="Q377:S378" si="411">Q378</f>
        <v>0</v>
      </c>
      <c r="R377" s="66">
        <f t="shared" si="411"/>
        <v>0</v>
      </c>
      <c r="S377" s="66">
        <f t="shared" si="411"/>
        <v>0</v>
      </c>
      <c r="T377" s="66">
        <f t="shared" si="392"/>
        <v>290000</v>
      </c>
      <c r="U377" s="66">
        <f t="shared" si="393"/>
        <v>70000</v>
      </c>
      <c r="V377" s="66">
        <f t="shared" si="394"/>
        <v>290000</v>
      </c>
    </row>
    <row r="378" spans="1:22" ht="25.5">
      <c r="A378" s="151"/>
      <c r="B378" s="136" t="s">
        <v>208</v>
      </c>
      <c r="C378" s="79" t="s">
        <v>234</v>
      </c>
      <c r="D378" s="79" t="s">
        <v>21</v>
      </c>
      <c r="E378" s="79" t="s">
        <v>100</v>
      </c>
      <c r="F378" s="40" t="s">
        <v>219</v>
      </c>
      <c r="G378" s="41" t="s">
        <v>32</v>
      </c>
      <c r="H378" s="66">
        <f>H379</f>
        <v>290000</v>
      </c>
      <c r="I378" s="66">
        <f t="shared" ref="I378:M378" si="412">I379</f>
        <v>70000</v>
      </c>
      <c r="J378" s="66">
        <f t="shared" si="412"/>
        <v>290000</v>
      </c>
      <c r="K378" s="66">
        <f t="shared" si="412"/>
        <v>0</v>
      </c>
      <c r="L378" s="66">
        <f t="shared" si="412"/>
        <v>0</v>
      </c>
      <c r="M378" s="66">
        <f t="shared" si="412"/>
        <v>0</v>
      </c>
      <c r="N378" s="66">
        <f t="shared" si="353"/>
        <v>290000</v>
      </c>
      <c r="O378" s="66">
        <f t="shared" si="354"/>
        <v>70000</v>
      </c>
      <c r="P378" s="66">
        <f t="shared" si="355"/>
        <v>290000</v>
      </c>
      <c r="Q378" s="66">
        <f t="shared" si="411"/>
        <v>0</v>
      </c>
      <c r="R378" s="66">
        <f t="shared" si="411"/>
        <v>0</v>
      </c>
      <c r="S378" s="66">
        <f t="shared" si="411"/>
        <v>0</v>
      </c>
      <c r="T378" s="66">
        <f t="shared" si="392"/>
        <v>290000</v>
      </c>
      <c r="U378" s="66">
        <f t="shared" si="393"/>
        <v>70000</v>
      </c>
      <c r="V378" s="66">
        <f t="shared" si="394"/>
        <v>290000</v>
      </c>
    </row>
    <row r="379" spans="1:22" ht="25.5">
      <c r="A379" s="151"/>
      <c r="B379" s="77" t="s">
        <v>34</v>
      </c>
      <c r="C379" s="79" t="s">
        <v>234</v>
      </c>
      <c r="D379" s="79" t="s">
        <v>21</v>
      </c>
      <c r="E379" s="79" t="s">
        <v>100</v>
      </c>
      <c r="F379" s="40" t="s">
        <v>219</v>
      </c>
      <c r="G379" s="41" t="s">
        <v>33</v>
      </c>
      <c r="H379" s="66">
        <v>290000</v>
      </c>
      <c r="I379" s="66">
        <v>70000</v>
      </c>
      <c r="J379" s="66">
        <v>290000</v>
      </c>
      <c r="K379" s="66"/>
      <c r="L379" s="66"/>
      <c r="M379" s="66"/>
      <c r="N379" s="66">
        <f t="shared" si="353"/>
        <v>290000</v>
      </c>
      <c r="O379" s="66">
        <f t="shared" si="354"/>
        <v>70000</v>
      </c>
      <c r="P379" s="66">
        <f t="shared" si="355"/>
        <v>290000</v>
      </c>
      <c r="Q379" s="66"/>
      <c r="R379" s="66"/>
      <c r="S379" s="66"/>
      <c r="T379" s="66">
        <f t="shared" si="392"/>
        <v>290000</v>
      </c>
      <c r="U379" s="66">
        <f t="shared" si="393"/>
        <v>70000</v>
      </c>
      <c r="V379" s="66">
        <f t="shared" si="394"/>
        <v>290000</v>
      </c>
    </row>
    <row r="380" spans="1:22" ht="38.25">
      <c r="A380" s="151"/>
      <c r="B380" s="88" t="s">
        <v>59</v>
      </c>
      <c r="C380" s="79" t="s">
        <v>234</v>
      </c>
      <c r="D380" s="79" t="s">
        <v>21</v>
      </c>
      <c r="E380" s="79" t="s">
        <v>100</v>
      </c>
      <c r="F380" s="40" t="s">
        <v>136</v>
      </c>
      <c r="G380" s="41"/>
      <c r="H380" s="66">
        <f>H381</f>
        <v>42000</v>
      </c>
      <c r="I380" s="66">
        <f t="shared" ref="I380:M380" si="413">I381</f>
        <v>42000</v>
      </c>
      <c r="J380" s="66">
        <f t="shared" si="413"/>
        <v>42000</v>
      </c>
      <c r="K380" s="66">
        <f t="shared" si="413"/>
        <v>0</v>
      </c>
      <c r="L380" s="66">
        <f t="shared" si="413"/>
        <v>0</v>
      </c>
      <c r="M380" s="66">
        <f t="shared" si="413"/>
        <v>0</v>
      </c>
      <c r="N380" s="66">
        <f t="shared" si="353"/>
        <v>42000</v>
      </c>
      <c r="O380" s="66">
        <f t="shared" si="354"/>
        <v>42000</v>
      </c>
      <c r="P380" s="66">
        <f t="shared" si="355"/>
        <v>42000</v>
      </c>
      <c r="Q380" s="66">
        <f t="shared" ref="Q380:S381" si="414">Q381</f>
        <v>0</v>
      </c>
      <c r="R380" s="66">
        <f t="shared" si="414"/>
        <v>0</v>
      </c>
      <c r="S380" s="66">
        <f t="shared" si="414"/>
        <v>0</v>
      </c>
      <c r="T380" s="66">
        <f t="shared" si="392"/>
        <v>42000</v>
      </c>
      <c r="U380" s="66">
        <f t="shared" si="393"/>
        <v>42000</v>
      </c>
      <c r="V380" s="66">
        <f t="shared" si="394"/>
        <v>42000</v>
      </c>
    </row>
    <row r="381" spans="1:22" ht="25.5">
      <c r="A381" s="151"/>
      <c r="B381" s="136" t="s">
        <v>208</v>
      </c>
      <c r="C381" s="79" t="s">
        <v>234</v>
      </c>
      <c r="D381" s="79" t="s">
        <v>21</v>
      </c>
      <c r="E381" s="79" t="s">
        <v>100</v>
      </c>
      <c r="F381" s="40" t="s">
        <v>136</v>
      </c>
      <c r="G381" s="41" t="s">
        <v>32</v>
      </c>
      <c r="H381" s="66">
        <f>H382</f>
        <v>42000</v>
      </c>
      <c r="I381" s="66">
        <f t="shared" ref="I381:M381" si="415">I382</f>
        <v>42000</v>
      </c>
      <c r="J381" s="66">
        <f t="shared" si="415"/>
        <v>42000</v>
      </c>
      <c r="K381" s="66">
        <f t="shared" si="415"/>
        <v>0</v>
      </c>
      <c r="L381" s="66">
        <f t="shared" si="415"/>
        <v>0</v>
      </c>
      <c r="M381" s="66">
        <f t="shared" si="415"/>
        <v>0</v>
      </c>
      <c r="N381" s="66">
        <f t="shared" si="353"/>
        <v>42000</v>
      </c>
      <c r="O381" s="66">
        <f t="shared" si="354"/>
        <v>42000</v>
      </c>
      <c r="P381" s="66">
        <f t="shared" si="355"/>
        <v>42000</v>
      </c>
      <c r="Q381" s="66">
        <f t="shared" si="414"/>
        <v>0</v>
      </c>
      <c r="R381" s="66">
        <f t="shared" si="414"/>
        <v>0</v>
      </c>
      <c r="S381" s="66">
        <f t="shared" si="414"/>
        <v>0</v>
      </c>
      <c r="T381" s="66">
        <f t="shared" si="392"/>
        <v>42000</v>
      </c>
      <c r="U381" s="66">
        <f t="shared" si="393"/>
        <v>42000</v>
      </c>
      <c r="V381" s="66">
        <f t="shared" si="394"/>
        <v>42000</v>
      </c>
    </row>
    <row r="382" spans="1:22" ht="25.5">
      <c r="A382" s="151"/>
      <c r="B382" s="77" t="s">
        <v>34</v>
      </c>
      <c r="C382" s="79" t="s">
        <v>234</v>
      </c>
      <c r="D382" s="79" t="s">
        <v>21</v>
      </c>
      <c r="E382" s="79" t="s">
        <v>100</v>
      </c>
      <c r="F382" s="40" t="s">
        <v>136</v>
      </c>
      <c r="G382" s="41" t="s">
        <v>33</v>
      </c>
      <c r="H382" s="66">
        <v>42000</v>
      </c>
      <c r="I382" s="66">
        <v>42000</v>
      </c>
      <c r="J382" s="66">
        <v>42000</v>
      </c>
      <c r="K382" s="66"/>
      <c r="L382" s="66"/>
      <c r="M382" s="66"/>
      <c r="N382" s="66">
        <f t="shared" si="353"/>
        <v>42000</v>
      </c>
      <c r="O382" s="66">
        <f t="shared" si="354"/>
        <v>42000</v>
      </c>
      <c r="P382" s="66">
        <f t="shared" si="355"/>
        <v>42000</v>
      </c>
      <c r="Q382" s="66"/>
      <c r="R382" s="66"/>
      <c r="S382" s="66"/>
      <c r="T382" s="66">
        <f t="shared" si="392"/>
        <v>42000</v>
      </c>
      <c r="U382" s="66">
        <f t="shared" si="393"/>
        <v>42000</v>
      </c>
      <c r="V382" s="66">
        <f t="shared" si="394"/>
        <v>42000</v>
      </c>
    </row>
    <row r="383" spans="1:22">
      <c r="A383" s="151"/>
      <c r="B383" s="4"/>
      <c r="C383" s="4"/>
      <c r="D383" s="4"/>
      <c r="E383" s="4"/>
      <c r="F383" s="5"/>
      <c r="G383" s="17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</row>
    <row r="384" spans="1:22" ht="45">
      <c r="A384" s="26" t="s">
        <v>8</v>
      </c>
      <c r="B384" s="102" t="s">
        <v>236</v>
      </c>
      <c r="C384" s="7" t="s">
        <v>8</v>
      </c>
      <c r="D384" s="7" t="s">
        <v>21</v>
      </c>
      <c r="E384" s="7" t="s">
        <v>100</v>
      </c>
      <c r="F384" s="7" t="s">
        <v>101</v>
      </c>
      <c r="G384" s="18"/>
      <c r="H384" s="64">
        <f>+H385</f>
        <v>2035586.02</v>
      </c>
      <c r="I384" s="64">
        <f t="shared" ref="I384:M384" si="416">+I385</f>
        <v>1927586.02</v>
      </c>
      <c r="J384" s="64">
        <f t="shared" si="416"/>
        <v>1108350.33</v>
      </c>
      <c r="K384" s="64">
        <f t="shared" si="416"/>
        <v>213001.28</v>
      </c>
      <c r="L384" s="64">
        <f t="shared" si="416"/>
        <v>0</v>
      </c>
      <c r="M384" s="64">
        <f t="shared" si="416"/>
        <v>0</v>
      </c>
      <c r="N384" s="64">
        <f t="shared" si="353"/>
        <v>2248587.2999999998</v>
      </c>
      <c r="O384" s="64">
        <f t="shared" si="354"/>
        <v>1927586.02</v>
      </c>
      <c r="P384" s="64">
        <f t="shared" si="355"/>
        <v>1108350.33</v>
      </c>
      <c r="Q384" s="64">
        <f t="shared" ref="Q384:S384" si="417">+Q385</f>
        <v>56195.76</v>
      </c>
      <c r="R384" s="64">
        <f t="shared" si="417"/>
        <v>0</v>
      </c>
      <c r="S384" s="64">
        <f t="shared" si="417"/>
        <v>0</v>
      </c>
      <c r="T384" s="64">
        <f t="shared" ref="T384:T387" si="418">N384+Q384</f>
        <v>2304783.0599999996</v>
      </c>
      <c r="U384" s="64">
        <f t="shared" ref="U384:U387" si="419">O384+R384</f>
        <v>1927586.02</v>
      </c>
      <c r="V384" s="64">
        <f t="shared" ref="V384:V387" si="420">P384+S384</f>
        <v>1108350.33</v>
      </c>
    </row>
    <row r="385" spans="1:22" ht="16.5" customHeight="1">
      <c r="A385" s="150"/>
      <c r="B385" s="88" t="s">
        <v>44</v>
      </c>
      <c r="C385" s="5" t="s">
        <v>8</v>
      </c>
      <c r="D385" s="5" t="s">
        <v>21</v>
      </c>
      <c r="E385" s="5" t="s">
        <v>100</v>
      </c>
      <c r="F385" s="60" t="s">
        <v>155</v>
      </c>
      <c r="G385" s="17"/>
      <c r="H385" s="63">
        <f>H386</f>
        <v>2035586.02</v>
      </c>
      <c r="I385" s="63">
        <f t="shared" ref="I385:M385" si="421">I386</f>
        <v>1927586.02</v>
      </c>
      <c r="J385" s="63">
        <f t="shared" si="421"/>
        <v>1108350.33</v>
      </c>
      <c r="K385" s="63">
        <f t="shared" si="421"/>
        <v>213001.28</v>
      </c>
      <c r="L385" s="63">
        <f t="shared" si="421"/>
        <v>0</v>
      </c>
      <c r="M385" s="63">
        <f t="shared" si="421"/>
        <v>0</v>
      </c>
      <c r="N385" s="63">
        <f t="shared" si="353"/>
        <v>2248587.2999999998</v>
      </c>
      <c r="O385" s="63">
        <f t="shared" si="354"/>
        <v>1927586.02</v>
      </c>
      <c r="P385" s="63">
        <f t="shared" si="355"/>
        <v>1108350.33</v>
      </c>
      <c r="Q385" s="63">
        <f t="shared" ref="Q385:S386" si="422">Q386</f>
        <v>56195.76</v>
      </c>
      <c r="R385" s="63">
        <f t="shared" si="422"/>
        <v>0</v>
      </c>
      <c r="S385" s="63">
        <f t="shared" si="422"/>
        <v>0</v>
      </c>
      <c r="T385" s="63">
        <f t="shared" si="418"/>
        <v>2304783.0599999996</v>
      </c>
      <c r="U385" s="63">
        <f t="shared" si="419"/>
        <v>1927586.02</v>
      </c>
      <c r="V385" s="63">
        <f t="shared" si="420"/>
        <v>1108350.33</v>
      </c>
    </row>
    <row r="386" spans="1:22" ht="25.5">
      <c r="A386" s="150"/>
      <c r="B386" s="88" t="s">
        <v>208</v>
      </c>
      <c r="C386" s="5" t="s">
        <v>8</v>
      </c>
      <c r="D386" s="5" t="s">
        <v>21</v>
      </c>
      <c r="E386" s="5" t="s">
        <v>100</v>
      </c>
      <c r="F386" s="60" t="s">
        <v>155</v>
      </c>
      <c r="G386" s="41" t="s">
        <v>32</v>
      </c>
      <c r="H386" s="63">
        <f t="shared" ref="H386:M386" si="423">H387</f>
        <v>2035586.02</v>
      </c>
      <c r="I386" s="63">
        <f t="shared" si="423"/>
        <v>1927586.02</v>
      </c>
      <c r="J386" s="63">
        <f t="shared" si="423"/>
        <v>1108350.33</v>
      </c>
      <c r="K386" s="63">
        <f t="shared" si="423"/>
        <v>213001.28</v>
      </c>
      <c r="L386" s="63">
        <f t="shared" si="423"/>
        <v>0</v>
      </c>
      <c r="M386" s="63">
        <f t="shared" si="423"/>
        <v>0</v>
      </c>
      <c r="N386" s="63">
        <f t="shared" si="353"/>
        <v>2248587.2999999998</v>
      </c>
      <c r="O386" s="63">
        <f t="shared" si="354"/>
        <v>1927586.02</v>
      </c>
      <c r="P386" s="63">
        <f t="shared" si="355"/>
        <v>1108350.33</v>
      </c>
      <c r="Q386" s="63">
        <f t="shared" si="422"/>
        <v>56195.76</v>
      </c>
      <c r="R386" s="63">
        <f t="shared" si="422"/>
        <v>0</v>
      </c>
      <c r="S386" s="63">
        <f t="shared" si="422"/>
        <v>0</v>
      </c>
      <c r="T386" s="63">
        <f t="shared" si="418"/>
        <v>2304783.0599999996</v>
      </c>
      <c r="U386" s="63">
        <f t="shared" si="419"/>
        <v>1927586.02</v>
      </c>
      <c r="V386" s="63">
        <f t="shared" si="420"/>
        <v>1108350.33</v>
      </c>
    </row>
    <row r="387" spans="1:22" ht="25.5">
      <c r="A387" s="150"/>
      <c r="B387" s="77" t="s">
        <v>34</v>
      </c>
      <c r="C387" s="5" t="s">
        <v>8</v>
      </c>
      <c r="D387" s="5" t="s">
        <v>21</v>
      </c>
      <c r="E387" s="5" t="s">
        <v>100</v>
      </c>
      <c r="F387" s="60" t="s">
        <v>155</v>
      </c>
      <c r="G387" s="41" t="s">
        <v>33</v>
      </c>
      <c r="H387" s="66">
        <f>1515586.02+520000</f>
        <v>2035586.02</v>
      </c>
      <c r="I387" s="66">
        <f>1515586.02+412000</f>
        <v>1927586.02</v>
      </c>
      <c r="J387" s="67">
        <f>696350.33+412000</f>
        <v>1108350.33</v>
      </c>
      <c r="K387" s="66">
        <v>213001.28</v>
      </c>
      <c r="L387" s="66"/>
      <c r="M387" s="67"/>
      <c r="N387" s="66">
        <f t="shared" si="353"/>
        <v>2248587.2999999998</v>
      </c>
      <c r="O387" s="66">
        <f t="shared" si="354"/>
        <v>1927586.02</v>
      </c>
      <c r="P387" s="67">
        <f t="shared" si="355"/>
        <v>1108350.33</v>
      </c>
      <c r="Q387" s="66">
        <v>56195.76</v>
      </c>
      <c r="R387" s="66"/>
      <c r="S387" s="67"/>
      <c r="T387" s="66">
        <f t="shared" si="418"/>
        <v>2304783.0599999996</v>
      </c>
      <c r="U387" s="66">
        <f t="shared" si="419"/>
        <v>1927586.02</v>
      </c>
      <c r="V387" s="67">
        <f t="shared" si="420"/>
        <v>1108350.33</v>
      </c>
    </row>
    <row r="388" spans="1:22">
      <c r="A388" s="111"/>
      <c r="B388" s="91"/>
      <c r="C388" s="5"/>
      <c r="D388" s="5"/>
      <c r="E388" s="5"/>
      <c r="F388" s="5"/>
      <c r="G388" s="17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</row>
    <row r="389" spans="1:22" ht="45">
      <c r="A389" s="26" t="s">
        <v>17</v>
      </c>
      <c r="B389" s="176" t="s">
        <v>237</v>
      </c>
      <c r="C389" s="6" t="s">
        <v>17</v>
      </c>
      <c r="D389" s="6" t="s">
        <v>21</v>
      </c>
      <c r="E389" s="6" t="s">
        <v>100</v>
      </c>
      <c r="F389" s="6" t="s">
        <v>101</v>
      </c>
      <c r="G389" s="18"/>
      <c r="H389" s="64">
        <f>H390+H399</f>
        <v>26918846</v>
      </c>
      <c r="I389" s="64">
        <f>I390+I399</f>
        <v>21543880.620000001</v>
      </c>
      <c r="J389" s="64">
        <f>J390+J399</f>
        <v>21611505.420000002</v>
      </c>
      <c r="K389" s="64">
        <f t="shared" ref="K389:M389" si="424">K390+K399</f>
        <v>0</v>
      </c>
      <c r="L389" s="64">
        <f t="shared" si="424"/>
        <v>0</v>
      </c>
      <c r="M389" s="64">
        <f t="shared" si="424"/>
        <v>0</v>
      </c>
      <c r="N389" s="64">
        <f t="shared" si="353"/>
        <v>26918846</v>
      </c>
      <c r="O389" s="64">
        <f t="shared" si="354"/>
        <v>21543880.620000001</v>
      </c>
      <c r="P389" s="64">
        <f t="shared" si="355"/>
        <v>21611505.420000002</v>
      </c>
      <c r="Q389" s="64">
        <f t="shared" ref="Q389:S389" si="425">Q390+Q399</f>
        <v>1226279.9999999998</v>
      </c>
      <c r="R389" s="64">
        <f t="shared" si="425"/>
        <v>0</v>
      </c>
      <c r="S389" s="64">
        <f t="shared" si="425"/>
        <v>0</v>
      </c>
      <c r="T389" s="64">
        <f t="shared" ref="T389:T402" si="426">N389+Q389</f>
        <v>28145126</v>
      </c>
      <c r="U389" s="64">
        <f t="shared" ref="U389:U402" si="427">O389+R389</f>
        <v>21543880.620000001</v>
      </c>
      <c r="V389" s="64">
        <f t="shared" ref="V389:V402" si="428">P389+S389</f>
        <v>21611505.420000002</v>
      </c>
    </row>
    <row r="390" spans="1:22" ht="25.5">
      <c r="A390" s="147" t="s">
        <v>255</v>
      </c>
      <c r="B390" s="177" t="s">
        <v>238</v>
      </c>
      <c r="C390" s="6" t="s">
        <v>17</v>
      </c>
      <c r="D390" s="6" t="s">
        <v>3</v>
      </c>
      <c r="E390" s="6" t="s">
        <v>100</v>
      </c>
      <c r="F390" s="6" t="s">
        <v>101</v>
      </c>
      <c r="G390" s="61"/>
      <c r="H390" s="64">
        <f>H391+H396</f>
        <v>26908846</v>
      </c>
      <c r="I390" s="64">
        <f t="shared" ref="I390:J390" si="429">I391+I396</f>
        <v>21533880.620000001</v>
      </c>
      <c r="J390" s="64">
        <f t="shared" si="429"/>
        <v>21601905.420000002</v>
      </c>
      <c r="K390" s="64">
        <f t="shared" ref="K390:M390" si="430">K391+K396</f>
        <v>0</v>
      </c>
      <c r="L390" s="64">
        <f t="shared" si="430"/>
        <v>0</v>
      </c>
      <c r="M390" s="64">
        <f t="shared" si="430"/>
        <v>0</v>
      </c>
      <c r="N390" s="64">
        <f t="shared" si="353"/>
        <v>26908846</v>
      </c>
      <c r="O390" s="64">
        <f t="shared" si="354"/>
        <v>21533880.620000001</v>
      </c>
      <c r="P390" s="64">
        <f t="shared" si="355"/>
        <v>21601905.420000002</v>
      </c>
      <c r="Q390" s="64">
        <f t="shared" ref="Q390:S390" si="431">Q391+Q396</f>
        <v>1226279.9999999998</v>
      </c>
      <c r="R390" s="64">
        <f t="shared" si="431"/>
        <v>0</v>
      </c>
      <c r="S390" s="64">
        <f t="shared" si="431"/>
        <v>0</v>
      </c>
      <c r="T390" s="64">
        <f t="shared" si="426"/>
        <v>28135126</v>
      </c>
      <c r="U390" s="64">
        <f t="shared" si="427"/>
        <v>21533880.620000001</v>
      </c>
      <c r="V390" s="64">
        <f t="shared" si="428"/>
        <v>21601905.420000002</v>
      </c>
    </row>
    <row r="391" spans="1:22" ht="17.25" customHeight="1">
      <c r="A391" s="245"/>
      <c r="B391" s="119" t="s">
        <v>55</v>
      </c>
      <c r="C391" s="60" t="s">
        <v>17</v>
      </c>
      <c r="D391" s="60" t="s">
        <v>3</v>
      </c>
      <c r="E391" s="60" t="s">
        <v>100</v>
      </c>
      <c r="F391" s="60" t="s">
        <v>125</v>
      </c>
      <c r="G391" s="61"/>
      <c r="H391" s="70">
        <f>H392+H394</f>
        <v>21334846</v>
      </c>
      <c r="I391" s="70">
        <f t="shared" ref="I391:J391" si="432">I392+I394</f>
        <v>21533880.620000001</v>
      </c>
      <c r="J391" s="70">
        <f t="shared" si="432"/>
        <v>21601905.420000002</v>
      </c>
      <c r="K391" s="70">
        <f t="shared" ref="K391:M391" si="433">K392+K394</f>
        <v>0</v>
      </c>
      <c r="L391" s="70">
        <f t="shared" si="433"/>
        <v>0</v>
      </c>
      <c r="M391" s="70">
        <f t="shared" si="433"/>
        <v>0</v>
      </c>
      <c r="N391" s="70">
        <f t="shared" si="353"/>
        <v>21334846</v>
      </c>
      <c r="O391" s="70">
        <f t="shared" si="354"/>
        <v>21533880.620000001</v>
      </c>
      <c r="P391" s="70">
        <f t="shared" si="355"/>
        <v>21601905.420000002</v>
      </c>
      <c r="Q391" s="70">
        <f t="shared" ref="Q391:S391" si="434">Q392+Q394</f>
        <v>0</v>
      </c>
      <c r="R391" s="70">
        <f t="shared" si="434"/>
        <v>0</v>
      </c>
      <c r="S391" s="70">
        <f t="shared" si="434"/>
        <v>0</v>
      </c>
      <c r="T391" s="70">
        <f t="shared" si="426"/>
        <v>21334846</v>
      </c>
      <c r="U391" s="70">
        <f t="shared" si="427"/>
        <v>21533880.620000001</v>
      </c>
      <c r="V391" s="70">
        <f t="shared" si="428"/>
        <v>21601905.420000002</v>
      </c>
    </row>
    <row r="392" spans="1:22" ht="38.25">
      <c r="A392" s="240"/>
      <c r="B392" s="77" t="s">
        <v>51</v>
      </c>
      <c r="C392" s="60" t="s">
        <v>17</v>
      </c>
      <c r="D392" s="60" t="s">
        <v>3</v>
      </c>
      <c r="E392" s="60" t="s">
        <v>100</v>
      </c>
      <c r="F392" s="60" t="s">
        <v>125</v>
      </c>
      <c r="G392" s="61" t="s">
        <v>49</v>
      </c>
      <c r="H392" s="70">
        <f>H393</f>
        <v>20553046</v>
      </c>
      <c r="I392" s="70">
        <f t="shared" ref="I392:M392" si="435">I393</f>
        <v>20752080.620000001</v>
      </c>
      <c r="J392" s="70">
        <f t="shared" si="435"/>
        <v>20820105.420000002</v>
      </c>
      <c r="K392" s="70">
        <f t="shared" si="435"/>
        <v>0</v>
      </c>
      <c r="L392" s="70">
        <f t="shared" si="435"/>
        <v>0</v>
      </c>
      <c r="M392" s="70">
        <f t="shared" si="435"/>
        <v>0</v>
      </c>
      <c r="N392" s="70">
        <f t="shared" si="353"/>
        <v>20553046</v>
      </c>
      <c r="O392" s="70">
        <f t="shared" si="354"/>
        <v>20752080.620000001</v>
      </c>
      <c r="P392" s="70">
        <f t="shared" si="355"/>
        <v>20820105.420000002</v>
      </c>
      <c r="Q392" s="70">
        <f t="shared" ref="Q392:S392" si="436">Q393</f>
        <v>0</v>
      </c>
      <c r="R392" s="70">
        <f t="shared" si="436"/>
        <v>0</v>
      </c>
      <c r="S392" s="70">
        <f t="shared" si="436"/>
        <v>0</v>
      </c>
      <c r="T392" s="70">
        <f t="shared" si="426"/>
        <v>20553046</v>
      </c>
      <c r="U392" s="70">
        <f t="shared" si="427"/>
        <v>20752080.620000001</v>
      </c>
      <c r="V392" s="70">
        <f t="shared" si="428"/>
        <v>20820105.420000002</v>
      </c>
    </row>
    <row r="393" spans="1:22">
      <c r="A393" s="240"/>
      <c r="B393" s="77" t="s">
        <v>52</v>
      </c>
      <c r="C393" s="60" t="s">
        <v>17</v>
      </c>
      <c r="D393" s="60" t="s">
        <v>3</v>
      </c>
      <c r="E393" s="60" t="s">
        <v>100</v>
      </c>
      <c r="F393" s="60" t="s">
        <v>125</v>
      </c>
      <c r="G393" s="61" t="s">
        <v>50</v>
      </c>
      <c r="H393" s="66">
        <v>20553046</v>
      </c>
      <c r="I393" s="66">
        <v>20752080.620000001</v>
      </c>
      <c r="J393" s="66">
        <v>20820105.420000002</v>
      </c>
      <c r="K393" s="66"/>
      <c r="L393" s="66"/>
      <c r="M393" s="66"/>
      <c r="N393" s="66">
        <f t="shared" si="353"/>
        <v>20553046</v>
      </c>
      <c r="O393" s="66">
        <f t="shared" si="354"/>
        <v>20752080.620000001</v>
      </c>
      <c r="P393" s="66">
        <f t="shared" si="355"/>
        <v>20820105.420000002</v>
      </c>
      <c r="Q393" s="66"/>
      <c r="R393" s="66"/>
      <c r="S393" s="66"/>
      <c r="T393" s="66">
        <f t="shared" si="426"/>
        <v>20553046</v>
      </c>
      <c r="U393" s="66">
        <f t="shared" si="427"/>
        <v>20752080.620000001</v>
      </c>
      <c r="V393" s="66">
        <f t="shared" si="428"/>
        <v>20820105.420000002</v>
      </c>
    </row>
    <row r="394" spans="1:22" ht="25.5">
      <c r="A394" s="240"/>
      <c r="B394" s="62" t="s">
        <v>208</v>
      </c>
      <c r="C394" s="60" t="s">
        <v>17</v>
      </c>
      <c r="D394" s="60" t="s">
        <v>3</v>
      </c>
      <c r="E394" s="60" t="s">
        <v>100</v>
      </c>
      <c r="F394" s="60" t="s">
        <v>125</v>
      </c>
      <c r="G394" s="61" t="s">
        <v>32</v>
      </c>
      <c r="H394" s="70">
        <f>H395</f>
        <v>781800</v>
      </c>
      <c r="I394" s="70">
        <f t="shared" ref="I394:M394" si="437">I395</f>
        <v>781800</v>
      </c>
      <c r="J394" s="70">
        <f t="shared" si="437"/>
        <v>781800</v>
      </c>
      <c r="K394" s="70">
        <f t="shared" si="437"/>
        <v>0</v>
      </c>
      <c r="L394" s="70">
        <f t="shared" si="437"/>
        <v>0</v>
      </c>
      <c r="M394" s="70">
        <f t="shared" si="437"/>
        <v>0</v>
      </c>
      <c r="N394" s="70">
        <f t="shared" si="353"/>
        <v>781800</v>
      </c>
      <c r="O394" s="70">
        <f t="shared" si="354"/>
        <v>781800</v>
      </c>
      <c r="P394" s="70">
        <f t="shared" si="355"/>
        <v>781800</v>
      </c>
      <c r="Q394" s="70">
        <f t="shared" ref="Q394:S394" si="438">Q395</f>
        <v>0</v>
      </c>
      <c r="R394" s="70">
        <f t="shared" si="438"/>
        <v>0</v>
      </c>
      <c r="S394" s="70">
        <f t="shared" si="438"/>
        <v>0</v>
      </c>
      <c r="T394" s="70">
        <f t="shared" si="426"/>
        <v>781800</v>
      </c>
      <c r="U394" s="70">
        <f t="shared" si="427"/>
        <v>781800</v>
      </c>
      <c r="V394" s="70">
        <f t="shared" si="428"/>
        <v>781800</v>
      </c>
    </row>
    <row r="395" spans="1:22" ht="25.5">
      <c r="A395" s="240"/>
      <c r="B395" s="77" t="s">
        <v>34</v>
      </c>
      <c r="C395" s="60" t="s">
        <v>17</v>
      </c>
      <c r="D395" s="60" t="s">
        <v>3</v>
      </c>
      <c r="E395" s="60" t="s">
        <v>100</v>
      </c>
      <c r="F395" s="60" t="s">
        <v>125</v>
      </c>
      <c r="G395" s="61" t="s">
        <v>33</v>
      </c>
      <c r="H395" s="66">
        <v>781800</v>
      </c>
      <c r="I395" s="66">
        <v>781800</v>
      </c>
      <c r="J395" s="66">
        <v>781800</v>
      </c>
      <c r="K395" s="66"/>
      <c r="L395" s="66"/>
      <c r="M395" s="66"/>
      <c r="N395" s="66">
        <f t="shared" si="353"/>
        <v>781800</v>
      </c>
      <c r="O395" s="66">
        <f t="shared" si="354"/>
        <v>781800</v>
      </c>
      <c r="P395" s="66">
        <f t="shared" si="355"/>
        <v>781800</v>
      </c>
      <c r="Q395" s="66"/>
      <c r="R395" s="66"/>
      <c r="S395" s="66"/>
      <c r="T395" s="66">
        <f t="shared" si="426"/>
        <v>781800</v>
      </c>
      <c r="U395" s="66">
        <f t="shared" si="427"/>
        <v>781800</v>
      </c>
      <c r="V395" s="66">
        <f t="shared" si="428"/>
        <v>781800</v>
      </c>
    </row>
    <row r="396" spans="1:22" ht="51">
      <c r="A396" s="146"/>
      <c r="B396" s="164" t="s">
        <v>294</v>
      </c>
      <c r="C396" s="60" t="s">
        <v>17</v>
      </c>
      <c r="D396" s="60" t="s">
        <v>3</v>
      </c>
      <c r="E396" s="60" t="s">
        <v>100</v>
      </c>
      <c r="F396" s="156" t="s">
        <v>295</v>
      </c>
      <c r="G396" s="76"/>
      <c r="H396" s="66">
        <f>H397</f>
        <v>5574000</v>
      </c>
      <c r="I396" s="66">
        <f t="shared" ref="I396:M397" si="439">I397</f>
        <v>0</v>
      </c>
      <c r="J396" s="66">
        <f t="shared" si="439"/>
        <v>0</v>
      </c>
      <c r="K396" s="66">
        <f t="shared" si="439"/>
        <v>0</v>
      </c>
      <c r="L396" s="66">
        <f t="shared" si="439"/>
        <v>0</v>
      </c>
      <c r="M396" s="66">
        <f t="shared" si="439"/>
        <v>0</v>
      </c>
      <c r="N396" s="66">
        <f t="shared" si="353"/>
        <v>5574000</v>
      </c>
      <c r="O396" s="66">
        <f t="shared" si="354"/>
        <v>0</v>
      </c>
      <c r="P396" s="66">
        <f t="shared" si="355"/>
        <v>0</v>
      </c>
      <c r="Q396" s="66">
        <f t="shared" ref="Q396:S397" si="440">Q397</f>
        <v>1226279.9999999998</v>
      </c>
      <c r="R396" s="66">
        <f t="shared" si="440"/>
        <v>0</v>
      </c>
      <c r="S396" s="66">
        <f t="shared" si="440"/>
        <v>0</v>
      </c>
      <c r="T396" s="66">
        <f t="shared" si="426"/>
        <v>6800280</v>
      </c>
      <c r="U396" s="66">
        <f t="shared" si="427"/>
        <v>0</v>
      </c>
      <c r="V396" s="66">
        <f t="shared" si="428"/>
        <v>0</v>
      </c>
    </row>
    <row r="397" spans="1:22">
      <c r="A397" s="146"/>
      <c r="B397" s="109" t="s">
        <v>35</v>
      </c>
      <c r="C397" s="60" t="s">
        <v>17</v>
      </c>
      <c r="D397" s="60" t="s">
        <v>3</v>
      </c>
      <c r="E397" s="60" t="s">
        <v>100</v>
      </c>
      <c r="F397" s="156" t="s">
        <v>295</v>
      </c>
      <c r="G397" s="76" t="s">
        <v>36</v>
      </c>
      <c r="H397" s="66">
        <f>H398</f>
        <v>5574000</v>
      </c>
      <c r="I397" s="66">
        <f>I398</f>
        <v>0</v>
      </c>
      <c r="J397" s="66">
        <f>J398</f>
        <v>0</v>
      </c>
      <c r="K397" s="66">
        <f t="shared" si="439"/>
        <v>0</v>
      </c>
      <c r="L397" s="66">
        <f t="shared" si="439"/>
        <v>0</v>
      </c>
      <c r="M397" s="66">
        <f t="shared" si="439"/>
        <v>0</v>
      </c>
      <c r="N397" s="66">
        <f t="shared" si="353"/>
        <v>5574000</v>
      </c>
      <c r="O397" s="66">
        <f t="shared" si="354"/>
        <v>0</v>
      </c>
      <c r="P397" s="66">
        <f t="shared" si="355"/>
        <v>0</v>
      </c>
      <c r="Q397" s="66">
        <f t="shared" si="440"/>
        <v>1226279.9999999998</v>
      </c>
      <c r="R397" s="66">
        <f t="shared" si="440"/>
        <v>0</v>
      </c>
      <c r="S397" s="66">
        <f t="shared" si="440"/>
        <v>0</v>
      </c>
      <c r="T397" s="66">
        <f t="shared" si="426"/>
        <v>6800280</v>
      </c>
      <c r="U397" s="66">
        <f t="shared" si="427"/>
        <v>0</v>
      </c>
      <c r="V397" s="66">
        <f t="shared" si="428"/>
        <v>0</v>
      </c>
    </row>
    <row r="398" spans="1:22" ht="25.5">
      <c r="A398" s="146"/>
      <c r="B398" s="109" t="s">
        <v>38</v>
      </c>
      <c r="C398" s="60" t="s">
        <v>17</v>
      </c>
      <c r="D398" s="60" t="s">
        <v>3</v>
      </c>
      <c r="E398" s="60" t="s">
        <v>100</v>
      </c>
      <c r="F398" s="156" t="s">
        <v>295</v>
      </c>
      <c r="G398" s="76" t="s">
        <v>37</v>
      </c>
      <c r="H398" s="66">
        <v>5574000</v>
      </c>
      <c r="I398" s="66"/>
      <c r="J398" s="66"/>
      <c r="K398" s="66"/>
      <c r="L398" s="66"/>
      <c r="M398" s="66"/>
      <c r="N398" s="66">
        <f t="shared" si="353"/>
        <v>5574000</v>
      </c>
      <c r="O398" s="66">
        <f t="shared" si="354"/>
        <v>0</v>
      </c>
      <c r="P398" s="66">
        <f t="shared" si="355"/>
        <v>0</v>
      </c>
      <c r="Q398" s="66">
        <v>1226279.9999999998</v>
      </c>
      <c r="R398" s="66"/>
      <c r="S398" s="66"/>
      <c r="T398" s="66">
        <f t="shared" si="426"/>
        <v>6800280</v>
      </c>
      <c r="U398" s="66">
        <f t="shared" si="427"/>
        <v>0</v>
      </c>
      <c r="V398" s="66">
        <f t="shared" si="428"/>
        <v>0</v>
      </c>
    </row>
    <row r="399" spans="1:22" ht="30">
      <c r="A399" s="26" t="s">
        <v>256</v>
      </c>
      <c r="B399" s="192" t="s">
        <v>239</v>
      </c>
      <c r="C399" s="114" t="s">
        <v>17</v>
      </c>
      <c r="D399" s="114" t="s">
        <v>10</v>
      </c>
      <c r="E399" s="114" t="s">
        <v>100</v>
      </c>
      <c r="F399" s="114" t="s">
        <v>101</v>
      </c>
      <c r="G399" s="83"/>
      <c r="H399" s="64">
        <f t="shared" ref="H399:M401" si="441">H400</f>
        <v>10000</v>
      </c>
      <c r="I399" s="64">
        <f t="shared" si="441"/>
        <v>10000</v>
      </c>
      <c r="J399" s="64">
        <f t="shared" si="441"/>
        <v>9600</v>
      </c>
      <c r="K399" s="64">
        <f t="shared" si="441"/>
        <v>0</v>
      </c>
      <c r="L399" s="64">
        <f t="shared" si="441"/>
        <v>0</v>
      </c>
      <c r="M399" s="64">
        <f t="shared" si="441"/>
        <v>0</v>
      </c>
      <c r="N399" s="64">
        <f t="shared" si="353"/>
        <v>10000</v>
      </c>
      <c r="O399" s="64">
        <f t="shared" si="354"/>
        <v>10000</v>
      </c>
      <c r="P399" s="64">
        <f t="shared" si="355"/>
        <v>9600</v>
      </c>
      <c r="Q399" s="64">
        <f t="shared" ref="Q399:S401" si="442">Q400</f>
        <v>0</v>
      </c>
      <c r="R399" s="64">
        <f t="shared" si="442"/>
        <v>0</v>
      </c>
      <c r="S399" s="64">
        <f t="shared" si="442"/>
        <v>0</v>
      </c>
      <c r="T399" s="64">
        <f t="shared" si="426"/>
        <v>10000</v>
      </c>
      <c r="U399" s="64">
        <f t="shared" si="427"/>
        <v>10000</v>
      </c>
      <c r="V399" s="64">
        <f t="shared" si="428"/>
        <v>9600</v>
      </c>
    </row>
    <row r="400" spans="1:22">
      <c r="A400" s="241"/>
      <c r="B400" s="88" t="s">
        <v>69</v>
      </c>
      <c r="C400" s="39" t="s">
        <v>17</v>
      </c>
      <c r="D400" s="39" t="s">
        <v>10</v>
      </c>
      <c r="E400" s="39" t="s">
        <v>100</v>
      </c>
      <c r="F400" s="39" t="s">
        <v>130</v>
      </c>
      <c r="G400" s="42"/>
      <c r="H400" s="70">
        <f t="shared" si="441"/>
        <v>10000</v>
      </c>
      <c r="I400" s="70">
        <f t="shared" si="441"/>
        <v>10000</v>
      </c>
      <c r="J400" s="70">
        <f t="shared" si="441"/>
        <v>9600</v>
      </c>
      <c r="K400" s="70">
        <f t="shared" si="441"/>
        <v>0</v>
      </c>
      <c r="L400" s="70">
        <f t="shared" si="441"/>
        <v>0</v>
      </c>
      <c r="M400" s="70">
        <f t="shared" si="441"/>
        <v>0</v>
      </c>
      <c r="N400" s="70">
        <f t="shared" si="353"/>
        <v>10000</v>
      </c>
      <c r="O400" s="70">
        <f t="shared" si="354"/>
        <v>10000</v>
      </c>
      <c r="P400" s="70">
        <f t="shared" si="355"/>
        <v>9600</v>
      </c>
      <c r="Q400" s="70">
        <f t="shared" si="442"/>
        <v>0</v>
      </c>
      <c r="R400" s="70">
        <f t="shared" si="442"/>
        <v>0</v>
      </c>
      <c r="S400" s="70">
        <f t="shared" si="442"/>
        <v>0</v>
      </c>
      <c r="T400" s="70">
        <f t="shared" si="426"/>
        <v>10000</v>
      </c>
      <c r="U400" s="70">
        <f t="shared" si="427"/>
        <v>10000</v>
      </c>
      <c r="V400" s="70">
        <f t="shared" si="428"/>
        <v>9600</v>
      </c>
    </row>
    <row r="401" spans="1:22">
      <c r="A401" s="240"/>
      <c r="B401" s="88" t="s">
        <v>70</v>
      </c>
      <c r="C401" s="39" t="s">
        <v>17</v>
      </c>
      <c r="D401" s="39" t="s">
        <v>10</v>
      </c>
      <c r="E401" s="39" t="s">
        <v>100</v>
      </c>
      <c r="F401" s="39" t="s">
        <v>130</v>
      </c>
      <c r="G401" s="42" t="s">
        <v>71</v>
      </c>
      <c r="H401" s="70">
        <f t="shared" si="441"/>
        <v>10000</v>
      </c>
      <c r="I401" s="70">
        <f t="shared" si="441"/>
        <v>10000</v>
      </c>
      <c r="J401" s="70">
        <f t="shared" si="441"/>
        <v>9600</v>
      </c>
      <c r="K401" s="70">
        <f t="shared" si="441"/>
        <v>0</v>
      </c>
      <c r="L401" s="70">
        <f t="shared" si="441"/>
        <v>0</v>
      </c>
      <c r="M401" s="70">
        <f t="shared" si="441"/>
        <v>0</v>
      </c>
      <c r="N401" s="70">
        <f t="shared" si="353"/>
        <v>10000</v>
      </c>
      <c r="O401" s="70">
        <f t="shared" si="354"/>
        <v>10000</v>
      </c>
      <c r="P401" s="70">
        <f t="shared" si="355"/>
        <v>9600</v>
      </c>
      <c r="Q401" s="70">
        <f t="shared" si="442"/>
        <v>0</v>
      </c>
      <c r="R401" s="70">
        <f t="shared" si="442"/>
        <v>0</v>
      </c>
      <c r="S401" s="70">
        <f t="shared" si="442"/>
        <v>0</v>
      </c>
      <c r="T401" s="70">
        <f t="shared" si="426"/>
        <v>10000</v>
      </c>
      <c r="U401" s="70">
        <f t="shared" si="427"/>
        <v>10000</v>
      </c>
      <c r="V401" s="70">
        <f t="shared" si="428"/>
        <v>9600</v>
      </c>
    </row>
    <row r="402" spans="1:22">
      <c r="A402" s="243"/>
      <c r="B402" s="88" t="s">
        <v>69</v>
      </c>
      <c r="C402" s="39" t="s">
        <v>17</v>
      </c>
      <c r="D402" s="39" t="s">
        <v>10</v>
      </c>
      <c r="E402" s="39" t="s">
        <v>100</v>
      </c>
      <c r="F402" s="40" t="s">
        <v>130</v>
      </c>
      <c r="G402" s="42" t="s">
        <v>72</v>
      </c>
      <c r="H402" s="66">
        <v>10000</v>
      </c>
      <c r="I402" s="66">
        <v>10000</v>
      </c>
      <c r="J402" s="66">
        <v>9600</v>
      </c>
      <c r="K402" s="66"/>
      <c r="L402" s="66"/>
      <c r="M402" s="66"/>
      <c r="N402" s="66">
        <f t="shared" ref="N402:N470" si="443">H402+K402</f>
        <v>10000</v>
      </c>
      <c r="O402" s="66">
        <f t="shared" ref="O402:O470" si="444">I402+L402</f>
        <v>10000</v>
      </c>
      <c r="P402" s="66">
        <f t="shared" ref="P402:P470" si="445">J402+M402</f>
        <v>9600</v>
      </c>
      <c r="Q402" s="66"/>
      <c r="R402" s="66"/>
      <c r="S402" s="66"/>
      <c r="T402" s="66">
        <f t="shared" si="426"/>
        <v>10000</v>
      </c>
      <c r="U402" s="66">
        <f t="shared" si="427"/>
        <v>10000</v>
      </c>
      <c r="V402" s="66">
        <f t="shared" si="428"/>
        <v>9600</v>
      </c>
    </row>
    <row r="403" spans="1:22">
      <c r="A403" s="111"/>
      <c r="B403" s="91"/>
      <c r="C403" s="39"/>
      <c r="D403" s="115"/>
      <c r="E403" s="115"/>
      <c r="F403" s="52"/>
      <c r="G403" s="42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</row>
    <row r="404" spans="1:22" ht="45">
      <c r="A404" s="26" t="s">
        <v>12</v>
      </c>
      <c r="B404" s="191" t="s">
        <v>240</v>
      </c>
      <c r="C404" s="20" t="s">
        <v>12</v>
      </c>
      <c r="D404" s="7" t="s">
        <v>21</v>
      </c>
      <c r="E404" s="7" t="s">
        <v>100</v>
      </c>
      <c r="F404" s="7" t="s">
        <v>101</v>
      </c>
      <c r="G404" s="18"/>
      <c r="H404" s="64">
        <f t="shared" ref="H404:M406" si="446">H405</f>
        <v>50000</v>
      </c>
      <c r="I404" s="64">
        <f t="shared" si="446"/>
        <v>50000</v>
      </c>
      <c r="J404" s="64">
        <f t="shared" si="446"/>
        <v>50000</v>
      </c>
      <c r="K404" s="64">
        <f t="shared" si="446"/>
        <v>0</v>
      </c>
      <c r="L404" s="64">
        <f t="shared" si="446"/>
        <v>0</v>
      </c>
      <c r="M404" s="64">
        <f t="shared" si="446"/>
        <v>0</v>
      </c>
      <c r="N404" s="64">
        <f t="shared" si="443"/>
        <v>50000</v>
      </c>
      <c r="O404" s="64">
        <f t="shared" si="444"/>
        <v>50000</v>
      </c>
      <c r="P404" s="64">
        <f t="shared" si="445"/>
        <v>50000</v>
      </c>
      <c r="Q404" s="64">
        <f t="shared" ref="Q404:S406" si="447">Q405</f>
        <v>0</v>
      </c>
      <c r="R404" s="64">
        <f t="shared" si="447"/>
        <v>0</v>
      </c>
      <c r="S404" s="64">
        <f t="shared" si="447"/>
        <v>0</v>
      </c>
      <c r="T404" s="64">
        <f t="shared" ref="T404:T407" si="448">N404+Q404</f>
        <v>50000</v>
      </c>
      <c r="U404" s="64">
        <f t="shared" ref="U404:U407" si="449">O404+R404</f>
        <v>50000</v>
      </c>
      <c r="V404" s="64">
        <f t="shared" ref="V404:V407" si="450">P404+S404</f>
        <v>50000</v>
      </c>
    </row>
    <row r="405" spans="1:22" ht="18" customHeight="1">
      <c r="A405" s="257"/>
      <c r="B405" s="62" t="s">
        <v>29</v>
      </c>
      <c r="C405" s="5" t="s">
        <v>12</v>
      </c>
      <c r="D405" s="5" t="s">
        <v>21</v>
      </c>
      <c r="E405" s="5" t="s">
        <v>100</v>
      </c>
      <c r="F405" s="5" t="s">
        <v>119</v>
      </c>
      <c r="G405" s="17"/>
      <c r="H405" s="63">
        <f t="shared" si="446"/>
        <v>50000</v>
      </c>
      <c r="I405" s="63">
        <f t="shared" si="446"/>
        <v>50000</v>
      </c>
      <c r="J405" s="63">
        <f t="shared" si="446"/>
        <v>50000</v>
      </c>
      <c r="K405" s="63">
        <f t="shared" si="446"/>
        <v>0</v>
      </c>
      <c r="L405" s="63">
        <f t="shared" si="446"/>
        <v>0</v>
      </c>
      <c r="M405" s="63">
        <f t="shared" si="446"/>
        <v>0</v>
      </c>
      <c r="N405" s="63">
        <f t="shared" si="443"/>
        <v>50000</v>
      </c>
      <c r="O405" s="63">
        <f t="shared" si="444"/>
        <v>50000</v>
      </c>
      <c r="P405" s="63">
        <f t="shared" si="445"/>
        <v>50000</v>
      </c>
      <c r="Q405" s="63">
        <f t="shared" si="447"/>
        <v>0</v>
      </c>
      <c r="R405" s="63">
        <f t="shared" si="447"/>
        <v>0</v>
      </c>
      <c r="S405" s="63">
        <f t="shared" si="447"/>
        <v>0</v>
      </c>
      <c r="T405" s="63">
        <f t="shared" si="448"/>
        <v>50000</v>
      </c>
      <c r="U405" s="63">
        <f t="shared" si="449"/>
        <v>50000</v>
      </c>
      <c r="V405" s="63">
        <f t="shared" si="450"/>
        <v>50000</v>
      </c>
    </row>
    <row r="406" spans="1:22" ht="25.5">
      <c r="A406" s="240"/>
      <c r="B406" s="62" t="s">
        <v>208</v>
      </c>
      <c r="C406" s="5" t="s">
        <v>12</v>
      </c>
      <c r="D406" s="5" t="s">
        <v>21</v>
      </c>
      <c r="E406" s="5" t="s">
        <v>100</v>
      </c>
      <c r="F406" s="5" t="s">
        <v>119</v>
      </c>
      <c r="G406" s="17" t="s">
        <v>32</v>
      </c>
      <c r="H406" s="63">
        <f t="shared" si="446"/>
        <v>50000</v>
      </c>
      <c r="I406" s="63">
        <f t="shared" si="446"/>
        <v>50000</v>
      </c>
      <c r="J406" s="63">
        <f t="shared" si="446"/>
        <v>50000</v>
      </c>
      <c r="K406" s="63">
        <f t="shared" si="446"/>
        <v>0</v>
      </c>
      <c r="L406" s="63">
        <f t="shared" si="446"/>
        <v>0</v>
      </c>
      <c r="M406" s="63">
        <f t="shared" si="446"/>
        <v>0</v>
      </c>
      <c r="N406" s="63">
        <f t="shared" si="443"/>
        <v>50000</v>
      </c>
      <c r="O406" s="63">
        <f t="shared" si="444"/>
        <v>50000</v>
      </c>
      <c r="P406" s="63">
        <f t="shared" si="445"/>
        <v>50000</v>
      </c>
      <c r="Q406" s="63">
        <f t="shared" si="447"/>
        <v>0</v>
      </c>
      <c r="R406" s="63">
        <f t="shared" si="447"/>
        <v>0</v>
      </c>
      <c r="S406" s="63">
        <f t="shared" si="447"/>
        <v>0</v>
      </c>
      <c r="T406" s="63">
        <f t="shared" si="448"/>
        <v>50000</v>
      </c>
      <c r="U406" s="63">
        <f t="shared" si="449"/>
        <v>50000</v>
      </c>
      <c r="V406" s="63">
        <f t="shared" si="450"/>
        <v>50000</v>
      </c>
    </row>
    <row r="407" spans="1:22" ht="25.5">
      <c r="A407" s="240"/>
      <c r="B407" s="32" t="s">
        <v>34</v>
      </c>
      <c r="C407" s="5" t="s">
        <v>12</v>
      </c>
      <c r="D407" s="5" t="s">
        <v>21</v>
      </c>
      <c r="E407" s="5" t="s">
        <v>100</v>
      </c>
      <c r="F407" s="5" t="s">
        <v>119</v>
      </c>
      <c r="G407" s="17" t="s">
        <v>33</v>
      </c>
      <c r="H407" s="67">
        <v>50000</v>
      </c>
      <c r="I407" s="67">
        <v>50000</v>
      </c>
      <c r="J407" s="67">
        <v>50000</v>
      </c>
      <c r="K407" s="67"/>
      <c r="L407" s="67"/>
      <c r="M407" s="67"/>
      <c r="N407" s="67">
        <f t="shared" si="443"/>
        <v>50000</v>
      </c>
      <c r="O407" s="67">
        <f t="shared" si="444"/>
        <v>50000</v>
      </c>
      <c r="P407" s="67">
        <f t="shared" si="445"/>
        <v>50000</v>
      </c>
      <c r="Q407" s="67"/>
      <c r="R407" s="67"/>
      <c r="S407" s="67"/>
      <c r="T407" s="67">
        <f t="shared" si="448"/>
        <v>50000</v>
      </c>
      <c r="U407" s="67">
        <f t="shared" si="449"/>
        <v>50000</v>
      </c>
      <c r="V407" s="67">
        <f t="shared" si="450"/>
        <v>50000</v>
      </c>
    </row>
    <row r="408" spans="1:22">
      <c r="A408" s="111"/>
      <c r="B408" s="91"/>
      <c r="C408" s="4"/>
      <c r="D408" s="4"/>
      <c r="E408" s="4"/>
      <c r="F408" s="5"/>
      <c r="G408" s="17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</row>
    <row r="409" spans="1:22" s="155" customFormat="1" ht="45">
      <c r="A409" s="103">
        <v>13</v>
      </c>
      <c r="B409" s="152" t="s">
        <v>251</v>
      </c>
      <c r="C409" s="153" t="s">
        <v>249</v>
      </c>
      <c r="D409" s="153" t="s">
        <v>21</v>
      </c>
      <c r="E409" s="153" t="s">
        <v>100</v>
      </c>
      <c r="F409" s="153" t="s">
        <v>101</v>
      </c>
      <c r="G409" s="154"/>
      <c r="H409" s="65">
        <f t="shared" ref="H409:M411" si="451">H410</f>
        <v>20000</v>
      </c>
      <c r="I409" s="65">
        <f t="shared" si="451"/>
        <v>20000</v>
      </c>
      <c r="J409" s="65">
        <f t="shared" si="451"/>
        <v>20000</v>
      </c>
      <c r="K409" s="65">
        <f t="shared" si="451"/>
        <v>0</v>
      </c>
      <c r="L409" s="65">
        <f t="shared" si="451"/>
        <v>0</v>
      </c>
      <c r="M409" s="65">
        <f t="shared" si="451"/>
        <v>0</v>
      </c>
      <c r="N409" s="65">
        <f t="shared" si="443"/>
        <v>20000</v>
      </c>
      <c r="O409" s="65">
        <f t="shared" si="444"/>
        <v>20000</v>
      </c>
      <c r="P409" s="65">
        <f t="shared" si="445"/>
        <v>20000</v>
      </c>
      <c r="Q409" s="65">
        <f t="shared" ref="Q409:S411" si="452">Q410</f>
        <v>0</v>
      </c>
      <c r="R409" s="65">
        <f t="shared" si="452"/>
        <v>0</v>
      </c>
      <c r="S409" s="65">
        <f t="shared" si="452"/>
        <v>0</v>
      </c>
      <c r="T409" s="65">
        <f t="shared" ref="T409:T412" si="453">N409+Q409</f>
        <v>20000</v>
      </c>
      <c r="U409" s="65">
        <f t="shared" ref="U409:U412" si="454">O409+R409</f>
        <v>20000</v>
      </c>
      <c r="V409" s="65">
        <f t="shared" ref="V409:V412" si="455">P409+S409</f>
        <v>20000</v>
      </c>
    </row>
    <row r="410" spans="1:22" ht="25.5">
      <c r="A410" s="111"/>
      <c r="B410" s="77" t="s">
        <v>296</v>
      </c>
      <c r="C410" s="156" t="s">
        <v>249</v>
      </c>
      <c r="D410" s="156" t="s">
        <v>21</v>
      </c>
      <c r="E410" s="156" t="s">
        <v>100</v>
      </c>
      <c r="F410" s="156" t="s">
        <v>250</v>
      </c>
      <c r="G410" s="76"/>
      <c r="H410" s="70">
        <f t="shared" si="451"/>
        <v>20000</v>
      </c>
      <c r="I410" s="70">
        <f t="shared" si="451"/>
        <v>20000</v>
      </c>
      <c r="J410" s="70">
        <f t="shared" si="451"/>
        <v>20000</v>
      </c>
      <c r="K410" s="70">
        <f t="shared" si="451"/>
        <v>0</v>
      </c>
      <c r="L410" s="70">
        <f t="shared" si="451"/>
        <v>0</v>
      </c>
      <c r="M410" s="70">
        <f t="shared" si="451"/>
        <v>0</v>
      </c>
      <c r="N410" s="70">
        <f t="shared" si="443"/>
        <v>20000</v>
      </c>
      <c r="O410" s="70">
        <f t="shared" si="444"/>
        <v>20000</v>
      </c>
      <c r="P410" s="70">
        <f t="shared" si="445"/>
        <v>20000</v>
      </c>
      <c r="Q410" s="70">
        <f t="shared" si="452"/>
        <v>0</v>
      </c>
      <c r="R410" s="70">
        <f t="shared" si="452"/>
        <v>0</v>
      </c>
      <c r="S410" s="70">
        <f t="shared" si="452"/>
        <v>0</v>
      </c>
      <c r="T410" s="70">
        <f t="shared" si="453"/>
        <v>20000</v>
      </c>
      <c r="U410" s="70">
        <f t="shared" si="454"/>
        <v>20000</v>
      </c>
      <c r="V410" s="70">
        <f t="shared" si="455"/>
        <v>20000</v>
      </c>
    </row>
    <row r="411" spans="1:22" ht="25.5">
      <c r="A411" s="111"/>
      <c r="B411" s="136" t="s">
        <v>208</v>
      </c>
      <c r="C411" s="156" t="s">
        <v>249</v>
      </c>
      <c r="D411" s="156" t="s">
        <v>21</v>
      </c>
      <c r="E411" s="156" t="s">
        <v>100</v>
      </c>
      <c r="F411" s="156" t="s">
        <v>250</v>
      </c>
      <c r="G411" s="76" t="s">
        <v>32</v>
      </c>
      <c r="H411" s="70">
        <f t="shared" si="451"/>
        <v>20000</v>
      </c>
      <c r="I411" s="70">
        <f t="shared" si="451"/>
        <v>20000</v>
      </c>
      <c r="J411" s="70">
        <f t="shared" si="451"/>
        <v>20000</v>
      </c>
      <c r="K411" s="70">
        <f t="shared" si="451"/>
        <v>0</v>
      </c>
      <c r="L411" s="70">
        <f t="shared" si="451"/>
        <v>0</v>
      </c>
      <c r="M411" s="70">
        <f t="shared" si="451"/>
        <v>0</v>
      </c>
      <c r="N411" s="70">
        <f t="shared" si="443"/>
        <v>20000</v>
      </c>
      <c r="O411" s="70">
        <f t="shared" si="444"/>
        <v>20000</v>
      </c>
      <c r="P411" s="70">
        <f t="shared" si="445"/>
        <v>20000</v>
      </c>
      <c r="Q411" s="70">
        <f t="shared" si="452"/>
        <v>0</v>
      </c>
      <c r="R411" s="70">
        <f t="shared" si="452"/>
        <v>0</v>
      </c>
      <c r="S411" s="70">
        <f t="shared" si="452"/>
        <v>0</v>
      </c>
      <c r="T411" s="70">
        <f t="shared" si="453"/>
        <v>20000</v>
      </c>
      <c r="U411" s="70">
        <f t="shared" si="454"/>
        <v>20000</v>
      </c>
      <c r="V411" s="70">
        <f t="shared" si="455"/>
        <v>20000</v>
      </c>
    </row>
    <row r="412" spans="1:22" ht="25.5">
      <c r="A412" s="111"/>
      <c r="B412" s="77" t="s">
        <v>34</v>
      </c>
      <c r="C412" s="156" t="s">
        <v>249</v>
      </c>
      <c r="D412" s="156" t="s">
        <v>21</v>
      </c>
      <c r="E412" s="156" t="s">
        <v>100</v>
      </c>
      <c r="F412" s="156" t="s">
        <v>250</v>
      </c>
      <c r="G412" s="76" t="s">
        <v>33</v>
      </c>
      <c r="H412" s="70">
        <v>20000</v>
      </c>
      <c r="I412" s="70">
        <v>20000</v>
      </c>
      <c r="J412" s="66">
        <v>20000</v>
      </c>
      <c r="K412" s="70"/>
      <c r="L412" s="70"/>
      <c r="M412" s="66"/>
      <c r="N412" s="70">
        <f t="shared" si="443"/>
        <v>20000</v>
      </c>
      <c r="O412" s="70">
        <f t="shared" si="444"/>
        <v>20000</v>
      </c>
      <c r="P412" s="66">
        <f t="shared" si="445"/>
        <v>20000</v>
      </c>
      <c r="Q412" s="70"/>
      <c r="R412" s="70"/>
      <c r="S412" s="66"/>
      <c r="T412" s="70">
        <f t="shared" si="453"/>
        <v>20000</v>
      </c>
      <c r="U412" s="70">
        <f t="shared" si="454"/>
        <v>20000</v>
      </c>
      <c r="V412" s="66">
        <f t="shared" si="455"/>
        <v>20000</v>
      </c>
    </row>
    <row r="413" spans="1:22">
      <c r="A413" s="111"/>
      <c r="B413" s="77"/>
      <c r="C413" s="156"/>
      <c r="D413" s="156"/>
      <c r="E413" s="157"/>
      <c r="F413" s="157"/>
      <c r="G413" s="76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</row>
    <row r="414" spans="1:22" ht="30">
      <c r="A414" s="26" t="s">
        <v>249</v>
      </c>
      <c r="B414" s="182" t="s">
        <v>241</v>
      </c>
      <c r="C414" s="20" t="s">
        <v>19</v>
      </c>
      <c r="D414" s="20" t="s">
        <v>21</v>
      </c>
      <c r="E414" s="7" t="s">
        <v>100</v>
      </c>
      <c r="F414" s="7" t="s">
        <v>101</v>
      </c>
      <c r="G414" s="11"/>
      <c r="H414" s="64">
        <f>H415</f>
        <v>182000</v>
      </c>
      <c r="I414" s="64">
        <f t="shared" ref="I414:M414" si="456">I415</f>
        <v>182000</v>
      </c>
      <c r="J414" s="64">
        <f t="shared" si="456"/>
        <v>182000</v>
      </c>
      <c r="K414" s="64">
        <f t="shared" si="456"/>
        <v>0</v>
      </c>
      <c r="L414" s="64">
        <f t="shared" si="456"/>
        <v>0</v>
      </c>
      <c r="M414" s="64">
        <f t="shared" si="456"/>
        <v>0</v>
      </c>
      <c r="N414" s="64">
        <f t="shared" si="443"/>
        <v>182000</v>
      </c>
      <c r="O414" s="64">
        <f t="shared" si="444"/>
        <v>182000</v>
      </c>
      <c r="P414" s="64">
        <f t="shared" si="445"/>
        <v>182000</v>
      </c>
      <c r="Q414" s="64">
        <f t="shared" ref="Q414:S416" si="457">Q415</f>
        <v>0</v>
      </c>
      <c r="R414" s="64">
        <f t="shared" si="457"/>
        <v>0</v>
      </c>
      <c r="S414" s="64">
        <f t="shared" si="457"/>
        <v>0</v>
      </c>
      <c r="T414" s="64">
        <f t="shared" ref="T414:T417" si="458">N414+Q414</f>
        <v>182000</v>
      </c>
      <c r="U414" s="64">
        <f t="shared" ref="U414:U417" si="459">O414+R414</f>
        <v>182000</v>
      </c>
      <c r="V414" s="64">
        <f t="shared" ref="V414:V417" si="460">P414+S414</f>
        <v>182000</v>
      </c>
    </row>
    <row r="415" spans="1:22">
      <c r="A415" s="241"/>
      <c r="B415" s="161" t="s">
        <v>297</v>
      </c>
      <c r="C415" s="10" t="s">
        <v>19</v>
      </c>
      <c r="D415" s="10" t="s">
        <v>21</v>
      </c>
      <c r="E415" s="5" t="s">
        <v>100</v>
      </c>
      <c r="F415" s="5" t="s">
        <v>123</v>
      </c>
      <c r="G415" s="11"/>
      <c r="H415" s="63">
        <f t="shared" ref="H415:M416" si="461">H416</f>
        <v>182000</v>
      </c>
      <c r="I415" s="63">
        <f t="shared" si="461"/>
        <v>182000</v>
      </c>
      <c r="J415" s="63">
        <f t="shared" si="461"/>
        <v>182000</v>
      </c>
      <c r="K415" s="63">
        <f t="shared" si="461"/>
        <v>0</v>
      </c>
      <c r="L415" s="63">
        <f t="shared" si="461"/>
        <v>0</v>
      </c>
      <c r="M415" s="63">
        <f t="shared" si="461"/>
        <v>0</v>
      </c>
      <c r="N415" s="63">
        <f t="shared" si="443"/>
        <v>182000</v>
      </c>
      <c r="O415" s="63">
        <f t="shared" si="444"/>
        <v>182000</v>
      </c>
      <c r="P415" s="63">
        <f t="shared" si="445"/>
        <v>182000</v>
      </c>
      <c r="Q415" s="63">
        <f t="shared" si="457"/>
        <v>0</v>
      </c>
      <c r="R415" s="63">
        <f t="shared" si="457"/>
        <v>0</v>
      </c>
      <c r="S415" s="63">
        <f t="shared" si="457"/>
        <v>0</v>
      </c>
      <c r="T415" s="63">
        <f t="shared" si="458"/>
        <v>182000</v>
      </c>
      <c r="U415" s="63">
        <f t="shared" si="459"/>
        <v>182000</v>
      </c>
      <c r="V415" s="63">
        <f t="shared" si="460"/>
        <v>182000</v>
      </c>
    </row>
    <row r="416" spans="1:22" ht="25.5">
      <c r="A416" s="240"/>
      <c r="B416" s="62" t="s">
        <v>208</v>
      </c>
      <c r="C416" s="10" t="s">
        <v>19</v>
      </c>
      <c r="D416" s="10" t="s">
        <v>21</v>
      </c>
      <c r="E416" s="5" t="s">
        <v>100</v>
      </c>
      <c r="F416" s="5" t="s">
        <v>123</v>
      </c>
      <c r="G416" s="11" t="s">
        <v>32</v>
      </c>
      <c r="H416" s="63">
        <f t="shared" si="461"/>
        <v>182000</v>
      </c>
      <c r="I416" s="63">
        <f t="shared" si="461"/>
        <v>182000</v>
      </c>
      <c r="J416" s="63">
        <f t="shared" si="461"/>
        <v>182000</v>
      </c>
      <c r="K416" s="63">
        <f t="shared" si="461"/>
        <v>0</v>
      </c>
      <c r="L416" s="63">
        <f t="shared" si="461"/>
        <v>0</v>
      </c>
      <c r="M416" s="63">
        <f t="shared" si="461"/>
        <v>0</v>
      </c>
      <c r="N416" s="63">
        <f t="shared" si="443"/>
        <v>182000</v>
      </c>
      <c r="O416" s="63">
        <f t="shared" si="444"/>
        <v>182000</v>
      </c>
      <c r="P416" s="63">
        <f t="shared" si="445"/>
        <v>182000</v>
      </c>
      <c r="Q416" s="63">
        <f t="shared" si="457"/>
        <v>0</v>
      </c>
      <c r="R416" s="63">
        <f t="shared" si="457"/>
        <v>0</v>
      </c>
      <c r="S416" s="63">
        <f t="shared" si="457"/>
        <v>0</v>
      </c>
      <c r="T416" s="63">
        <f t="shared" si="458"/>
        <v>182000</v>
      </c>
      <c r="U416" s="63">
        <f t="shared" si="459"/>
        <v>182000</v>
      </c>
      <c r="V416" s="63">
        <f t="shared" si="460"/>
        <v>182000</v>
      </c>
    </row>
    <row r="417" spans="1:22" ht="25.5">
      <c r="A417" s="240"/>
      <c r="B417" s="32" t="s">
        <v>34</v>
      </c>
      <c r="C417" s="10" t="s">
        <v>19</v>
      </c>
      <c r="D417" s="10" t="s">
        <v>21</v>
      </c>
      <c r="E417" s="5" t="s">
        <v>100</v>
      </c>
      <c r="F417" s="5" t="s">
        <v>123</v>
      </c>
      <c r="G417" s="11" t="s">
        <v>33</v>
      </c>
      <c r="H417" s="66">
        <v>182000</v>
      </c>
      <c r="I417" s="66">
        <v>182000</v>
      </c>
      <c r="J417" s="66">
        <v>182000</v>
      </c>
      <c r="K417" s="66"/>
      <c r="L417" s="66"/>
      <c r="M417" s="66"/>
      <c r="N417" s="66">
        <f t="shared" si="443"/>
        <v>182000</v>
      </c>
      <c r="O417" s="66">
        <f t="shared" si="444"/>
        <v>182000</v>
      </c>
      <c r="P417" s="66">
        <f t="shared" si="445"/>
        <v>182000</v>
      </c>
      <c r="Q417" s="66"/>
      <c r="R417" s="66"/>
      <c r="S417" s="66"/>
      <c r="T417" s="66">
        <f t="shared" si="458"/>
        <v>182000</v>
      </c>
      <c r="U417" s="66">
        <f t="shared" si="459"/>
        <v>182000</v>
      </c>
      <c r="V417" s="66">
        <f t="shared" si="460"/>
        <v>182000</v>
      </c>
    </row>
    <row r="418" spans="1:22">
      <c r="A418" s="111"/>
      <c r="B418" s="91"/>
      <c r="C418" s="34"/>
      <c r="D418" s="34"/>
      <c r="E418" s="4"/>
      <c r="F418" s="5"/>
      <c r="G418" s="11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</row>
    <row r="419" spans="1:22" ht="45">
      <c r="A419" s="72">
        <v>15</v>
      </c>
      <c r="B419" s="102" t="s">
        <v>242</v>
      </c>
      <c r="C419" s="7" t="s">
        <v>20</v>
      </c>
      <c r="D419" s="7" t="s">
        <v>21</v>
      </c>
      <c r="E419" s="7" t="s">
        <v>100</v>
      </c>
      <c r="F419" s="7" t="s">
        <v>101</v>
      </c>
      <c r="G419" s="118"/>
      <c r="H419" s="65">
        <f t="shared" ref="H419:M419" si="462">H420</f>
        <v>50000</v>
      </c>
      <c r="I419" s="65">
        <f t="shared" si="462"/>
        <v>50000</v>
      </c>
      <c r="J419" s="65">
        <f t="shared" si="462"/>
        <v>50000</v>
      </c>
      <c r="K419" s="65">
        <f t="shared" si="462"/>
        <v>0</v>
      </c>
      <c r="L419" s="65">
        <f t="shared" si="462"/>
        <v>0</v>
      </c>
      <c r="M419" s="65">
        <f t="shared" si="462"/>
        <v>0</v>
      </c>
      <c r="N419" s="65">
        <f t="shared" si="443"/>
        <v>50000</v>
      </c>
      <c r="O419" s="65">
        <f t="shared" si="444"/>
        <v>50000</v>
      </c>
      <c r="P419" s="65">
        <f t="shared" si="445"/>
        <v>50000</v>
      </c>
      <c r="Q419" s="65">
        <f t="shared" ref="Q419:S419" si="463">Q420</f>
        <v>0</v>
      </c>
      <c r="R419" s="65">
        <f t="shared" si="463"/>
        <v>0</v>
      </c>
      <c r="S419" s="65">
        <f t="shared" si="463"/>
        <v>0</v>
      </c>
      <c r="T419" s="65">
        <f t="shared" ref="T419:T426" si="464">N419+Q419</f>
        <v>50000</v>
      </c>
      <c r="U419" s="65">
        <f t="shared" ref="U419:U426" si="465">O419+R419</f>
        <v>50000</v>
      </c>
      <c r="V419" s="65">
        <f t="shared" ref="V419:V426" si="466">P419+S419</f>
        <v>50000</v>
      </c>
    </row>
    <row r="420" spans="1:22">
      <c r="A420" s="239"/>
      <c r="B420" s="163" t="s">
        <v>298</v>
      </c>
      <c r="C420" s="5" t="s">
        <v>20</v>
      </c>
      <c r="D420" s="5" t="s">
        <v>21</v>
      </c>
      <c r="E420" s="5" t="s">
        <v>100</v>
      </c>
      <c r="F420" s="5" t="s">
        <v>147</v>
      </c>
      <c r="G420" s="11"/>
      <c r="H420" s="63">
        <f>H425+H423</f>
        <v>50000</v>
      </c>
      <c r="I420" s="63">
        <f t="shared" ref="I420:J420" si="467">I425+I423</f>
        <v>50000</v>
      </c>
      <c r="J420" s="63">
        <f t="shared" si="467"/>
        <v>50000</v>
      </c>
      <c r="K420" s="63">
        <f t="shared" ref="K420:M420" si="468">K425+K423</f>
        <v>0</v>
      </c>
      <c r="L420" s="63">
        <f t="shared" si="468"/>
        <v>0</v>
      </c>
      <c r="M420" s="63">
        <f t="shared" si="468"/>
        <v>0</v>
      </c>
      <c r="N420" s="63">
        <f t="shared" si="443"/>
        <v>50000</v>
      </c>
      <c r="O420" s="63">
        <f t="shared" si="444"/>
        <v>50000</v>
      </c>
      <c r="P420" s="63">
        <f t="shared" si="445"/>
        <v>50000</v>
      </c>
      <c r="Q420" s="63">
        <f>Q425+Q423+Q421</f>
        <v>0</v>
      </c>
      <c r="R420" s="63">
        <f t="shared" ref="R420:S420" si="469">R425+R423+R421</f>
        <v>0</v>
      </c>
      <c r="S420" s="63">
        <f t="shared" si="469"/>
        <v>0</v>
      </c>
      <c r="T420" s="63">
        <f t="shared" si="464"/>
        <v>50000</v>
      </c>
      <c r="U420" s="63">
        <f t="shared" si="465"/>
        <v>50000</v>
      </c>
      <c r="V420" s="63">
        <f t="shared" si="466"/>
        <v>50000</v>
      </c>
    </row>
    <row r="421" spans="1:22" customFormat="1" ht="45" customHeight="1">
      <c r="A421" s="240"/>
      <c r="B421" s="77" t="s">
        <v>51</v>
      </c>
      <c r="C421" s="5" t="s">
        <v>20</v>
      </c>
      <c r="D421" s="5" t="s">
        <v>21</v>
      </c>
      <c r="E421" s="5" t="s">
        <v>100</v>
      </c>
      <c r="F421" s="5" t="s">
        <v>147</v>
      </c>
      <c r="G421" s="41" t="s">
        <v>49</v>
      </c>
      <c r="H421" s="66">
        <f>H422</f>
        <v>0</v>
      </c>
      <c r="I421" s="66">
        <f t="shared" ref="I421:M421" si="470">I422</f>
        <v>0</v>
      </c>
      <c r="J421" s="66">
        <f t="shared" si="470"/>
        <v>0</v>
      </c>
      <c r="K421" s="66">
        <f t="shared" si="470"/>
        <v>0</v>
      </c>
      <c r="L421" s="66">
        <f t="shared" si="470"/>
        <v>0</v>
      </c>
      <c r="M421" s="66">
        <f t="shared" si="470"/>
        <v>0</v>
      </c>
      <c r="N421" s="66">
        <f t="shared" si="443"/>
        <v>0</v>
      </c>
      <c r="O421" s="66">
        <f t="shared" si="444"/>
        <v>0</v>
      </c>
      <c r="P421" s="66">
        <f t="shared" si="445"/>
        <v>0</v>
      </c>
      <c r="Q421" s="66">
        <f t="shared" ref="Q421:S421" si="471">Q422</f>
        <v>20000</v>
      </c>
      <c r="R421" s="66">
        <f t="shared" si="471"/>
        <v>0</v>
      </c>
      <c r="S421" s="66">
        <f t="shared" si="471"/>
        <v>0</v>
      </c>
      <c r="T421" s="66">
        <f t="shared" si="464"/>
        <v>20000</v>
      </c>
      <c r="U421" s="66">
        <f t="shared" si="465"/>
        <v>0</v>
      </c>
      <c r="V421" s="66">
        <f t="shared" si="466"/>
        <v>0</v>
      </c>
    </row>
    <row r="422" spans="1:22" customFormat="1">
      <c r="A422" s="240"/>
      <c r="B422" s="77" t="s">
        <v>52</v>
      </c>
      <c r="C422" s="5" t="s">
        <v>20</v>
      </c>
      <c r="D422" s="5" t="s">
        <v>21</v>
      </c>
      <c r="E422" s="5" t="s">
        <v>100</v>
      </c>
      <c r="F422" s="5" t="s">
        <v>147</v>
      </c>
      <c r="G422" s="41" t="s">
        <v>50</v>
      </c>
      <c r="H422" s="66"/>
      <c r="I422" s="66"/>
      <c r="J422" s="66"/>
      <c r="K422" s="66"/>
      <c r="L422" s="66"/>
      <c r="M422" s="66"/>
      <c r="N422" s="66"/>
      <c r="O422" s="66"/>
      <c r="P422" s="66"/>
      <c r="Q422" s="66">
        <v>20000</v>
      </c>
      <c r="R422" s="66"/>
      <c r="S422" s="66"/>
      <c r="T422" s="66">
        <f t="shared" si="464"/>
        <v>20000</v>
      </c>
      <c r="U422" s="66">
        <f t="shared" si="465"/>
        <v>0</v>
      </c>
      <c r="V422" s="66">
        <f t="shared" si="466"/>
        <v>0</v>
      </c>
    </row>
    <row r="423" spans="1:22" ht="25.5">
      <c r="A423" s="240"/>
      <c r="B423" s="62" t="s">
        <v>208</v>
      </c>
      <c r="C423" s="5" t="s">
        <v>20</v>
      </c>
      <c r="D423" s="5" t="s">
        <v>21</v>
      </c>
      <c r="E423" s="5" t="s">
        <v>100</v>
      </c>
      <c r="F423" s="5" t="s">
        <v>147</v>
      </c>
      <c r="G423" s="76" t="s">
        <v>32</v>
      </c>
      <c r="H423" s="63">
        <f>H424</f>
        <v>30000</v>
      </c>
      <c r="I423" s="63">
        <f t="shared" ref="I423:M423" si="472">I424</f>
        <v>30000</v>
      </c>
      <c r="J423" s="63">
        <f t="shared" si="472"/>
        <v>30000</v>
      </c>
      <c r="K423" s="63">
        <f t="shared" si="472"/>
        <v>0</v>
      </c>
      <c r="L423" s="63">
        <f t="shared" si="472"/>
        <v>0</v>
      </c>
      <c r="M423" s="63">
        <f t="shared" si="472"/>
        <v>0</v>
      </c>
      <c r="N423" s="63">
        <f t="shared" si="443"/>
        <v>30000</v>
      </c>
      <c r="O423" s="63">
        <f t="shared" si="444"/>
        <v>30000</v>
      </c>
      <c r="P423" s="63">
        <f t="shared" si="445"/>
        <v>30000</v>
      </c>
      <c r="Q423" s="63">
        <f t="shared" ref="Q423:S423" si="473">Q424</f>
        <v>0</v>
      </c>
      <c r="R423" s="63">
        <f t="shared" si="473"/>
        <v>0</v>
      </c>
      <c r="S423" s="63">
        <f t="shared" si="473"/>
        <v>0</v>
      </c>
      <c r="T423" s="63">
        <f t="shared" si="464"/>
        <v>30000</v>
      </c>
      <c r="U423" s="63">
        <f t="shared" si="465"/>
        <v>30000</v>
      </c>
      <c r="V423" s="63">
        <f t="shared" si="466"/>
        <v>30000</v>
      </c>
    </row>
    <row r="424" spans="1:22" ht="25.5">
      <c r="A424" s="240"/>
      <c r="B424" s="32" t="s">
        <v>34</v>
      </c>
      <c r="C424" s="5" t="s">
        <v>20</v>
      </c>
      <c r="D424" s="5" t="s">
        <v>21</v>
      </c>
      <c r="E424" s="5" t="s">
        <v>100</v>
      </c>
      <c r="F424" s="5" t="s">
        <v>147</v>
      </c>
      <c r="G424" s="76" t="s">
        <v>33</v>
      </c>
      <c r="H424" s="66">
        <v>30000</v>
      </c>
      <c r="I424" s="66">
        <v>30000</v>
      </c>
      <c r="J424" s="66">
        <v>30000</v>
      </c>
      <c r="K424" s="66"/>
      <c r="L424" s="66"/>
      <c r="M424" s="66"/>
      <c r="N424" s="66">
        <f t="shared" si="443"/>
        <v>30000</v>
      </c>
      <c r="O424" s="66">
        <f t="shared" si="444"/>
        <v>30000</v>
      </c>
      <c r="P424" s="66">
        <f t="shared" si="445"/>
        <v>30000</v>
      </c>
      <c r="Q424" s="66"/>
      <c r="R424" s="66"/>
      <c r="S424" s="66"/>
      <c r="T424" s="66">
        <f t="shared" si="464"/>
        <v>30000</v>
      </c>
      <c r="U424" s="66">
        <f t="shared" si="465"/>
        <v>30000</v>
      </c>
      <c r="V424" s="66">
        <f t="shared" si="466"/>
        <v>30000</v>
      </c>
    </row>
    <row r="425" spans="1:22">
      <c r="A425" s="240"/>
      <c r="B425" s="29" t="s">
        <v>35</v>
      </c>
      <c r="C425" s="5" t="s">
        <v>20</v>
      </c>
      <c r="D425" s="5" t="s">
        <v>21</v>
      </c>
      <c r="E425" s="5" t="s">
        <v>100</v>
      </c>
      <c r="F425" s="5" t="s">
        <v>147</v>
      </c>
      <c r="G425" s="11" t="s">
        <v>36</v>
      </c>
      <c r="H425" s="63">
        <f>H426</f>
        <v>20000</v>
      </c>
      <c r="I425" s="63">
        <f t="shared" ref="I425:M425" si="474">I426</f>
        <v>20000</v>
      </c>
      <c r="J425" s="63">
        <f t="shared" si="474"/>
        <v>20000</v>
      </c>
      <c r="K425" s="63">
        <f t="shared" si="474"/>
        <v>0</v>
      </c>
      <c r="L425" s="63">
        <f t="shared" si="474"/>
        <v>0</v>
      </c>
      <c r="M425" s="63">
        <f t="shared" si="474"/>
        <v>0</v>
      </c>
      <c r="N425" s="63">
        <f t="shared" si="443"/>
        <v>20000</v>
      </c>
      <c r="O425" s="63">
        <f t="shared" si="444"/>
        <v>20000</v>
      </c>
      <c r="P425" s="63">
        <f t="shared" si="445"/>
        <v>20000</v>
      </c>
      <c r="Q425" s="63">
        <f t="shared" ref="Q425:S425" si="475">Q426</f>
        <v>-20000</v>
      </c>
      <c r="R425" s="63">
        <f t="shared" si="475"/>
        <v>0</v>
      </c>
      <c r="S425" s="63">
        <f t="shared" si="475"/>
        <v>0</v>
      </c>
      <c r="T425" s="63">
        <f t="shared" si="464"/>
        <v>0</v>
      </c>
      <c r="U425" s="63">
        <f t="shared" si="465"/>
        <v>20000</v>
      </c>
      <c r="V425" s="63">
        <f t="shared" si="466"/>
        <v>20000</v>
      </c>
    </row>
    <row r="426" spans="1:22">
      <c r="A426" s="240"/>
      <c r="B426" s="29" t="s">
        <v>67</v>
      </c>
      <c r="C426" s="5" t="s">
        <v>20</v>
      </c>
      <c r="D426" s="5" t="s">
        <v>21</v>
      </c>
      <c r="E426" s="5" t="s">
        <v>100</v>
      </c>
      <c r="F426" s="5" t="s">
        <v>147</v>
      </c>
      <c r="G426" s="11" t="s">
        <v>68</v>
      </c>
      <c r="H426" s="66">
        <v>20000</v>
      </c>
      <c r="I426" s="66">
        <v>20000</v>
      </c>
      <c r="J426" s="66">
        <v>20000</v>
      </c>
      <c r="K426" s="66"/>
      <c r="L426" s="66"/>
      <c r="M426" s="66"/>
      <c r="N426" s="66">
        <f t="shared" si="443"/>
        <v>20000</v>
      </c>
      <c r="O426" s="66">
        <f t="shared" si="444"/>
        <v>20000</v>
      </c>
      <c r="P426" s="66">
        <f t="shared" si="445"/>
        <v>20000</v>
      </c>
      <c r="Q426" s="66">
        <v>-20000</v>
      </c>
      <c r="R426" s="66"/>
      <c r="S426" s="66"/>
      <c r="T426" s="66">
        <f t="shared" si="464"/>
        <v>0</v>
      </c>
      <c r="U426" s="66">
        <f t="shared" si="465"/>
        <v>20000</v>
      </c>
      <c r="V426" s="66">
        <f t="shared" si="466"/>
        <v>20000</v>
      </c>
    </row>
    <row r="427" spans="1:22">
      <c r="A427" s="111"/>
      <c r="B427" s="91"/>
      <c r="C427" s="4"/>
      <c r="D427" s="4"/>
      <c r="E427" s="4"/>
      <c r="F427" s="5"/>
      <c r="G427" s="11"/>
      <c r="H427" s="2"/>
    </row>
    <row r="428" spans="1:22" s="155" customFormat="1" ht="45">
      <c r="A428" s="95">
        <v>16</v>
      </c>
      <c r="B428" s="102" t="s">
        <v>252</v>
      </c>
      <c r="C428" s="158" t="s">
        <v>253</v>
      </c>
      <c r="D428" s="158" t="s">
        <v>21</v>
      </c>
      <c r="E428" s="158" t="s">
        <v>100</v>
      </c>
      <c r="F428" s="158" t="s">
        <v>254</v>
      </c>
      <c r="G428" s="97"/>
      <c r="H428" s="98">
        <f>H429</f>
        <v>250000</v>
      </c>
      <c r="I428" s="98">
        <f t="shared" ref="I428:M429" si="476">I429</f>
        <v>250000</v>
      </c>
      <c r="J428" s="98">
        <f t="shared" si="476"/>
        <v>250000</v>
      </c>
      <c r="K428" s="98">
        <f t="shared" si="476"/>
        <v>0</v>
      </c>
      <c r="L428" s="98">
        <f t="shared" si="476"/>
        <v>0</v>
      </c>
      <c r="M428" s="98">
        <f t="shared" si="476"/>
        <v>0</v>
      </c>
      <c r="N428" s="98">
        <f t="shared" si="443"/>
        <v>250000</v>
      </c>
      <c r="O428" s="98">
        <f t="shared" si="444"/>
        <v>250000</v>
      </c>
      <c r="P428" s="98">
        <f t="shared" si="445"/>
        <v>250000</v>
      </c>
      <c r="Q428" s="98">
        <f t="shared" ref="Q428:S430" si="477">Q429</f>
        <v>315911.92</v>
      </c>
      <c r="R428" s="98">
        <f t="shared" si="477"/>
        <v>0</v>
      </c>
      <c r="S428" s="98">
        <f t="shared" si="477"/>
        <v>0</v>
      </c>
      <c r="T428" s="98">
        <f t="shared" ref="T428:T454" si="478">N428+Q428</f>
        <v>565911.91999999993</v>
      </c>
      <c r="U428" s="98">
        <f t="shared" ref="U428:U454" si="479">O428+R428</f>
        <v>250000</v>
      </c>
      <c r="V428" s="98">
        <f t="shared" ref="V428:V454" si="480">P428+S428</f>
        <v>250000</v>
      </c>
    </row>
    <row r="429" spans="1:22">
      <c r="A429" s="150"/>
      <c r="B429" s="88" t="s">
        <v>299</v>
      </c>
      <c r="C429" s="156" t="s">
        <v>253</v>
      </c>
      <c r="D429" s="156" t="s">
        <v>21</v>
      </c>
      <c r="E429" s="156" t="s">
        <v>100</v>
      </c>
      <c r="F429" s="156" t="s">
        <v>300</v>
      </c>
      <c r="G429" s="38"/>
      <c r="H429" s="71">
        <f>H430</f>
        <v>250000</v>
      </c>
      <c r="I429" s="71">
        <f t="shared" si="476"/>
        <v>250000</v>
      </c>
      <c r="J429" s="71">
        <f t="shared" si="476"/>
        <v>250000</v>
      </c>
      <c r="K429" s="71">
        <f t="shared" si="476"/>
        <v>0</v>
      </c>
      <c r="L429" s="71">
        <f t="shared" si="476"/>
        <v>0</v>
      </c>
      <c r="M429" s="71">
        <f t="shared" si="476"/>
        <v>0</v>
      </c>
      <c r="N429" s="71">
        <f t="shared" si="443"/>
        <v>250000</v>
      </c>
      <c r="O429" s="71">
        <f t="shared" si="444"/>
        <v>250000</v>
      </c>
      <c r="P429" s="71">
        <f t="shared" si="445"/>
        <v>250000</v>
      </c>
      <c r="Q429" s="71">
        <f t="shared" si="477"/>
        <v>315911.92</v>
      </c>
      <c r="R429" s="71">
        <f t="shared" si="477"/>
        <v>0</v>
      </c>
      <c r="S429" s="71">
        <f t="shared" si="477"/>
        <v>0</v>
      </c>
      <c r="T429" s="71">
        <f t="shared" si="478"/>
        <v>565911.91999999993</v>
      </c>
      <c r="U429" s="71">
        <f t="shared" si="479"/>
        <v>250000</v>
      </c>
      <c r="V429" s="71">
        <f t="shared" si="480"/>
        <v>250000</v>
      </c>
    </row>
    <row r="430" spans="1:22">
      <c r="A430" s="150"/>
      <c r="B430" s="88" t="s">
        <v>35</v>
      </c>
      <c r="C430" s="156" t="s">
        <v>253</v>
      </c>
      <c r="D430" s="156" t="s">
        <v>21</v>
      </c>
      <c r="E430" s="156" t="s">
        <v>100</v>
      </c>
      <c r="F430" s="156" t="s">
        <v>300</v>
      </c>
      <c r="G430" s="76" t="s">
        <v>36</v>
      </c>
      <c r="H430" s="71">
        <f>H431</f>
        <v>250000</v>
      </c>
      <c r="I430" s="71">
        <f t="shared" ref="I430:M430" si="481">I431</f>
        <v>250000</v>
      </c>
      <c r="J430" s="71">
        <f t="shared" si="481"/>
        <v>250000</v>
      </c>
      <c r="K430" s="71">
        <f t="shared" si="481"/>
        <v>0</v>
      </c>
      <c r="L430" s="71">
        <f t="shared" si="481"/>
        <v>0</v>
      </c>
      <c r="M430" s="71">
        <f t="shared" si="481"/>
        <v>0</v>
      </c>
      <c r="N430" s="71">
        <f t="shared" si="443"/>
        <v>250000</v>
      </c>
      <c r="O430" s="71">
        <f t="shared" si="444"/>
        <v>250000</v>
      </c>
      <c r="P430" s="71">
        <f t="shared" si="445"/>
        <v>250000</v>
      </c>
      <c r="Q430" s="71">
        <f t="shared" si="477"/>
        <v>315911.92</v>
      </c>
      <c r="R430" s="71">
        <f t="shared" si="477"/>
        <v>0</v>
      </c>
      <c r="S430" s="71">
        <f t="shared" si="477"/>
        <v>0</v>
      </c>
      <c r="T430" s="71">
        <f t="shared" si="478"/>
        <v>565911.91999999993</v>
      </c>
      <c r="U430" s="71">
        <f t="shared" si="479"/>
        <v>250000</v>
      </c>
      <c r="V430" s="71">
        <f t="shared" si="480"/>
        <v>250000</v>
      </c>
    </row>
    <row r="431" spans="1:22" ht="25.5">
      <c r="A431" s="150"/>
      <c r="B431" s="88" t="s">
        <v>38</v>
      </c>
      <c r="C431" s="156" t="s">
        <v>253</v>
      </c>
      <c r="D431" s="156" t="s">
        <v>21</v>
      </c>
      <c r="E431" s="156" t="s">
        <v>100</v>
      </c>
      <c r="F431" s="156" t="s">
        <v>300</v>
      </c>
      <c r="G431" s="76" t="s">
        <v>37</v>
      </c>
      <c r="H431" s="70">
        <v>250000</v>
      </c>
      <c r="I431" s="70">
        <v>250000</v>
      </c>
      <c r="J431" s="70">
        <v>250000</v>
      </c>
      <c r="K431" s="70"/>
      <c r="L431" s="70"/>
      <c r="M431" s="70"/>
      <c r="N431" s="70">
        <f t="shared" si="443"/>
        <v>250000</v>
      </c>
      <c r="O431" s="70">
        <f t="shared" si="444"/>
        <v>250000</v>
      </c>
      <c r="P431" s="70">
        <f t="shared" si="445"/>
        <v>250000</v>
      </c>
      <c r="Q431" s="70">
        <v>315911.92</v>
      </c>
      <c r="R431" s="70"/>
      <c r="S431" s="70"/>
      <c r="T431" s="70">
        <f t="shared" si="478"/>
        <v>565911.91999999993</v>
      </c>
      <c r="U431" s="70">
        <f t="shared" si="479"/>
        <v>250000</v>
      </c>
      <c r="V431" s="70">
        <f t="shared" si="480"/>
        <v>250000</v>
      </c>
    </row>
    <row r="432" spans="1:22" ht="15">
      <c r="A432" s="95">
        <v>17</v>
      </c>
      <c r="B432" s="188" t="s">
        <v>243</v>
      </c>
      <c r="C432" s="96" t="s">
        <v>168</v>
      </c>
      <c r="D432" s="96" t="s">
        <v>21</v>
      </c>
      <c r="E432" s="96" t="s">
        <v>100</v>
      </c>
      <c r="F432" s="96" t="s">
        <v>101</v>
      </c>
      <c r="G432" s="97"/>
      <c r="H432" s="98">
        <f>H445+H439+H433+H436+H448+H442</f>
        <v>5689468</v>
      </c>
      <c r="I432" s="98">
        <f t="shared" ref="I432:J432" si="482">I445+I439+I433+I436+I448+I442</f>
        <v>4338686.72</v>
      </c>
      <c r="J432" s="98">
        <f t="shared" si="482"/>
        <v>3052434.19</v>
      </c>
      <c r="K432" s="98">
        <f t="shared" ref="K432:M432" si="483">K445+K439+K433+K436+K448+K442</f>
        <v>0</v>
      </c>
      <c r="L432" s="98">
        <f t="shared" si="483"/>
        <v>0</v>
      </c>
      <c r="M432" s="98">
        <f t="shared" si="483"/>
        <v>0</v>
      </c>
      <c r="N432" s="98">
        <f t="shared" si="443"/>
        <v>5689468</v>
      </c>
      <c r="O432" s="98">
        <f t="shared" si="444"/>
        <v>4338686.72</v>
      </c>
      <c r="P432" s="98">
        <f t="shared" si="445"/>
        <v>3052434.19</v>
      </c>
      <c r="Q432" s="98">
        <f t="shared" ref="Q432:S432" si="484">Q445+Q439+Q433+Q436+Q448+Q442</f>
        <v>0</v>
      </c>
      <c r="R432" s="98">
        <f t="shared" si="484"/>
        <v>0</v>
      </c>
      <c r="S432" s="98">
        <f t="shared" si="484"/>
        <v>0</v>
      </c>
      <c r="T432" s="98">
        <f t="shared" si="478"/>
        <v>5689468</v>
      </c>
      <c r="U432" s="98">
        <f t="shared" si="479"/>
        <v>4338686.72</v>
      </c>
      <c r="V432" s="98">
        <f t="shared" si="480"/>
        <v>3052434.19</v>
      </c>
    </row>
    <row r="433" spans="1:22" ht="25.5">
      <c r="A433" s="166"/>
      <c r="B433" s="189" t="s">
        <v>301</v>
      </c>
      <c r="C433" s="130" t="s">
        <v>168</v>
      </c>
      <c r="D433" s="130" t="s">
        <v>21</v>
      </c>
      <c r="E433" s="130" t="s">
        <v>100</v>
      </c>
      <c r="F433" s="130" t="s">
        <v>302</v>
      </c>
      <c r="G433" s="131"/>
      <c r="H433" s="104">
        <f>H434</f>
        <v>300000</v>
      </c>
      <c r="I433" s="104">
        <f t="shared" ref="I433:M433" si="485">I434</f>
        <v>300000</v>
      </c>
      <c r="J433" s="104">
        <f t="shared" si="485"/>
        <v>300000</v>
      </c>
      <c r="K433" s="104">
        <f t="shared" si="485"/>
        <v>0</v>
      </c>
      <c r="L433" s="104">
        <f t="shared" si="485"/>
        <v>0</v>
      </c>
      <c r="M433" s="104">
        <f t="shared" si="485"/>
        <v>0</v>
      </c>
      <c r="N433" s="104">
        <f t="shared" si="443"/>
        <v>300000</v>
      </c>
      <c r="O433" s="104">
        <f t="shared" si="444"/>
        <v>300000</v>
      </c>
      <c r="P433" s="104">
        <f t="shared" si="445"/>
        <v>300000</v>
      </c>
      <c r="Q433" s="104">
        <f t="shared" ref="Q433:S434" si="486">Q434</f>
        <v>0</v>
      </c>
      <c r="R433" s="104">
        <f t="shared" si="486"/>
        <v>0</v>
      </c>
      <c r="S433" s="104">
        <f t="shared" si="486"/>
        <v>0</v>
      </c>
      <c r="T433" s="104">
        <f t="shared" si="478"/>
        <v>300000</v>
      </c>
      <c r="U433" s="104">
        <f t="shared" si="479"/>
        <v>300000</v>
      </c>
      <c r="V433" s="104">
        <f t="shared" si="480"/>
        <v>300000</v>
      </c>
    </row>
    <row r="434" spans="1:22" ht="25.5">
      <c r="A434" s="166"/>
      <c r="B434" s="136" t="s">
        <v>208</v>
      </c>
      <c r="C434" s="130" t="s">
        <v>168</v>
      </c>
      <c r="D434" s="130" t="s">
        <v>21</v>
      </c>
      <c r="E434" s="130" t="s">
        <v>100</v>
      </c>
      <c r="F434" s="130" t="s">
        <v>302</v>
      </c>
      <c r="G434" s="131" t="s">
        <v>32</v>
      </c>
      <c r="H434" s="104">
        <f>H435</f>
        <v>300000</v>
      </c>
      <c r="I434" s="104">
        <f t="shared" ref="I434:M434" si="487">I435</f>
        <v>300000</v>
      </c>
      <c r="J434" s="104">
        <f t="shared" si="487"/>
        <v>300000</v>
      </c>
      <c r="K434" s="104">
        <f t="shared" si="487"/>
        <v>0</v>
      </c>
      <c r="L434" s="104">
        <f t="shared" si="487"/>
        <v>0</v>
      </c>
      <c r="M434" s="104">
        <f t="shared" si="487"/>
        <v>0</v>
      </c>
      <c r="N434" s="104">
        <f t="shared" si="443"/>
        <v>300000</v>
      </c>
      <c r="O434" s="104">
        <f t="shared" si="444"/>
        <v>300000</v>
      </c>
      <c r="P434" s="104">
        <f t="shared" si="445"/>
        <v>300000</v>
      </c>
      <c r="Q434" s="104">
        <f t="shared" si="486"/>
        <v>0</v>
      </c>
      <c r="R434" s="104">
        <f t="shared" si="486"/>
        <v>0</v>
      </c>
      <c r="S434" s="104">
        <f t="shared" si="486"/>
        <v>0</v>
      </c>
      <c r="T434" s="104">
        <f t="shared" si="478"/>
        <v>300000</v>
      </c>
      <c r="U434" s="104">
        <f t="shared" si="479"/>
        <v>300000</v>
      </c>
      <c r="V434" s="104">
        <f t="shared" si="480"/>
        <v>300000</v>
      </c>
    </row>
    <row r="435" spans="1:22" ht="25.5">
      <c r="A435" s="166"/>
      <c r="B435" s="77" t="s">
        <v>34</v>
      </c>
      <c r="C435" s="130" t="s">
        <v>168</v>
      </c>
      <c r="D435" s="130" t="s">
        <v>21</v>
      </c>
      <c r="E435" s="130" t="s">
        <v>100</v>
      </c>
      <c r="F435" s="130" t="s">
        <v>302</v>
      </c>
      <c r="G435" s="131" t="s">
        <v>33</v>
      </c>
      <c r="H435" s="132">
        <v>300000</v>
      </c>
      <c r="I435" s="132">
        <v>300000</v>
      </c>
      <c r="J435" s="132">
        <v>300000</v>
      </c>
      <c r="K435" s="132"/>
      <c r="L435" s="132"/>
      <c r="M435" s="132"/>
      <c r="N435" s="132">
        <f t="shared" si="443"/>
        <v>300000</v>
      </c>
      <c r="O435" s="132">
        <f t="shared" si="444"/>
        <v>300000</v>
      </c>
      <c r="P435" s="132">
        <f t="shared" si="445"/>
        <v>300000</v>
      </c>
      <c r="Q435" s="132"/>
      <c r="R435" s="132"/>
      <c r="S435" s="132"/>
      <c r="T435" s="132">
        <f t="shared" si="478"/>
        <v>300000</v>
      </c>
      <c r="U435" s="132">
        <f t="shared" si="479"/>
        <v>300000</v>
      </c>
      <c r="V435" s="132">
        <f t="shared" si="480"/>
        <v>300000</v>
      </c>
    </row>
    <row r="436" spans="1:22" ht="15">
      <c r="A436" s="166"/>
      <c r="B436" s="164" t="s">
        <v>303</v>
      </c>
      <c r="C436" s="130" t="s">
        <v>168</v>
      </c>
      <c r="D436" s="130" t="s">
        <v>21</v>
      </c>
      <c r="E436" s="130" t="s">
        <v>100</v>
      </c>
      <c r="F436" s="130" t="s">
        <v>304</v>
      </c>
      <c r="G436" s="131"/>
      <c r="H436" s="167">
        <f>H437</f>
        <v>3630468</v>
      </c>
      <c r="I436" s="167">
        <f t="shared" ref="I436:M436" si="488">I437</f>
        <v>3643686.7199999997</v>
      </c>
      <c r="J436" s="167">
        <f t="shared" si="488"/>
        <v>2357434.19</v>
      </c>
      <c r="K436" s="167">
        <f t="shared" si="488"/>
        <v>0</v>
      </c>
      <c r="L436" s="167">
        <f t="shared" si="488"/>
        <v>0</v>
      </c>
      <c r="M436" s="167">
        <f t="shared" si="488"/>
        <v>0</v>
      </c>
      <c r="N436" s="167">
        <f t="shared" si="443"/>
        <v>3630468</v>
      </c>
      <c r="O436" s="167">
        <f t="shared" si="444"/>
        <v>3643686.7199999997</v>
      </c>
      <c r="P436" s="167">
        <f t="shared" si="445"/>
        <v>2357434.19</v>
      </c>
      <c r="Q436" s="167">
        <f t="shared" ref="Q436:S437" si="489">Q437</f>
        <v>0</v>
      </c>
      <c r="R436" s="167">
        <f t="shared" si="489"/>
        <v>0</v>
      </c>
      <c r="S436" s="167">
        <f t="shared" si="489"/>
        <v>0</v>
      </c>
      <c r="T436" s="167">
        <f t="shared" si="478"/>
        <v>3630468</v>
      </c>
      <c r="U436" s="167">
        <f t="shared" si="479"/>
        <v>3643686.7199999997</v>
      </c>
      <c r="V436" s="167">
        <f t="shared" si="480"/>
        <v>2357434.19</v>
      </c>
    </row>
    <row r="437" spans="1:22" ht="25.5">
      <c r="A437" s="166"/>
      <c r="B437" s="136" t="s">
        <v>208</v>
      </c>
      <c r="C437" s="130" t="s">
        <v>168</v>
      </c>
      <c r="D437" s="130" t="s">
        <v>21</v>
      </c>
      <c r="E437" s="130" t="s">
        <v>100</v>
      </c>
      <c r="F437" s="130" t="s">
        <v>304</v>
      </c>
      <c r="G437" s="131" t="s">
        <v>32</v>
      </c>
      <c r="H437" s="167">
        <f>H438</f>
        <v>3630468</v>
      </c>
      <c r="I437" s="167">
        <f t="shared" ref="I437:M437" si="490">I438</f>
        <v>3643686.7199999997</v>
      </c>
      <c r="J437" s="167">
        <f t="shared" si="490"/>
        <v>2357434.19</v>
      </c>
      <c r="K437" s="167">
        <f t="shared" si="490"/>
        <v>0</v>
      </c>
      <c r="L437" s="167">
        <f t="shared" si="490"/>
        <v>0</v>
      </c>
      <c r="M437" s="167">
        <f t="shared" si="490"/>
        <v>0</v>
      </c>
      <c r="N437" s="167">
        <f t="shared" si="443"/>
        <v>3630468</v>
      </c>
      <c r="O437" s="167">
        <f t="shared" si="444"/>
        <v>3643686.7199999997</v>
      </c>
      <c r="P437" s="167">
        <f t="shared" si="445"/>
        <v>2357434.19</v>
      </c>
      <c r="Q437" s="167">
        <f t="shared" si="489"/>
        <v>0</v>
      </c>
      <c r="R437" s="167">
        <f t="shared" si="489"/>
        <v>0</v>
      </c>
      <c r="S437" s="167">
        <f t="shared" si="489"/>
        <v>0</v>
      </c>
      <c r="T437" s="167">
        <f t="shared" si="478"/>
        <v>3630468</v>
      </c>
      <c r="U437" s="167">
        <f t="shared" si="479"/>
        <v>3643686.7199999997</v>
      </c>
      <c r="V437" s="167">
        <f t="shared" si="480"/>
        <v>2357434.19</v>
      </c>
    </row>
    <row r="438" spans="1:22" ht="25.5">
      <c r="A438" s="166"/>
      <c r="B438" s="77" t="s">
        <v>34</v>
      </c>
      <c r="C438" s="130" t="s">
        <v>168</v>
      </c>
      <c r="D438" s="130" t="s">
        <v>21</v>
      </c>
      <c r="E438" s="130" t="s">
        <v>100</v>
      </c>
      <c r="F438" s="130" t="s">
        <v>304</v>
      </c>
      <c r="G438" s="131" t="s">
        <v>33</v>
      </c>
      <c r="H438" s="132">
        <f>3300000+330468</f>
        <v>3630468</v>
      </c>
      <c r="I438" s="132">
        <f>3300000+343686.72</f>
        <v>3643686.7199999997</v>
      </c>
      <c r="J438" s="132">
        <f>2000000+357434.19</f>
        <v>2357434.19</v>
      </c>
      <c r="K438" s="132"/>
      <c r="L438" s="132"/>
      <c r="M438" s="132"/>
      <c r="N438" s="132">
        <f t="shared" si="443"/>
        <v>3630468</v>
      </c>
      <c r="O438" s="132">
        <f t="shared" si="444"/>
        <v>3643686.7199999997</v>
      </c>
      <c r="P438" s="132">
        <f t="shared" si="445"/>
        <v>2357434.19</v>
      </c>
      <c r="Q438" s="132"/>
      <c r="R438" s="132"/>
      <c r="S438" s="132"/>
      <c r="T438" s="132">
        <f t="shared" si="478"/>
        <v>3630468</v>
      </c>
      <c r="U438" s="132">
        <f t="shared" si="479"/>
        <v>3643686.7199999997</v>
      </c>
      <c r="V438" s="132">
        <f t="shared" si="480"/>
        <v>2357434.19</v>
      </c>
    </row>
    <row r="439" spans="1:22">
      <c r="A439" s="146"/>
      <c r="B439" s="129" t="s">
        <v>218</v>
      </c>
      <c r="C439" s="130" t="s">
        <v>168</v>
      </c>
      <c r="D439" s="130" t="s">
        <v>21</v>
      </c>
      <c r="E439" s="130" t="s">
        <v>100</v>
      </c>
      <c r="F439" s="130" t="s">
        <v>217</v>
      </c>
      <c r="G439" s="131"/>
      <c r="H439" s="104">
        <f>H440</f>
        <v>40000</v>
      </c>
      <c r="I439" s="104">
        <f t="shared" ref="I439:M440" si="491">I440</f>
        <v>40000</v>
      </c>
      <c r="J439" s="104">
        <f t="shared" si="491"/>
        <v>40000</v>
      </c>
      <c r="K439" s="104">
        <f t="shared" si="491"/>
        <v>0</v>
      </c>
      <c r="L439" s="104">
        <f t="shared" si="491"/>
        <v>0</v>
      </c>
      <c r="M439" s="104">
        <f t="shared" si="491"/>
        <v>0</v>
      </c>
      <c r="N439" s="104">
        <f t="shared" si="443"/>
        <v>40000</v>
      </c>
      <c r="O439" s="104">
        <f t="shared" si="444"/>
        <v>40000</v>
      </c>
      <c r="P439" s="104">
        <f t="shared" si="445"/>
        <v>40000</v>
      </c>
      <c r="Q439" s="104">
        <f t="shared" ref="Q439:S440" si="492">Q440</f>
        <v>0</v>
      </c>
      <c r="R439" s="104">
        <f t="shared" si="492"/>
        <v>0</v>
      </c>
      <c r="S439" s="104">
        <f t="shared" si="492"/>
        <v>0</v>
      </c>
      <c r="T439" s="104">
        <f t="shared" si="478"/>
        <v>40000</v>
      </c>
      <c r="U439" s="104">
        <f t="shared" si="479"/>
        <v>40000</v>
      </c>
      <c r="V439" s="104">
        <f t="shared" si="480"/>
        <v>40000</v>
      </c>
    </row>
    <row r="440" spans="1:22" ht="25.5">
      <c r="A440" s="146"/>
      <c r="B440" s="88" t="s">
        <v>208</v>
      </c>
      <c r="C440" s="130" t="s">
        <v>168</v>
      </c>
      <c r="D440" s="130" t="s">
        <v>21</v>
      </c>
      <c r="E440" s="130" t="s">
        <v>100</v>
      </c>
      <c r="F440" s="130" t="s">
        <v>217</v>
      </c>
      <c r="G440" s="131" t="s">
        <v>32</v>
      </c>
      <c r="H440" s="104">
        <f>H441</f>
        <v>40000</v>
      </c>
      <c r="I440" s="104">
        <f t="shared" si="491"/>
        <v>40000</v>
      </c>
      <c r="J440" s="104">
        <f t="shared" si="491"/>
        <v>40000</v>
      </c>
      <c r="K440" s="104">
        <f t="shared" si="491"/>
        <v>0</v>
      </c>
      <c r="L440" s="104">
        <f t="shared" si="491"/>
        <v>0</v>
      </c>
      <c r="M440" s="104">
        <f t="shared" si="491"/>
        <v>0</v>
      </c>
      <c r="N440" s="104">
        <f t="shared" si="443"/>
        <v>40000</v>
      </c>
      <c r="O440" s="104">
        <f t="shared" si="444"/>
        <v>40000</v>
      </c>
      <c r="P440" s="104">
        <f t="shared" si="445"/>
        <v>40000</v>
      </c>
      <c r="Q440" s="104">
        <f t="shared" si="492"/>
        <v>0</v>
      </c>
      <c r="R440" s="104">
        <f t="shared" si="492"/>
        <v>0</v>
      </c>
      <c r="S440" s="104">
        <f t="shared" si="492"/>
        <v>0</v>
      </c>
      <c r="T440" s="104">
        <f t="shared" si="478"/>
        <v>40000</v>
      </c>
      <c r="U440" s="104">
        <f t="shared" si="479"/>
        <v>40000</v>
      </c>
      <c r="V440" s="104">
        <f t="shared" si="480"/>
        <v>40000</v>
      </c>
    </row>
    <row r="441" spans="1:22" ht="25.5">
      <c r="A441" s="146"/>
      <c r="B441" s="77" t="s">
        <v>34</v>
      </c>
      <c r="C441" s="130" t="s">
        <v>168</v>
      </c>
      <c r="D441" s="130" t="s">
        <v>21</v>
      </c>
      <c r="E441" s="130" t="s">
        <v>100</v>
      </c>
      <c r="F441" s="130" t="s">
        <v>217</v>
      </c>
      <c r="G441" s="131" t="s">
        <v>33</v>
      </c>
      <c r="H441" s="132">
        <v>40000</v>
      </c>
      <c r="I441" s="132">
        <v>40000</v>
      </c>
      <c r="J441" s="132">
        <v>40000</v>
      </c>
      <c r="K441" s="132"/>
      <c r="L441" s="132"/>
      <c r="M441" s="132"/>
      <c r="N441" s="132">
        <f t="shared" si="443"/>
        <v>40000</v>
      </c>
      <c r="O441" s="132">
        <f t="shared" si="444"/>
        <v>40000</v>
      </c>
      <c r="P441" s="132">
        <f t="shared" si="445"/>
        <v>40000</v>
      </c>
      <c r="Q441" s="132"/>
      <c r="R441" s="132"/>
      <c r="S441" s="132"/>
      <c r="T441" s="132">
        <f t="shared" si="478"/>
        <v>40000</v>
      </c>
      <c r="U441" s="132">
        <f t="shared" si="479"/>
        <v>40000</v>
      </c>
      <c r="V441" s="132">
        <f t="shared" si="480"/>
        <v>40000</v>
      </c>
    </row>
    <row r="442" spans="1:22">
      <c r="A442" s="146"/>
      <c r="B442" s="77" t="s">
        <v>306</v>
      </c>
      <c r="C442" s="130" t="s">
        <v>168</v>
      </c>
      <c r="D442" s="130" t="s">
        <v>21</v>
      </c>
      <c r="E442" s="130" t="s">
        <v>100</v>
      </c>
      <c r="F442" s="130" t="s">
        <v>307</v>
      </c>
      <c r="G442" s="131"/>
      <c r="H442" s="167">
        <f>H443</f>
        <v>155000</v>
      </c>
      <c r="I442" s="167">
        <f t="shared" ref="I442:M442" si="493">I443</f>
        <v>155000</v>
      </c>
      <c r="J442" s="167">
        <f t="shared" si="493"/>
        <v>155000</v>
      </c>
      <c r="K442" s="167">
        <f t="shared" si="493"/>
        <v>0</v>
      </c>
      <c r="L442" s="167">
        <f t="shared" si="493"/>
        <v>0</v>
      </c>
      <c r="M442" s="167">
        <f t="shared" si="493"/>
        <v>0</v>
      </c>
      <c r="N442" s="167">
        <f t="shared" si="443"/>
        <v>155000</v>
      </c>
      <c r="O442" s="167">
        <f t="shared" si="444"/>
        <v>155000</v>
      </c>
      <c r="P442" s="167">
        <f t="shared" si="445"/>
        <v>155000</v>
      </c>
      <c r="Q442" s="167">
        <f t="shared" ref="Q442:S443" si="494">Q443</f>
        <v>0</v>
      </c>
      <c r="R442" s="167">
        <f t="shared" si="494"/>
        <v>0</v>
      </c>
      <c r="S442" s="167">
        <f t="shared" si="494"/>
        <v>0</v>
      </c>
      <c r="T442" s="167">
        <f t="shared" si="478"/>
        <v>155000</v>
      </c>
      <c r="U442" s="167">
        <f t="shared" si="479"/>
        <v>155000</v>
      </c>
      <c r="V442" s="167">
        <f t="shared" si="480"/>
        <v>155000</v>
      </c>
    </row>
    <row r="443" spans="1:22" ht="25.5">
      <c r="A443" s="146"/>
      <c r="B443" s="136" t="s">
        <v>208</v>
      </c>
      <c r="C443" s="130" t="s">
        <v>168</v>
      </c>
      <c r="D443" s="130" t="s">
        <v>21</v>
      </c>
      <c r="E443" s="130" t="s">
        <v>100</v>
      </c>
      <c r="F443" s="130" t="s">
        <v>307</v>
      </c>
      <c r="G443" s="131" t="s">
        <v>32</v>
      </c>
      <c r="H443" s="167">
        <f>H444</f>
        <v>155000</v>
      </c>
      <c r="I443" s="167">
        <f t="shared" ref="I443:M443" si="495">I444</f>
        <v>155000</v>
      </c>
      <c r="J443" s="167">
        <f t="shared" si="495"/>
        <v>155000</v>
      </c>
      <c r="K443" s="167">
        <f t="shared" si="495"/>
        <v>0</v>
      </c>
      <c r="L443" s="167">
        <f t="shared" si="495"/>
        <v>0</v>
      </c>
      <c r="M443" s="167">
        <f t="shared" si="495"/>
        <v>0</v>
      </c>
      <c r="N443" s="167">
        <f t="shared" si="443"/>
        <v>155000</v>
      </c>
      <c r="O443" s="167">
        <f t="shared" si="444"/>
        <v>155000</v>
      </c>
      <c r="P443" s="167">
        <f t="shared" si="445"/>
        <v>155000</v>
      </c>
      <c r="Q443" s="167">
        <f t="shared" si="494"/>
        <v>0</v>
      </c>
      <c r="R443" s="167">
        <f t="shared" si="494"/>
        <v>0</v>
      </c>
      <c r="S443" s="167">
        <f t="shared" si="494"/>
        <v>0</v>
      </c>
      <c r="T443" s="167">
        <f t="shared" si="478"/>
        <v>155000</v>
      </c>
      <c r="U443" s="167">
        <f t="shared" si="479"/>
        <v>155000</v>
      </c>
      <c r="V443" s="167">
        <f t="shared" si="480"/>
        <v>155000</v>
      </c>
    </row>
    <row r="444" spans="1:22" ht="25.5">
      <c r="A444" s="146"/>
      <c r="B444" s="77" t="s">
        <v>34</v>
      </c>
      <c r="C444" s="130" t="s">
        <v>168</v>
      </c>
      <c r="D444" s="130" t="s">
        <v>21</v>
      </c>
      <c r="E444" s="130" t="s">
        <v>100</v>
      </c>
      <c r="F444" s="130" t="s">
        <v>307</v>
      </c>
      <c r="G444" s="131" t="s">
        <v>33</v>
      </c>
      <c r="H444" s="132">
        <v>155000</v>
      </c>
      <c r="I444" s="132">
        <v>155000</v>
      </c>
      <c r="J444" s="132">
        <v>155000</v>
      </c>
      <c r="K444" s="132"/>
      <c r="L444" s="132"/>
      <c r="M444" s="132"/>
      <c r="N444" s="132">
        <f t="shared" si="443"/>
        <v>155000</v>
      </c>
      <c r="O444" s="132">
        <f t="shared" si="444"/>
        <v>155000</v>
      </c>
      <c r="P444" s="132">
        <f t="shared" si="445"/>
        <v>155000</v>
      </c>
      <c r="Q444" s="132"/>
      <c r="R444" s="132"/>
      <c r="S444" s="132"/>
      <c r="T444" s="132">
        <f t="shared" si="478"/>
        <v>155000</v>
      </c>
      <c r="U444" s="132">
        <f t="shared" si="479"/>
        <v>155000</v>
      </c>
      <c r="V444" s="132">
        <f t="shared" si="480"/>
        <v>155000</v>
      </c>
    </row>
    <row r="445" spans="1:22">
      <c r="A445" s="150"/>
      <c r="B445" s="187" t="s">
        <v>305</v>
      </c>
      <c r="C445" s="75" t="s">
        <v>168</v>
      </c>
      <c r="D445" s="75" t="s">
        <v>21</v>
      </c>
      <c r="E445" s="75" t="s">
        <v>100</v>
      </c>
      <c r="F445" s="75" t="s">
        <v>129</v>
      </c>
      <c r="G445" s="101"/>
      <c r="H445" s="104">
        <f>H446</f>
        <v>200000</v>
      </c>
      <c r="I445" s="104">
        <f t="shared" ref="I445:M446" si="496">I446</f>
        <v>200000</v>
      </c>
      <c r="J445" s="104">
        <f t="shared" si="496"/>
        <v>200000</v>
      </c>
      <c r="K445" s="104">
        <f t="shared" si="496"/>
        <v>0</v>
      </c>
      <c r="L445" s="104">
        <f t="shared" si="496"/>
        <v>0</v>
      </c>
      <c r="M445" s="104">
        <f t="shared" si="496"/>
        <v>0</v>
      </c>
      <c r="N445" s="104">
        <f t="shared" si="443"/>
        <v>200000</v>
      </c>
      <c r="O445" s="104">
        <f t="shared" si="444"/>
        <v>200000</v>
      </c>
      <c r="P445" s="104">
        <f t="shared" si="445"/>
        <v>200000</v>
      </c>
      <c r="Q445" s="104">
        <f t="shared" ref="Q445:S446" si="497">Q446</f>
        <v>0</v>
      </c>
      <c r="R445" s="104">
        <f t="shared" si="497"/>
        <v>0</v>
      </c>
      <c r="S445" s="104">
        <f t="shared" si="497"/>
        <v>0</v>
      </c>
      <c r="T445" s="104">
        <f t="shared" si="478"/>
        <v>200000</v>
      </c>
      <c r="U445" s="104">
        <f t="shared" si="479"/>
        <v>200000</v>
      </c>
      <c r="V445" s="104">
        <f t="shared" si="480"/>
        <v>200000</v>
      </c>
    </row>
    <row r="446" spans="1:22">
      <c r="A446" s="150"/>
      <c r="B446" s="88" t="s">
        <v>47</v>
      </c>
      <c r="C446" s="75" t="s">
        <v>168</v>
      </c>
      <c r="D446" s="75" t="s">
        <v>21</v>
      </c>
      <c r="E446" s="75" t="s">
        <v>100</v>
      </c>
      <c r="F446" s="75" t="s">
        <v>129</v>
      </c>
      <c r="G446" s="101" t="s">
        <v>45</v>
      </c>
      <c r="H446" s="104">
        <f>H447</f>
        <v>200000</v>
      </c>
      <c r="I446" s="104">
        <f t="shared" si="496"/>
        <v>200000</v>
      </c>
      <c r="J446" s="104">
        <f t="shared" si="496"/>
        <v>200000</v>
      </c>
      <c r="K446" s="104">
        <f t="shared" si="496"/>
        <v>0</v>
      </c>
      <c r="L446" s="104">
        <f t="shared" si="496"/>
        <v>0</v>
      </c>
      <c r="M446" s="104">
        <f t="shared" si="496"/>
        <v>0</v>
      </c>
      <c r="N446" s="104">
        <f t="shared" si="443"/>
        <v>200000</v>
      </c>
      <c r="O446" s="104">
        <f t="shared" si="444"/>
        <v>200000</v>
      </c>
      <c r="P446" s="104">
        <f t="shared" si="445"/>
        <v>200000</v>
      </c>
      <c r="Q446" s="104">
        <f t="shared" si="497"/>
        <v>0</v>
      </c>
      <c r="R446" s="104">
        <f t="shared" si="497"/>
        <v>0</v>
      </c>
      <c r="S446" s="104">
        <f t="shared" si="497"/>
        <v>0</v>
      </c>
      <c r="T446" s="104">
        <f t="shared" si="478"/>
        <v>200000</v>
      </c>
      <c r="U446" s="104">
        <f t="shared" si="479"/>
        <v>200000</v>
      </c>
      <c r="V446" s="104">
        <f t="shared" si="480"/>
        <v>200000</v>
      </c>
    </row>
    <row r="447" spans="1:22">
      <c r="A447" s="150"/>
      <c r="B447" s="88" t="s">
        <v>61</v>
      </c>
      <c r="C447" s="75" t="s">
        <v>168</v>
      </c>
      <c r="D447" s="75" t="s">
        <v>21</v>
      </c>
      <c r="E447" s="75" t="s">
        <v>100</v>
      </c>
      <c r="F447" s="75" t="s">
        <v>129</v>
      </c>
      <c r="G447" s="101" t="s">
        <v>62</v>
      </c>
      <c r="H447" s="132">
        <v>200000</v>
      </c>
      <c r="I447" s="132">
        <v>200000</v>
      </c>
      <c r="J447" s="132">
        <v>200000</v>
      </c>
      <c r="K447" s="132"/>
      <c r="L447" s="132"/>
      <c r="M447" s="132"/>
      <c r="N447" s="132">
        <f t="shared" si="443"/>
        <v>200000</v>
      </c>
      <c r="O447" s="132">
        <f t="shared" si="444"/>
        <v>200000</v>
      </c>
      <c r="P447" s="132">
        <f t="shared" si="445"/>
        <v>200000</v>
      </c>
      <c r="Q447" s="132"/>
      <c r="R447" s="132"/>
      <c r="S447" s="132"/>
      <c r="T447" s="132">
        <f t="shared" si="478"/>
        <v>200000</v>
      </c>
      <c r="U447" s="132">
        <f t="shared" si="479"/>
        <v>200000</v>
      </c>
      <c r="V447" s="132">
        <f t="shared" si="480"/>
        <v>200000</v>
      </c>
    </row>
    <row r="448" spans="1:22" ht="25.5">
      <c r="A448" s="150"/>
      <c r="B448" s="80" t="s">
        <v>266</v>
      </c>
      <c r="C448" s="130" t="s">
        <v>168</v>
      </c>
      <c r="D448" s="130" t="s">
        <v>21</v>
      </c>
      <c r="E448" s="130" t="s">
        <v>100</v>
      </c>
      <c r="F448" s="130" t="s">
        <v>267</v>
      </c>
      <c r="G448" s="131"/>
      <c r="H448" s="167">
        <f>H449</f>
        <v>1364000</v>
      </c>
      <c r="I448" s="167">
        <f t="shared" ref="I448:M448" si="498">I449</f>
        <v>0</v>
      </c>
      <c r="J448" s="167">
        <f t="shared" si="498"/>
        <v>0</v>
      </c>
      <c r="K448" s="167">
        <f t="shared" si="498"/>
        <v>0</v>
      </c>
      <c r="L448" s="167">
        <f t="shared" si="498"/>
        <v>0</v>
      </c>
      <c r="M448" s="167">
        <f t="shared" si="498"/>
        <v>0</v>
      </c>
      <c r="N448" s="167">
        <f t="shared" si="443"/>
        <v>1364000</v>
      </c>
      <c r="O448" s="167">
        <f t="shared" si="444"/>
        <v>0</v>
      </c>
      <c r="P448" s="167">
        <f t="shared" si="445"/>
        <v>0</v>
      </c>
      <c r="Q448" s="167">
        <f t="shared" ref="Q448:S449" si="499">Q449</f>
        <v>0</v>
      </c>
      <c r="R448" s="167">
        <f t="shared" si="499"/>
        <v>0</v>
      </c>
      <c r="S448" s="167">
        <f t="shared" si="499"/>
        <v>0</v>
      </c>
      <c r="T448" s="167">
        <f t="shared" si="478"/>
        <v>1364000</v>
      </c>
      <c r="U448" s="167">
        <f t="shared" si="479"/>
        <v>0</v>
      </c>
      <c r="V448" s="167">
        <f t="shared" si="480"/>
        <v>0</v>
      </c>
    </row>
    <row r="449" spans="1:22" ht="25.5">
      <c r="A449" s="150"/>
      <c r="B449" s="136" t="s">
        <v>208</v>
      </c>
      <c r="C449" s="130" t="s">
        <v>168</v>
      </c>
      <c r="D449" s="130" t="s">
        <v>21</v>
      </c>
      <c r="E449" s="130" t="s">
        <v>100</v>
      </c>
      <c r="F449" s="130" t="s">
        <v>267</v>
      </c>
      <c r="G449" s="131" t="s">
        <v>32</v>
      </c>
      <c r="H449" s="167">
        <f>H450</f>
        <v>1364000</v>
      </c>
      <c r="I449" s="167">
        <f t="shared" ref="I449:M449" si="500">I450</f>
        <v>0</v>
      </c>
      <c r="J449" s="167">
        <f t="shared" si="500"/>
        <v>0</v>
      </c>
      <c r="K449" s="167">
        <f t="shared" si="500"/>
        <v>0</v>
      </c>
      <c r="L449" s="167">
        <f t="shared" si="500"/>
        <v>0</v>
      </c>
      <c r="M449" s="167">
        <f t="shared" si="500"/>
        <v>0</v>
      </c>
      <c r="N449" s="167">
        <f t="shared" si="443"/>
        <v>1364000</v>
      </c>
      <c r="O449" s="167">
        <f t="shared" si="444"/>
        <v>0</v>
      </c>
      <c r="P449" s="167">
        <f t="shared" si="445"/>
        <v>0</v>
      </c>
      <c r="Q449" s="167">
        <f t="shared" si="499"/>
        <v>0</v>
      </c>
      <c r="R449" s="167">
        <f t="shared" si="499"/>
        <v>0</v>
      </c>
      <c r="S449" s="167">
        <f t="shared" si="499"/>
        <v>0</v>
      </c>
      <c r="T449" s="167">
        <f t="shared" si="478"/>
        <v>1364000</v>
      </c>
      <c r="U449" s="167">
        <f t="shared" si="479"/>
        <v>0</v>
      </c>
      <c r="V449" s="167">
        <f t="shared" si="480"/>
        <v>0</v>
      </c>
    </row>
    <row r="450" spans="1:22" ht="25.5">
      <c r="A450" s="150"/>
      <c r="B450" s="77" t="s">
        <v>34</v>
      </c>
      <c r="C450" s="130" t="s">
        <v>168</v>
      </c>
      <c r="D450" s="130" t="s">
        <v>21</v>
      </c>
      <c r="E450" s="130" t="s">
        <v>100</v>
      </c>
      <c r="F450" s="130" t="s">
        <v>267</v>
      </c>
      <c r="G450" s="131" t="s">
        <v>33</v>
      </c>
      <c r="H450" s="132">
        <v>1364000</v>
      </c>
      <c r="I450" s="132"/>
      <c r="J450" s="132"/>
      <c r="K450" s="132"/>
      <c r="L450" s="132"/>
      <c r="M450" s="132"/>
      <c r="N450" s="132">
        <f t="shared" si="443"/>
        <v>1364000</v>
      </c>
      <c r="O450" s="132">
        <f t="shared" si="444"/>
        <v>0</v>
      </c>
      <c r="P450" s="132">
        <f t="shared" si="445"/>
        <v>0</v>
      </c>
      <c r="Q450" s="132"/>
      <c r="R450" s="132"/>
      <c r="S450" s="132"/>
      <c r="T450" s="132">
        <f t="shared" si="478"/>
        <v>1364000</v>
      </c>
      <c r="U450" s="132">
        <f t="shared" si="479"/>
        <v>0</v>
      </c>
      <c r="V450" s="132">
        <f t="shared" si="480"/>
        <v>0</v>
      </c>
    </row>
    <row r="451" spans="1:22" ht="60">
      <c r="A451" s="193">
        <v>18</v>
      </c>
      <c r="B451" s="152" t="s">
        <v>308</v>
      </c>
      <c r="C451" s="86" t="s">
        <v>309</v>
      </c>
      <c r="D451" s="86" t="s">
        <v>21</v>
      </c>
      <c r="E451" s="86" t="s">
        <v>100</v>
      </c>
      <c r="F451" s="86" t="s">
        <v>101</v>
      </c>
      <c r="G451" s="168"/>
      <c r="H451" s="169">
        <f>H452</f>
        <v>100000</v>
      </c>
      <c r="I451" s="169">
        <f t="shared" ref="I451:M451" si="501">I452</f>
        <v>100000</v>
      </c>
      <c r="J451" s="169">
        <f t="shared" si="501"/>
        <v>100000</v>
      </c>
      <c r="K451" s="169">
        <f t="shared" si="501"/>
        <v>0</v>
      </c>
      <c r="L451" s="169">
        <f t="shared" si="501"/>
        <v>0</v>
      </c>
      <c r="M451" s="169">
        <f t="shared" si="501"/>
        <v>0</v>
      </c>
      <c r="N451" s="169">
        <f t="shared" si="443"/>
        <v>100000</v>
      </c>
      <c r="O451" s="169">
        <f t="shared" si="444"/>
        <v>100000</v>
      </c>
      <c r="P451" s="169">
        <f t="shared" si="445"/>
        <v>100000</v>
      </c>
      <c r="Q451" s="169">
        <f>Q452+Q455</f>
        <v>7000000</v>
      </c>
      <c r="R451" s="169">
        <f t="shared" ref="R451:S451" si="502">R452+R455</f>
        <v>0</v>
      </c>
      <c r="S451" s="169">
        <f t="shared" si="502"/>
        <v>0</v>
      </c>
      <c r="T451" s="169">
        <f t="shared" si="478"/>
        <v>7100000</v>
      </c>
      <c r="U451" s="169">
        <f t="shared" si="479"/>
        <v>100000</v>
      </c>
      <c r="V451" s="169">
        <f t="shared" si="480"/>
        <v>100000</v>
      </c>
    </row>
    <row r="452" spans="1:22" ht="25.5">
      <c r="A452" s="150"/>
      <c r="B452" s="77" t="s">
        <v>310</v>
      </c>
      <c r="C452" s="40" t="s">
        <v>309</v>
      </c>
      <c r="D452" s="40" t="s">
        <v>21</v>
      </c>
      <c r="E452" s="40" t="s">
        <v>100</v>
      </c>
      <c r="F452" s="40" t="s">
        <v>311</v>
      </c>
      <c r="G452" s="41"/>
      <c r="H452" s="167">
        <f>H453</f>
        <v>100000</v>
      </c>
      <c r="I452" s="167">
        <f t="shared" ref="I452:M452" si="503">I453</f>
        <v>100000</v>
      </c>
      <c r="J452" s="167">
        <f t="shared" si="503"/>
        <v>100000</v>
      </c>
      <c r="K452" s="167">
        <f t="shared" si="503"/>
        <v>0</v>
      </c>
      <c r="L452" s="167">
        <f t="shared" si="503"/>
        <v>0</v>
      </c>
      <c r="M452" s="167">
        <f t="shared" si="503"/>
        <v>0</v>
      </c>
      <c r="N452" s="167">
        <f t="shared" si="443"/>
        <v>100000</v>
      </c>
      <c r="O452" s="167">
        <f t="shared" si="444"/>
        <v>100000</v>
      </c>
      <c r="P452" s="167">
        <f t="shared" si="445"/>
        <v>100000</v>
      </c>
      <c r="Q452" s="167">
        <f t="shared" ref="Q452:S453" si="504">Q453</f>
        <v>0</v>
      </c>
      <c r="R452" s="167">
        <f t="shared" si="504"/>
        <v>0</v>
      </c>
      <c r="S452" s="167">
        <f t="shared" si="504"/>
        <v>0</v>
      </c>
      <c r="T452" s="167">
        <f t="shared" si="478"/>
        <v>100000</v>
      </c>
      <c r="U452" s="167">
        <f t="shared" si="479"/>
        <v>100000</v>
      </c>
      <c r="V452" s="167">
        <f t="shared" si="480"/>
        <v>100000</v>
      </c>
    </row>
    <row r="453" spans="1:22" ht="25.5">
      <c r="A453" s="150"/>
      <c r="B453" s="136" t="s">
        <v>208</v>
      </c>
      <c r="C453" s="40" t="s">
        <v>309</v>
      </c>
      <c r="D453" s="40" t="s">
        <v>21</v>
      </c>
      <c r="E453" s="40" t="s">
        <v>100</v>
      </c>
      <c r="F453" s="40" t="s">
        <v>311</v>
      </c>
      <c r="G453" s="41" t="s">
        <v>32</v>
      </c>
      <c r="H453" s="167">
        <f>H454</f>
        <v>100000</v>
      </c>
      <c r="I453" s="167">
        <f t="shared" ref="I453:M453" si="505">I454</f>
        <v>100000</v>
      </c>
      <c r="J453" s="167">
        <f t="shared" si="505"/>
        <v>100000</v>
      </c>
      <c r="K453" s="167">
        <f t="shared" si="505"/>
        <v>0</v>
      </c>
      <c r="L453" s="167">
        <f t="shared" si="505"/>
        <v>0</v>
      </c>
      <c r="M453" s="167">
        <f t="shared" si="505"/>
        <v>0</v>
      </c>
      <c r="N453" s="167">
        <f t="shared" si="443"/>
        <v>100000</v>
      </c>
      <c r="O453" s="167">
        <f t="shared" si="444"/>
        <v>100000</v>
      </c>
      <c r="P453" s="167">
        <f t="shared" si="445"/>
        <v>100000</v>
      </c>
      <c r="Q453" s="167">
        <f t="shared" si="504"/>
        <v>0</v>
      </c>
      <c r="R453" s="167">
        <f t="shared" si="504"/>
        <v>0</v>
      </c>
      <c r="S453" s="167">
        <f t="shared" si="504"/>
        <v>0</v>
      </c>
      <c r="T453" s="167">
        <f t="shared" si="478"/>
        <v>100000</v>
      </c>
      <c r="U453" s="167">
        <f t="shared" si="479"/>
        <v>100000</v>
      </c>
      <c r="V453" s="167">
        <f t="shared" si="480"/>
        <v>100000</v>
      </c>
    </row>
    <row r="454" spans="1:22" ht="25.5">
      <c r="A454" s="150"/>
      <c r="B454" s="77" t="s">
        <v>34</v>
      </c>
      <c r="C454" s="40" t="s">
        <v>309</v>
      </c>
      <c r="D454" s="40" t="s">
        <v>21</v>
      </c>
      <c r="E454" s="40" t="s">
        <v>100</v>
      </c>
      <c r="F454" s="40" t="s">
        <v>311</v>
      </c>
      <c r="G454" s="41" t="s">
        <v>33</v>
      </c>
      <c r="H454" s="66">
        <v>100000</v>
      </c>
      <c r="I454" s="66">
        <v>100000</v>
      </c>
      <c r="J454" s="67">
        <v>100000</v>
      </c>
      <c r="K454" s="66"/>
      <c r="L454" s="66"/>
      <c r="M454" s="67"/>
      <c r="N454" s="66">
        <f t="shared" si="443"/>
        <v>100000</v>
      </c>
      <c r="O454" s="66">
        <f t="shared" si="444"/>
        <v>100000</v>
      </c>
      <c r="P454" s="67">
        <f t="shared" si="445"/>
        <v>100000</v>
      </c>
      <c r="Q454" s="66"/>
      <c r="R454" s="66"/>
      <c r="S454" s="67"/>
      <c r="T454" s="66">
        <f t="shared" si="478"/>
        <v>100000</v>
      </c>
      <c r="U454" s="66">
        <f t="shared" si="479"/>
        <v>100000</v>
      </c>
      <c r="V454" s="67">
        <f t="shared" si="480"/>
        <v>100000</v>
      </c>
    </row>
    <row r="455" spans="1:22" ht="25.5">
      <c r="A455" s="207"/>
      <c r="B455" s="99" t="s">
        <v>392</v>
      </c>
      <c r="C455" s="40" t="s">
        <v>309</v>
      </c>
      <c r="D455" s="40" t="s">
        <v>21</v>
      </c>
      <c r="E455" s="40" t="s">
        <v>100</v>
      </c>
      <c r="F455" s="39" t="s">
        <v>403</v>
      </c>
      <c r="G455" s="42"/>
      <c r="H455" s="170"/>
      <c r="I455" s="170"/>
      <c r="J455" s="225"/>
      <c r="K455" s="170"/>
      <c r="L455" s="170"/>
      <c r="M455" s="225"/>
      <c r="N455" s="170"/>
      <c r="O455" s="170"/>
      <c r="P455" s="225"/>
      <c r="Q455" s="170">
        <f>Q456</f>
        <v>7000000</v>
      </c>
      <c r="R455" s="170">
        <f t="shared" ref="R455:S456" si="506">R456</f>
        <v>0</v>
      </c>
      <c r="S455" s="170">
        <f t="shared" si="506"/>
        <v>0</v>
      </c>
      <c r="T455" s="66">
        <f t="shared" ref="T455:T457" si="507">N455+Q455</f>
        <v>7000000</v>
      </c>
      <c r="U455" s="66">
        <f t="shared" ref="U455:U457" si="508">O455+R455</f>
        <v>0</v>
      </c>
      <c r="V455" s="67">
        <f t="shared" ref="V455:V457" si="509">P455+S455</f>
        <v>0</v>
      </c>
    </row>
    <row r="456" spans="1:22" ht="25.5">
      <c r="A456" s="207"/>
      <c r="B456" s="136" t="s">
        <v>208</v>
      </c>
      <c r="C456" s="40" t="s">
        <v>309</v>
      </c>
      <c r="D456" s="40" t="s">
        <v>21</v>
      </c>
      <c r="E456" s="40" t="s">
        <v>100</v>
      </c>
      <c r="F456" s="39" t="s">
        <v>403</v>
      </c>
      <c r="G456" s="42" t="s">
        <v>32</v>
      </c>
      <c r="H456" s="170"/>
      <c r="I456" s="170"/>
      <c r="J456" s="225"/>
      <c r="K456" s="170"/>
      <c r="L456" s="170"/>
      <c r="M456" s="225"/>
      <c r="N456" s="170"/>
      <c r="O456" s="170"/>
      <c r="P456" s="225"/>
      <c r="Q456" s="170">
        <f>Q457</f>
        <v>7000000</v>
      </c>
      <c r="R456" s="170">
        <f t="shared" si="506"/>
        <v>0</v>
      </c>
      <c r="S456" s="170">
        <f t="shared" si="506"/>
        <v>0</v>
      </c>
      <c r="T456" s="66">
        <f t="shared" si="507"/>
        <v>7000000</v>
      </c>
      <c r="U456" s="66">
        <f t="shared" si="508"/>
        <v>0</v>
      </c>
      <c r="V456" s="67">
        <f t="shared" si="509"/>
        <v>0</v>
      </c>
    </row>
    <row r="457" spans="1:22" ht="25.5">
      <c r="A457" s="207"/>
      <c r="B457" s="77" t="s">
        <v>34</v>
      </c>
      <c r="C457" s="40" t="s">
        <v>309</v>
      </c>
      <c r="D457" s="40" t="s">
        <v>21</v>
      </c>
      <c r="E457" s="40" t="s">
        <v>100</v>
      </c>
      <c r="F457" s="39" t="s">
        <v>403</v>
      </c>
      <c r="G457" s="42" t="s">
        <v>33</v>
      </c>
      <c r="H457" s="170"/>
      <c r="I457" s="170"/>
      <c r="J457" s="225"/>
      <c r="K457" s="170"/>
      <c r="L457" s="170"/>
      <c r="M457" s="225"/>
      <c r="N457" s="170"/>
      <c r="O457" s="170"/>
      <c r="P457" s="225"/>
      <c r="Q457" s="170">
        <f>6000000+1000000</f>
        <v>7000000</v>
      </c>
      <c r="R457" s="170"/>
      <c r="S457" s="225"/>
      <c r="T457" s="66">
        <f t="shared" si="507"/>
        <v>7000000</v>
      </c>
      <c r="U457" s="66">
        <f t="shared" si="508"/>
        <v>0</v>
      </c>
      <c r="V457" s="67">
        <f t="shared" si="509"/>
        <v>0</v>
      </c>
    </row>
    <row r="458" spans="1:22">
      <c r="A458" s="111"/>
      <c r="B458" s="99"/>
      <c r="C458" s="75"/>
      <c r="D458" s="75"/>
      <c r="E458" s="75"/>
      <c r="F458" s="100"/>
      <c r="G458" s="10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  <c r="S458" s="71"/>
      <c r="T458" s="71"/>
      <c r="U458" s="71"/>
      <c r="V458" s="71"/>
    </row>
    <row r="459" spans="1:22" ht="30">
      <c r="A459" s="84">
        <v>19</v>
      </c>
      <c r="B459" s="190" t="s">
        <v>343</v>
      </c>
      <c r="C459" s="96" t="s">
        <v>148</v>
      </c>
      <c r="D459" s="96" t="s">
        <v>21</v>
      </c>
      <c r="E459" s="96" t="s">
        <v>100</v>
      </c>
      <c r="F459" s="96" t="s">
        <v>101</v>
      </c>
      <c r="G459" s="97"/>
      <c r="H459" s="98">
        <f>H460</f>
        <v>172500</v>
      </c>
      <c r="I459" s="98">
        <f t="shared" ref="I459:M459" si="510">I460</f>
        <v>172500</v>
      </c>
      <c r="J459" s="98">
        <f t="shared" si="510"/>
        <v>57500</v>
      </c>
      <c r="K459" s="98">
        <f t="shared" si="510"/>
        <v>0</v>
      </c>
      <c r="L459" s="98">
        <f t="shared" si="510"/>
        <v>0</v>
      </c>
      <c r="M459" s="98">
        <f t="shared" si="510"/>
        <v>0</v>
      </c>
      <c r="N459" s="98">
        <f t="shared" si="443"/>
        <v>172500</v>
      </c>
      <c r="O459" s="98">
        <f t="shared" si="444"/>
        <v>172500</v>
      </c>
      <c r="P459" s="98">
        <f t="shared" si="445"/>
        <v>57500</v>
      </c>
      <c r="Q459" s="98">
        <f t="shared" ref="Q459:S461" si="511">Q460</f>
        <v>0</v>
      </c>
      <c r="R459" s="98">
        <f t="shared" si="511"/>
        <v>0</v>
      </c>
      <c r="S459" s="98">
        <f t="shared" si="511"/>
        <v>0</v>
      </c>
      <c r="T459" s="98">
        <f t="shared" ref="T459:T462" si="512">N459+Q459</f>
        <v>172500</v>
      </c>
      <c r="U459" s="98">
        <f t="shared" ref="U459:U462" si="513">O459+R459</f>
        <v>172500</v>
      </c>
      <c r="V459" s="98">
        <f t="shared" ref="V459:V462" si="514">P459+S459</f>
        <v>57500</v>
      </c>
    </row>
    <row r="460" spans="1:22">
      <c r="A460" s="242"/>
      <c r="B460" s="198" t="s">
        <v>150</v>
      </c>
      <c r="C460" s="37" t="s">
        <v>148</v>
      </c>
      <c r="D460" s="37" t="s">
        <v>21</v>
      </c>
      <c r="E460" s="37" t="s">
        <v>100</v>
      </c>
      <c r="F460" s="37" t="s">
        <v>149</v>
      </c>
      <c r="G460" s="38"/>
      <c r="H460" s="71">
        <f t="shared" ref="H460:M461" si="515">H461</f>
        <v>172500</v>
      </c>
      <c r="I460" s="71">
        <f t="shared" si="515"/>
        <v>172500</v>
      </c>
      <c r="J460" s="71">
        <f t="shared" si="515"/>
        <v>57500</v>
      </c>
      <c r="K460" s="71">
        <f t="shared" si="515"/>
        <v>0</v>
      </c>
      <c r="L460" s="71">
        <f t="shared" si="515"/>
        <v>0</v>
      </c>
      <c r="M460" s="71">
        <f t="shared" si="515"/>
        <v>0</v>
      </c>
      <c r="N460" s="71">
        <f t="shared" si="443"/>
        <v>172500</v>
      </c>
      <c r="O460" s="71">
        <f t="shared" si="444"/>
        <v>172500</v>
      </c>
      <c r="P460" s="71">
        <f t="shared" si="445"/>
        <v>57500</v>
      </c>
      <c r="Q460" s="71">
        <f t="shared" si="511"/>
        <v>0</v>
      </c>
      <c r="R460" s="71">
        <f t="shared" si="511"/>
        <v>0</v>
      </c>
      <c r="S460" s="71">
        <f t="shared" si="511"/>
        <v>0</v>
      </c>
      <c r="T460" s="71">
        <f t="shared" si="512"/>
        <v>172500</v>
      </c>
      <c r="U460" s="71">
        <f t="shared" si="513"/>
        <v>172500</v>
      </c>
      <c r="V460" s="71">
        <f t="shared" si="514"/>
        <v>57500</v>
      </c>
    </row>
    <row r="461" spans="1:22" ht="15.75" customHeight="1">
      <c r="A461" s="240"/>
      <c r="B461" s="29" t="s">
        <v>35</v>
      </c>
      <c r="C461" s="37" t="s">
        <v>148</v>
      </c>
      <c r="D461" s="37" t="s">
        <v>21</v>
      </c>
      <c r="E461" s="37" t="s">
        <v>100</v>
      </c>
      <c r="F461" s="37" t="s">
        <v>149</v>
      </c>
      <c r="G461" s="38" t="s">
        <v>36</v>
      </c>
      <c r="H461" s="71">
        <f t="shared" si="515"/>
        <v>172500</v>
      </c>
      <c r="I461" s="71">
        <f t="shared" si="515"/>
        <v>172500</v>
      </c>
      <c r="J461" s="71">
        <f t="shared" si="515"/>
        <v>57500</v>
      </c>
      <c r="K461" s="71">
        <f t="shared" si="515"/>
        <v>0</v>
      </c>
      <c r="L461" s="71">
        <f t="shared" si="515"/>
        <v>0</v>
      </c>
      <c r="M461" s="71">
        <f t="shared" si="515"/>
        <v>0</v>
      </c>
      <c r="N461" s="71">
        <f t="shared" si="443"/>
        <v>172500</v>
      </c>
      <c r="O461" s="71">
        <f t="shared" si="444"/>
        <v>172500</v>
      </c>
      <c r="P461" s="71">
        <f t="shared" si="445"/>
        <v>57500</v>
      </c>
      <c r="Q461" s="71">
        <f t="shared" si="511"/>
        <v>0</v>
      </c>
      <c r="R461" s="71">
        <f t="shared" si="511"/>
        <v>0</v>
      </c>
      <c r="S461" s="71">
        <f t="shared" si="511"/>
        <v>0</v>
      </c>
      <c r="T461" s="71">
        <f t="shared" si="512"/>
        <v>172500</v>
      </c>
      <c r="U461" s="71">
        <f t="shared" si="513"/>
        <v>172500</v>
      </c>
      <c r="V461" s="71">
        <f t="shared" si="514"/>
        <v>57500</v>
      </c>
    </row>
    <row r="462" spans="1:22" ht="15.75" customHeight="1">
      <c r="A462" s="243"/>
      <c r="B462" s="35" t="s">
        <v>38</v>
      </c>
      <c r="C462" s="37" t="s">
        <v>148</v>
      </c>
      <c r="D462" s="37" t="s">
        <v>21</v>
      </c>
      <c r="E462" s="37" t="s">
        <v>100</v>
      </c>
      <c r="F462" s="37" t="s">
        <v>149</v>
      </c>
      <c r="G462" s="38" t="s">
        <v>37</v>
      </c>
      <c r="H462" s="66">
        <v>172500</v>
      </c>
      <c r="I462" s="66">
        <v>172500</v>
      </c>
      <c r="J462" s="66">
        <v>57500</v>
      </c>
      <c r="K462" s="66"/>
      <c r="L462" s="66"/>
      <c r="M462" s="66"/>
      <c r="N462" s="66">
        <f t="shared" si="443"/>
        <v>172500</v>
      </c>
      <c r="O462" s="66">
        <f t="shared" si="444"/>
        <v>172500</v>
      </c>
      <c r="P462" s="66">
        <f t="shared" si="445"/>
        <v>57500</v>
      </c>
      <c r="Q462" s="66"/>
      <c r="R462" s="66"/>
      <c r="S462" s="66"/>
      <c r="T462" s="66">
        <f t="shared" si="512"/>
        <v>172500</v>
      </c>
      <c r="U462" s="66">
        <f t="shared" si="513"/>
        <v>172500</v>
      </c>
      <c r="V462" s="66">
        <f t="shared" si="514"/>
        <v>57500</v>
      </c>
    </row>
    <row r="463" spans="1:22">
      <c r="A463" s="111"/>
      <c r="B463" s="94"/>
      <c r="C463" s="37"/>
      <c r="D463" s="37"/>
      <c r="E463" s="37"/>
      <c r="F463" s="37"/>
      <c r="G463" s="38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</row>
    <row r="464" spans="1:22" ht="45">
      <c r="A464" s="103">
        <v>20</v>
      </c>
      <c r="B464" s="102" t="s">
        <v>244</v>
      </c>
      <c r="C464" s="96" t="s">
        <v>248</v>
      </c>
      <c r="D464" s="96" t="s">
        <v>21</v>
      </c>
      <c r="E464" s="96" t="s">
        <v>100</v>
      </c>
      <c r="F464" s="96" t="s">
        <v>101</v>
      </c>
      <c r="G464" s="97"/>
      <c r="H464" s="98">
        <f>H468+H471+H465+H474</f>
        <v>11222900</v>
      </c>
      <c r="I464" s="98">
        <f t="shared" ref="I464:J464" si="516">I468+I471+I465+I474</f>
        <v>10869000</v>
      </c>
      <c r="J464" s="98">
        <f t="shared" si="516"/>
        <v>10869000</v>
      </c>
      <c r="K464" s="98">
        <f t="shared" ref="K464:M464" si="517">K468+K471+K465+K474</f>
        <v>2133743.17</v>
      </c>
      <c r="L464" s="98">
        <f t="shared" si="517"/>
        <v>0</v>
      </c>
      <c r="M464" s="98">
        <f t="shared" si="517"/>
        <v>0</v>
      </c>
      <c r="N464" s="98">
        <f t="shared" si="443"/>
        <v>13356643.17</v>
      </c>
      <c r="O464" s="98">
        <f t="shared" si="444"/>
        <v>10869000</v>
      </c>
      <c r="P464" s="98">
        <f t="shared" si="445"/>
        <v>10869000</v>
      </c>
      <c r="Q464" s="98">
        <f>Q468+Q471+Q465+Q474+Q477</f>
        <v>936000</v>
      </c>
      <c r="R464" s="98">
        <f t="shared" ref="R464:S464" si="518">R468+R471+R465+R474+R477</f>
        <v>0</v>
      </c>
      <c r="S464" s="98">
        <f t="shared" si="518"/>
        <v>0</v>
      </c>
      <c r="T464" s="98">
        <f t="shared" ref="T464:T476" si="519">N464+Q464</f>
        <v>14292643.17</v>
      </c>
      <c r="U464" s="98">
        <f t="shared" ref="U464:U476" si="520">O464+R464</f>
        <v>10869000</v>
      </c>
      <c r="V464" s="98">
        <f t="shared" ref="V464:V476" si="521">P464+S464</f>
        <v>10869000</v>
      </c>
    </row>
    <row r="465" spans="1:22" ht="14.25">
      <c r="A465" s="133"/>
      <c r="B465" s="77" t="s">
        <v>313</v>
      </c>
      <c r="C465" s="40" t="s">
        <v>248</v>
      </c>
      <c r="D465" s="40" t="s">
        <v>21</v>
      </c>
      <c r="E465" s="40" t="s">
        <v>100</v>
      </c>
      <c r="F465" s="40" t="s">
        <v>177</v>
      </c>
      <c r="G465" s="41"/>
      <c r="H465" s="104">
        <f>H466</f>
        <v>353900</v>
      </c>
      <c r="I465" s="104">
        <f t="shared" ref="I465:M466" si="522">I466</f>
        <v>0</v>
      </c>
      <c r="J465" s="104">
        <f t="shared" si="522"/>
        <v>0</v>
      </c>
      <c r="K465" s="104">
        <f t="shared" si="522"/>
        <v>0</v>
      </c>
      <c r="L465" s="104">
        <f t="shared" si="522"/>
        <v>0</v>
      </c>
      <c r="M465" s="104">
        <f t="shared" si="522"/>
        <v>0</v>
      </c>
      <c r="N465" s="104">
        <f t="shared" si="443"/>
        <v>353900</v>
      </c>
      <c r="O465" s="104">
        <f t="shared" si="444"/>
        <v>0</v>
      </c>
      <c r="P465" s="104">
        <f t="shared" si="445"/>
        <v>0</v>
      </c>
      <c r="Q465" s="104">
        <f t="shared" ref="Q465:S466" si="523">Q466</f>
        <v>-264000</v>
      </c>
      <c r="R465" s="104">
        <f t="shared" si="523"/>
        <v>0</v>
      </c>
      <c r="S465" s="104">
        <f t="shared" si="523"/>
        <v>0</v>
      </c>
      <c r="T465" s="104">
        <f t="shared" si="519"/>
        <v>89900</v>
      </c>
      <c r="U465" s="104">
        <f t="shared" si="520"/>
        <v>0</v>
      </c>
      <c r="V465" s="104">
        <f t="shared" si="521"/>
        <v>0</v>
      </c>
    </row>
    <row r="466" spans="1:22" ht="25.5">
      <c r="A466" s="133"/>
      <c r="B466" s="80" t="s">
        <v>145</v>
      </c>
      <c r="C466" s="40" t="s">
        <v>248</v>
      </c>
      <c r="D466" s="40" t="s">
        <v>21</v>
      </c>
      <c r="E466" s="40" t="s">
        <v>100</v>
      </c>
      <c r="F466" s="40" t="s">
        <v>177</v>
      </c>
      <c r="G466" s="41" t="s">
        <v>143</v>
      </c>
      <c r="H466" s="104">
        <f>H467</f>
        <v>353900</v>
      </c>
      <c r="I466" s="104">
        <f t="shared" si="522"/>
        <v>0</v>
      </c>
      <c r="J466" s="104">
        <f t="shared" si="522"/>
        <v>0</v>
      </c>
      <c r="K466" s="104">
        <f t="shared" si="522"/>
        <v>0</v>
      </c>
      <c r="L466" s="104">
        <f t="shared" si="522"/>
        <v>0</v>
      </c>
      <c r="M466" s="104">
        <f t="shared" si="522"/>
        <v>0</v>
      </c>
      <c r="N466" s="104">
        <f t="shared" si="443"/>
        <v>353900</v>
      </c>
      <c r="O466" s="104">
        <f t="shared" si="444"/>
        <v>0</v>
      </c>
      <c r="P466" s="104">
        <f t="shared" si="445"/>
        <v>0</v>
      </c>
      <c r="Q466" s="104">
        <f t="shared" si="523"/>
        <v>-264000</v>
      </c>
      <c r="R466" s="104">
        <f t="shared" si="523"/>
        <v>0</v>
      </c>
      <c r="S466" s="104">
        <f t="shared" si="523"/>
        <v>0</v>
      </c>
      <c r="T466" s="104">
        <f t="shared" si="519"/>
        <v>89900</v>
      </c>
      <c r="U466" s="104">
        <f t="shared" si="520"/>
        <v>0</v>
      </c>
      <c r="V466" s="104">
        <f t="shared" si="521"/>
        <v>0</v>
      </c>
    </row>
    <row r="467" spans="1:22" ht="14.25">
      <c r="A467" s="133"/>
      <c r="B467" s="80" t="s">
        <v>146</v>
      </c>
      <c r="C467" s="40" t="s">
        <v>248</v>
      </c>
      <c r="D467" s="40" t="s">
        <v>21</v>
      </c>
      <c r="E467" s="40" t="s">
        <v>100</v>
      </c>
      <c r="F467" s="40" t="s">
        <v>177</v>
      </c>
      <c r="G467" s="41" t="s">
        <v>144</v>
      </c>
      <c r="H467" s="66">
        <v>353900</v>
      </c>
      <c r="I467" s="66"/>
      <c r="J467" s="66"/>
      <c r="K467" s="66"/>
      <c r="L467" s="66"/>
      <c r="M467" s="66"/>
      <c r="N467" s="66">
        <f t="shared" si="443"/>
        <v>353900</v>
      </c>
      <c r="O467" s="66">
        <f t="shared" si="444"/>
        <v>0</v>
      </c>
      <c r="P467" s="66">
        <f t="shared" si="445"/>
        <v>0</v>
      </c>
      <c r="Q467" s="66">
        <v>-264000</v>
      </c>
      <c r="R467" s="66"/>
      <c r="S467" s="66"/>
      <c r="T467" s="66">
        <f t="shared" si="519"/>
        <v>89900</v>
      </c>
      <c r="U467" s="66">
        <f t="shared" si="520"/>
        <v>0</v>
      </c>
      <c r="V467" s="66">
        <f t="shared" si="521"/>
        <v>0</v>
      </c>
    </row>
    <row r="468" spans="1:22" ht="25.5">
      <c r="A468" s="239"/>
      <c r="B468" s="77" t="s">
        <v>314</v>
      </c>
      <c r="C468" s="40" t="s">
        <v>248</v>
      </c>
      <c r="D468" s="75" t="s">
        <v>21</v>
      </c>
      <c r="E468" s="75" t="s">
        <v>100</v>
      </c>
      <c r="F468" s="40" t="s">
        <v>315</v>
      </c>
      <c r="G468" s="41"/>
      <c r="H468" s="71">
        <f>H469</f>
        <v>5869000</v>
      </c>
      <c r="I468" s="71">
        <f t="shared" ref="I468:M469" si="524">I469</f>
        <v>8469000</v>
      </c>
      <c r="J468" s="71">
        <f t="shared" si="524"/>
        <v>9219000</v>
      </c>
      <c r="K468" s="71">
        <f t="shared" si="524"/>
        <v>2133743.17</v>
      </c>
      <c r="L468" s="71">
        <f t="shared" si="524"/>
        <v>0</v>
      </c>
      <c r="M468" s="71">
        <f t="shared" si="524"/>
        <v>0</v>
      </c>
      <c r="N468" s="71">
        <f t="shared" si="443"/>
        <v>8002743.1699999999</v>
      </c>
      <c r="O468" s="71">
        <f t="shared" si="444"/>
        <v>8469000</v>
      </c>
      <c r="P468" s="71">
        <f t="shared" si="445"/>
        <v>9219000</v>
      </c>
      <c r="Q468" s="71">
        <f t="shared" ref="Q468:S469" si="525">Q469</f>
        <v>0</v>
      </c>
      <c r="R468" s="71">
        <f t="shared" si="525"/>
        <v>0</v>
      </c>
      <c r="S468" s="71">
        <f t="shared" si="525"/>
        <v>0</v>
      </c>
      <c r="T468" s="71">
        <f t="shared" si="519"/>
        <v>8002743.1699999999</v>
      </c>
      <c r="U468" s="71">
        <f t="shared" si="520"/>
        <v>8469000</v>
      </c>
      <c r="V468" s="71">
        <f t="shared" si="521"/>
        <v>9219000</v>
      </c>
    </row>
    <row r="469" spans="1:22" ht="25.5">
      <c r="A469" s="240"/>
      <c r="B469" s="136" t="s">
        <v>208</v>
      </c>
      <c r="C469" s="40" t="s">
        <v>248</v>
      </c>
      <c r="D469" s="75" t="s">
        <v>21</v>
      </c>
      <c r="E469" s="75" t="s">
        <v>100</v>
      </c>
      <c r="F469" s="40" t="s">
        <v>315</v>
      </c>
      <c r="G469" s="41" t="s">
        <v>32</v>
      </c>
      <c r="H469" s="71">
        <f>H470</f>
        <v>5869000</v>
      </c>
      <c r="I469" s="71">
        <f t="shared" si="524"/>
        <v>8469000</v>
      </c>
      <c r="J469" s="71">
        <f t="shared" si="524"/>
        <v>9219000</v>
      </c>
      <c r="K469" s="71">
        <f t="shared" si="524"/>
        <v>2133743.17</v>
      </c>
      <c r="L469" s="71">
        <f t="shared" si="524"/>
        <v>0</v>
      </c>
      <c r="M469" s="71">
        <f t="shared" si="524"/>
        <v>0</v>
      </c>
      <c r="N469" s="71">
        <f t="shared" si="443"/>
        <v>8002743.1699999999</v>
      </c>
      <c r="O469" s="71">
        <f t="shared" si="444"/>
        <v>8469000</v>
      </c>
      <c r="P469" s="71">
        <f t="shared" si="445"/>
        <v>9219000</v>
      </c>
      <c r="Q469" s="71">
        <f t="shared" si="525"/>
        <v>0</v>
      </c>
      <c r="R469" s="71">
        <f t="shared" si="525"/>
        <v>0</v>
      </c>
      <c r="S469" s="71">
        <f t="shared" si="525"/>
        <v>0</v>
      </c>
      <c r="T469" s="71">
        <f t="shared" si="519"/>
        <v>8002743.1699999999</v>
      </c>
      <c r="U469" s="71">
        <f t="shared" si="520"/>
        <v>8469000</v>
      </c>
      <c r="V469" s="71">
        <f t="shared" si="521"/>
        <v>9219000</v>
      </c>
    </row>
    <row r="470" spans="1:22" ht="25.5">
      <c r="A470" s="240"/>
      <c r="B470" s="77" t="s">
        <v>34</v>
      </c>
      <c r="C470" s="40" t="s">
        <v>248</v>
      </c>
      <c r="D470" s="75" t="s">
        <v>21</v>
      </c>
      <c r="E470" s="75" t="s">
        <v>100</v>
      </c>
      <c r="F470" s="40" t="s">
        <v>315</v>
      </c>
      <c r="G470" s="41" t="s">
        <v>33</v>
      </c>
      <c r="H470" s="66">
        <v>5869000</v>
      </c>
      <c r="I470" s="66">
        <v>8469000</v>
      </c>
      <c r="J470" s="66">
        <v>9219000</v>
      </c>
      <c r="K470" s="66">
        <v>2133743.17</v>
      </c>
      <c r="L470" s="66"/>
      <c r="M470" s="66"/>
      <c r="N470" s="66">
        <f t="shared" si="443"/>
        <v>8002743.1699999999</v>
      </c>
      <c r="O470" s="66">
        <f t="shared" si="444"/>
        <v>8469000</v>
      </c>
      <c r="P470" s="66">
        <f t="shared" si="445"/>
        <v>9219000</v>
      </c>
      <c r="Q470" s="66"/>
      <c r="R470" s="66"/>
      <c r="S470" s="66"/>
      <c r="T470" s="66">
        <f t="shared" si="519"/>
        <v>8002743.1699999999</v>
      </c>
      <c r="U470" s="66">
        <f t="shared" si="520"/>
        <v>8469000</v>
      </c>
      <c r="V470" s="66">
        <f t="shared" si="521"/>
        <v>9219000</v>
      </c>
    </row>
    <row r="471" spans="1:22">
      <c r="A471" s="146"/>
      <c r="B471" s="77" t="s">
        <v>316</v>
      </c>
      <c r="C471" s="40" t="s">
        <v>248</v>
      </c>
      <c r="D471" s="40" t="s">
        <v>21</v>
      </c>
      <c r="E471" s="40" t="s">
        <v>100</v>
      </c>
      <c r="F471" s="40" t="s">
        <v>317</v>
      </c>
      <c r="G471" s="41"/>
      <c r="H471" s="71">
        <f>H472</f>
        <v>4850000</v>
      </c>
      <c r="I471" s="71">
        <f t="shared" ref="I471:M472" si="526">I472</f>
        <v>2250000</v>
      </c>
      <c r="J471" s="71">
        <f t="shared" si="526"/>
        <v>1500000</v>
      </c>
      <c r="K471" s="71">
        <f t="shared" si="526"/>
        <v>0</v>
      </c>
      <c r="L471" s="71">
        <f t="shared" si="526"/>
        <v>0</v>
      </c>
      <c r="M471" s="71">
        <f t="shared" si="526"/>
        <v>0</v>
      </c>
      <c r="N471" s="71">
        <f t="shared" ref="N471:N559" si="527">H471+K471</f>
        <v>4850000</v>
      </c>
      <c r="O471" s="71">
        <f t="shared" ref="O471:O559" si="528">I471+L471</f>
        <v>2250000</v>
      </c>
      <c r="P471" s="71">
        <f t="shared" ref="P471:P559" si="529">J471+M471</f>
        <v>1500000</v>
      </c>
      <c r="Q471" s="71">
        <f t="shared" ref="Q471:S472" si="530">Q472</f>
        <v>0</v>
      </c>
      <c r="R471" s="71">
        <f t="shared" si="530"/>
        <v>0</v>
      </c>
      <c r="S471" s="71">
        <f t="shared" si="530"/>
        <v>0</v>
      </c>
      <c r="T471" s="71">
        <f t="shared" si="519"/>
        <v>4850000</v>
      </c>
      <c r="U471" s="71">
        <f t="shared" si="520"/>
        <v>2250000</v>
      </c>
      <c r="V471" s="71">
        <f t="shared" si="521"/>
        <v>1500000</v>
      </c>
    </row>
    <row r="472" spans="1:22" ht="25.5">
      <c r="A472" s="146"/>
      <c r="B472" s="136" t="s">
        <v>208</v>
      </c>
      <c r="C472" s="40" t="s">
        <v>248</v>
      </c>
      <c r="D472" s="40" t="s">
        <v>21</v>
      </c>
      <c r="E472" s="40" t="s">
        <v>100</v>
      </c>
      <c r="F472" s="40" t="s">
        <v>317</v>
      </c>
      <c r="G472" s="41" t="s">
        <v>32</v>
      </c>
      <c r="H472" s="71">
        <f>H473</f>
        <v>4850000</v>
      </c>
      <c r="I472" s="71">
        <f t="shared" si="526"/>
        <v>2250000</v>
      </c>
      <c r="J472" s="71">
        <f t="shared" si="526"/>
        <v>1500000</v>
      </c>
      <c r="K472" s="71">
        <f t="shared" si="526"/>
        <v>0</v>
      </c>
      <c r="L472" s="71">
        <f t="shared" si="526"/>
        <v>0</v>
      </c>
      <c r="M472" s="71">
        <f t="shared" si="526"/>
        <v>0</v>
      </c>
      <c r="N472" s="71">
        <f t="shared" si="527"/>
        <v>4850000</v>
      </c>
      <c r="O472" s="71">
        <f t="shared" si="528"/>
        <v>2250000</v>
      </c>
      <c r="P472" s="71">
        <f t="shared" si="529"/>
        <v>1500000</v>
      </c>
      <c r="Q472" s="71">
        <f t="shared" si="530"/>
        <v>0</v>
      </c>
      <c r="R472" s="71">
        <f t="shared" si="530"/>
        <v>0</v>
      </c>
      <c r="S472" s="71">
        <f t="shared" si="530"/>
        <v>0</v>
      </c>
      <c r="T472" s="71">
        <f t="shared" si="519"/>
        <v>4850000</v>
      </c>
      <c r="U472" s="71">
        <f t="shared" si="520"/>
        <v>2250000</v>
      </c>
      <c r="V472" s="71">
        <f t="shared" si="521"/>
        <v>1500000</v>
      </c>
    </row>
    <row r="473" spans="1:22" ht="25.5">
      <c r="A473" s="146"/>
      <c r="B473" s="77" t="s">
        <v>34</v>
      </c>
      <c r="C473" s="40" t="s">
        <v>248</v>
      </c>
      <c r="D473" s="40" t="s">
        <v>21</v>
      </c>
      <c r="E473" s="40" t="s">
        <v>100</v>
      </c>
      <c r="F473" s="40" t="s">
        <v>317</v>
      </c>
      <c r="G473" s="41" t="s">
        <v>33</v>
      </c>
      <c r="H473" s="66">
        <v>4850000</v>
      </c>
      <c r="I473" s="66">
        <v>2250000</v>
      </c>
      <c r="J473" s="66">
        <v>1500000</v>
      </c>
      <c r="K473" s="66"/>
      <c r="L473" s="66"/>
      <c r="M473" s="66"/>
      <c r="N473" s="66">
        <f t="shared" si="527"/>
        <v>4850000</v>
      </c>
      <c r="O473" s="66">
        <f t="shared" si="528"/>
        <v>2250000</v>
      </c>
      <c r="P473" s="66">
        <f t="shared" si="529"/>
        <v>1500000</v>
      </c>
      <c r="Q473" s="66"/>
      <c r="R473" s="66"/>
      <c r="S473" s="66"/>
      <c r="T473" s="66">
        <f t="shared" si="519"/>
        <v>4850000</v>
      </c>
      <c r="U473" s="66">
        <f t="shared" si="520"/>
        <v>2250000</v>
      </c>
      <c r="V473" s="66">
        <f t="shared" si="521"/>
        <v>1500000</v>
      </c>
    </row>
    <row r="474" spans="1:22">
      <c r="A474" s="146"/>
      <c r="B474" s="77" t="s">
        <v>312</v>
      </c>
      <c r="C474" s="40" t="s">
        <v>248</v>
      </c>
      <c r="D474" s="40" t="s">
        <v>21</v>
      </c>
      <c r="E474" s="40" t="s">
        <v>100</v>
      </c>
      <c r="F474" s="40" t="s">
        <v>318</v>
      </c>
      <c r="G474" s="41"/>
      <c r="H474" s="170">
        <f>H475</f>
        <v>150000</v>
      </c>
      <c r="I474" s="170">
        <f t="shared" ref="I474:M474" si="531">I475</f>
        <v>150000</v>
      </c>
      <c r="J474" s="170">
        <f t="shared" si="531"/>
        <v>150000</v>
      </c>
      <c r="K474" s="170">
        <f t="shared" si="531"/>
        <v>0</v>
      </c>
      <c r="L474" s="170">
        <f t="shared" si="531"/>
        <v>0</v>
      </c>
      <c r="M474" s="170">
        <f t="shared" si="531"/>
        <v>0</v>
      </c>
      <c r="N474" s="170">
        <f t="shared" si="527"/>
        <v>150000</v>
      </c>
      <c r="O474" s="170">
        <f t="shared" si="528"/>
        <v>150000</v>
      </c>
      <c r="P474" s="170">
        <f t="shared" si="529"/>
        <v>150000</v>
      </c>
      <c r="Q474" s="170">
        <f t="shared" ref="Q474:S475" si="532">Q475</f>
        <v>0</v>
      </c>
      <c r="R474" s="170">
        <f t="shared" si="532"/>
        <v>0</v>
      </c>
      <c r="S474" s="170">
        <f t="shared" si="532"/>
        <v>0</v>
      </c>
      <c r="T474" s="170">
        <f t="shared" si="519"/>
        <v>150000</v>
      </c>
      <c r="U474" s="170">
        <f t="shared" si="520"/>
        <v>150000</v>
      </c>
      <c r="V474" s="170">
        <f t="shared" si="521"/>
        <v>150000</v>
      </c>
    </row>
    <row r="475" spans="1:22" ht="25.5">
      <c r="A475" s="146"/>
      <c r="B475" s="136" t="s">
        <v>208</v>
      </c>
      <c r="C475" s="40" t="s">
        <v>248</v>
      </c>
      <c r="D475" s="40" t="s">
        <v>21</v>
      </c>
      <c r="E475" s="40" t="s">
        <v>100</v>
      </c>
      <c r="F475" s="40" t="s">
        <v>318</v>
      </c>
      <c r="G475" s="41" t="s">
        <v>32</v>
      </c>
      <c r="H475" s="170">
        <f>H476</f>
        <v>150000</v>
      </c>
      <c r="I475" s="170">
        <f t="shared" ref="I475:M475" si="533">I476</f>
        <v>150000</v>
      </c>
      <c r="J475" s="170">
        <f t="shared" si="533"/>
        <v>150000</v>
      </c>
      <c r="K475" s="170">
        <f t="shared" si="533"/>
        <v>0</v>
      </c>
      <c r="L475" s="170">
        <f t="shared" si="533"/>
        <v>0</v>
      </c>
      <c r="M475" s="170">
        <f t="shared" si="533"/>
        <v>0</v>
      </c>
      <c r="N475" s="170">
        <f t="shared" si="527"/>
        <v>150000</v>
      </c>
      <c r="O475" s="170">
        <f t="shared" si="528"/>
        <v>150000</v>
      </c>
      <c r="P475" s="170">
        <f t="shared" si="529"/>
        <v>150000</v>
      </c>
      <c r="Q475" s="170">
        <f t="shared" si="532"/>
        <v>0</v>
      </c>
      <c r="R475" s="170">
        <f t="shared" si="532"/>
        <v>0</v>
      </c>
      <c r="S475" s="170">
        <f t="shared" si="532"/>
        <v>0</v>
      </c>
      <c r="T475" s="170">
        <f t="shared" si="519"/>
        <v>150000</v>
      </c>
      <c r="U475" s="170">
        <f t="shared" si="520"/>
        <v>150000</v>
      </c>
      <c r="V475" s="170">
        <f t="shared" si="521"/>
        <v>150000</v>
      </c>
    </row>
    <row r="476" spans="1:22" ht="25.5">
      <c r="A476" s="146"/>
      <c r="B476" s="77" t="s">
        <v>34</v>
      </c>
      <c r="C476" s="40" t="s">
        <v>248</v>
      </c>
      <c r="D476" s="40" t="s">
        <v>21</v>
      </c>
      <c r="E476" s="40" t="s">
        <v>100</v>
      </c>
      <c r="F476" s="40" t="s">
        <v>318</v>
      </c>
      <c r="G476" s="41" t="s">
        <v>33</v>
      </c>
      <c r="H476" s="66">
        <v>150000</v>
      </c>
      <c r="I476" s="66">
        <v>150000</v>
      </c>
      <c r="J476" s="66">
        <v>150000</v>
      </c>
      <c r="K476" s="66"/>
      <c r="L476" s="66"/>
      <c r="M476" s="66"/>
      <c r="N476" s="66">
        <f t="shared" si="527"/>
        <v>150000</v>
      </c>
      <c r="O476" s="66">
        <f t="shared" si="528"/>
        <v>150000</v>
      </c>
      <c r="P476" s="66">
        <f t="shared" si="529"/>
        <v>150000</v>
      </c>
      <c r="Q476" s="66"/>
      <c r="R476" s="66"/>
      <c r="S476" s="66"/>
      <c r="T476" s="66">
        <f t="shared" si="519"/>
        <v>150000</v>
      </c>
      <c r="U476" s="66">
        <f t="shared" si="520"/>
        <v>150000</v>
      </c>
      <c r="V476" s="66">
        <f t="shared" si="521"/>
        <v>150000</v>
      </c>
    </row>
    <row r="477" spans="1:22" ht="25.5">
      <c r="A477" s="208"/>
      <c r="B477" s="99" t="s">
        <v>394</v>
      </c>
      <c r="C477" s="220" t="s">
        <v>248</v>
      </c>
      <c r="D477" s="220" t="s">
        <v>21</v>
      </c>
      <c r="E477" s="220" t="s">
        <v>100</v>
      </c>
      <c r="F477" s="220" t="s">
        <v>393</v>
      </c>
      <c r="G477" s="224"/>
      <c r="H477" s="170"/>
      <c r="I477" s="170"/>
      <c r="J477" s="170"/>
      <c r="K477" s="170"/>
      <c r="L477" s="170"/>
      <c r="M477" s="170"/>
      <c r="N477" s="170"/>
      <c r="O477" s="170"/>
      <c r="P477" s="170"/>
      <c r="Q477" s="170">
        <f>Q478</f>
        <v>1200000</v>
      </c>
      <c r="R477" s="170">
        <f t="shared" ref="R477:S478" si="534">R478</f>
        <v>0</v>
      </c>
      <c r="S477" s="170">
        <f t="shared" si="534"/>
        <v>0</v>
      </c>
      <c r="T477" s="66">
        <f t="shared" ref="T477:T479" si="535">N477+Q477</f>
        <v>1200000</v>
      </c>
      <c r="U477" s="66">
        <f t="shared" ref="U477:U479" si="536">O477+R477</f>
        <v>0</v>
      </c>
      <c r="V477" s="66">
        <f t="shared" ref="V477:V479" si="537">P477+S477</f>
        <v>0</v>
      </c>
    </row>
    <row r="478" spans="1:22" ht="25.5">
      <c r="A478" s="208"/>
      <c r="B478" s="80" t="s">
        <v>145</v>
      </c>
      <c r="C478" s="220" t="s">
        <v>248</v>
      </c>
      <c r="D478" s="220" t="s">
        <v>21</v>
      </c>
      <c r="E478" s="220" t="s">
        <v>100</v>
      </c>
      <c r="F478" s="220" t="s">
        <v>393</v>
      </c>
      <c r="G478" s="224" t="s">
        <v>143</v>
      </c>
      <c r="H478" s="170"/>
      <c r="I478" s="170"/>
      <c r="J478" s="170"/>
      <c r="K478" s="170"/>
      <c r="L478" s="170"/>
      <c r="M478" s="170"/>
      <c r="N478" s="170"/>
      <c r="O478" s="170"/>
      <c r="P478" s="170"/>
      <c r="Q478" s="170">
        <f>Q479</f>
        <v>1200000</v>
      </c>
      <c r="R478" s="170">
        <f t="shared" si="534"/>
        <v>0</v>
      </c>
      <c r="S478" s="170">
        <f t="shared" si="534"/>
        <v>0</v>
      </c>
      <c r="T478" s="66">
        <f t="shared" si="535"/>
        <v>1200000</v>
      </c>
      <c r="U478" s="66">
        <f t="shared" si="536"/>
        <v>0</v>
      </c>
      <c r="V478" s="66">
        <f t="shared" si="537"/>
        <v>0</v>
      </c>
    </row>
    <row r="479" spans="1:22">
      <c r="A479" s="208"/>
      <c r="B479" s="80" t="s">
        <v>146</v>
      </c>
      <c r="C479" s="220" t="s">
        <v>248</v>
      </c>
      <c r="D479" s="220" t="s">
        <v>21</v>
      </c>
      <c r="E479" s="220" t="s">
        <v>100</v>
      </c>
      <c r="F479" s="220" t="s">
        <v>393</v>
      </c>
      <c r="G479" s="224" t="s">
        <v>144</v>
      </c>
      <c r="H479" s="170"/>
      <c r="I479" s="170"/>
      <c r="J479" s="170"/>
      <c r="K479" s="170"/>
      <c r="L479" s="170"/>
      <c r="M479" s="170"/>
      <c r="N479" s="170"/>
      <c r="O479" s="170"/>
      <c r="P479" s="170"/>
      <c r="Q479" s="170">
        <v>1200000</v>
      </c>
      <c r="R479" s="170"/>
      <c r="S479" s="170"/>
      <c r="T479" s="66">
        <f t="shared" si="535"/>
        <v>1200000</v>
      </c>
      <c r="U479" s="66">
        <f t="shared" si="536"/>
        <v>0</v>
      </c>
      <c r="V479" s="66">
        <f t="shared" si="537"/>
        <v>0</v>
      </c>
    </row>
    <row r="480" spans="1:22" s="47" customFormat="1">
      <c r="A480" s="151"/>
      <c r="B480" s="99"/>
      <c r="C480" s="39"/>
      <c r="D480" s="39"/>
      <c r="E480" s="39"/>
      <c r="F480" s="39"/>
      <c r="G480" s="42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  <c r="S480" s="71"/>
      <c r="T480" s="71"/>
      <c r="U480" s="71"/>
      <c r="V480" s="71"/>
    </row>
    <row r="481" spans="1:22" s="155" customFormat="1" ht="45">
      <c r="A481" s="90">
        <v>21</v>
      </c>
      <c r="B481" s="152" t="s">
        <v>319</v>
      </c>
      <c r="C481" s="159" t="s">
        <v>257</v>
      </c>
      <c r="D481" s="159" t="s">
        <v>21</v>
      </c>
      <c r="E481" s="159" t="s">
        <v>100</v>
      </c>
      <c r="F481" s="159" t="s">
        <v>101</v>
      </c>
      <c r="G481" s="160"/>
      <c r="H481" s="98">
        <f>H482+H485+H491</f>
        <v>490983</v>
      </c>
      <c r="I481" s="98">
        <f t="shared" ref="I481:M481" si="538">I482+I485+I491</f>
        <v>252499</v>
      </c>
      <c r="J481" s="98">
        <f t="shared" si="538"/>
        <v>252499</v>
      </c>
      <c r="K481" s="98">
        <f t="shared" si="538"/>
        <v>3445037.67</v>
      </c>
      <c r="L481" s="98">
        <f t="shared" si="538"/>
        <v>2228470.13</v>
      </c>
      <c r="M481" s="98">
        <f t="shared" si="538"/>
        <v>0</v>
      </c>
      <c r="N481" s="98">
        <f t="shared" si="527"/>
        <v>3936020.67</v>
      </c>
      <c r="O481" s="98">
        <f t="shared" si="528"/>
        <v>2480969.13</v>
      </c>
      <c r="P481" s="98">
        <f t="shared" si="529"/>
        <v>252499</v>
      </c>
      <c r="Q481" s="98">
        <f>Q482+Q485+Q491+Q488</f>
        <v>471215.65</v>
      </c>
      <c r="R481" s="98">
        <f t="shared" ref="R481:S481" si="539">R482+R485+R491+R488</f>
        <v>0</v>
      </c>
      <c r="S481" s="98">
        <f t="shared" si="539"/>
        <v>0</v>
      </c>
      <c r="T481" s="98">
        <f t="shared" ref="T481:T493" si="540">N481+Q481</f>
        <v>4407236.32</v>
      </c>
      <c r="U481" s="98">
        <f t="shared" ref="U481:U493" si="541">O481+R481</f>
        <v>2480969.13</v>
      </c>
      <c r="V481" s="98">
        <f t="shared" ref="V481:V493" si="542">P481+S481</f>
        <v>252499</v>
      </c>
    </row>
    <row r="482" spans="1:22">
      <c r="A482" s="151"/>
      <c r="B482" s="77" t="s">
        <v>331</v>
      </c>
      <c r="C482" s="40" t="s">
        <v>257</v>
      </c>
      <c r="D482" s="40" t="s">
        <v>21</v>
      </c>
      <c r="E482" s="40" t="s">
        <v>100</v>
      </c>
      <c r="F482" s="40" t="s">
        <v>332</v>
      </c>
      <c r="G482" s="41"/>
      <c r="H482" s="104">
        <f>H483</f>
        <v>0</v>
      </c>
      <c r="I482" s="104">
        <f t="shared" ref="I482:M483" si="543">I483</f>
        <v>0</v>
      </c>
      <c r="J482" s="104">
        <f t="shared" si="543"/>
        <v>0</v>
      </c>
      <c r="K482" s="104">
        <f t="shared" si="543"/>
        <v>1858469.83</v>
      </c>
      <c r="L482" s="104">
        <f t="shared" si="543"/>
        <v>0</v>
      </c>
      <c r="M482" s="104">
        <f t="shared" si="543"/>
        <v>0</v>
      </c>
      <c r="N482" s="71">
        <f t="shared" ref="N482:N484" si="544">H482+K482</f>
        <v>1858469.83</v>
      </c>
      <c r="O482" s="71">
        <f t="shared" ref="O482:O484" si="545">I482+L482</f>
        <v>0</v>
      </c>
      <c r="P482" s="71">
        <f t="shared" ref="P482:P484" si="546">J482+M482</f>
        <v>0</v>
      </c>
      <c r="Q482" s="71">
        <f t="shared" ref="Q482:S483" si="547">Q483</f>
        <v>-132906.98000000001</v>
      </c>
      <c r="R482" s="71">
        <f t="shared" si="547"/>
        <v>0</v>
      </c>
      <c r="S482" s="71">
        <f t="shared" si="547"/>
        <v>0</v>
      </c>
      <c r="T482" s="71">
        <f t="shared" si="540"/>
        <v>1725562.85</v>
      </c>
      <c r="U482" s="71">
        <f t="shared" si="541"/>
        <v>0</v>
      </c>
      <c r="V482" s="71">
        <f t="shared" si="542"/>
        <v>0</v>
      </c>
    </row>
    <row r="483" spans="1:22" ht="25.5">
      <c r="A483" s="151"/>
      <c r="B483" s="136" t="s">
        <v>208</v>
      </c>
      <c r="C483" s="40" t="s">
        <v>257</v>
      </c>
      <c r="D483" s="40" t="s">
        <v>21</v>
      </c>
      <c r="E483" s="40" t="s">
        <v>100</v>
      </c>
      <c r="F483" s="40" t="s">
        <v>332</v>
      </c>
      <c r="G483" s="41" t="s">
        <v>32</v>
      </c>
      <c r="H483" s="104">
        <f>H484</f>
        <v>0</v>
      </c>
      <c r="I483" s="104">
        <f t="shared" si="543"/>
        <v>0</v>
      </c>
      <c r="J483" s="104">
        <f t="shared" si="543"/>
        <v>0</v>
      </c>
      <c r="K483" s="104">
        <f t="shared" si="543"/>
        <v>1858469.83</v>
      </c>
      <c r="L483" s="104">
        <f t="shared" si="543"/>
        <v>0</v>
      </c>
      <c r="M483" s="104">
        <f t="shared" si="543"/>
        <v>0</v>
      </c>
      <c r="N483" s="71">
        <f t="shared" si="544"/>
        <v>1858469.83</v>
      </c>
      <c r="O483" s="71">
        <f t="shared" si="545"/>
        <v>0</v>
      </c>
      <c r="P483" s="71">
        <f t="shared" si="546"/>
        <v>0</v>
      </c>
      <c r="Q483" s="71">
        <f t="shared" si="547"/>
        <v>-132906.98000000001</v>
      </c>
      <c r="R483" s="71">
        <f t="shared" si="547"/>
        <v>0</v>
      </c>
      <c r="S483" s="71">
        <f t="shared" si="547"/>
        <v>0</v>
      </c>
      <c r="T483" s="71">
        <f t="shared" si="540"/>
        <v>1725562.85</v>
      </c>
      <c r="U483" s="71">
        <f t="shared" si="541"/>
        <v>0</v>
      </c>
      <c r="V483" s="71">
        <f t="shared" si="542"/>
        <v>0</v>
      </c>
    </row>
    <row r="484" spans="1:22" ht="25.5">
      <c r="A484" s="151"/>
      <c r="B484" s="77" t="s">
        <v>34</v>
      </c>
      <c r="C484" s="40" t="s">
        <v>257</v>
      </c>
      <c r="D484" s="40" t="s">
        <v>21</v>
      </c>
      <c r="E484" s="40" t="s">
        <v>100</v>
      </c>
      <c r="F484" s="40" t="s">
        <v>332</v>
      </c>
      <c r="G484" s="41" t="s">
        <v>33</v>
      </c>
      <c r="H484" s="104"/>
      <c r="I484" s="104"/>
      <c r="J484" s="104"/>
      <c r="K484" s="66">
        <f>450246.71+1408223.12</f>
        <v>1858469.83</v>
      </c>
      <c r="L484" s="104"/>
      <c r="M484" s="104"/>
      <c r="N484" s="71">
        <f t="shared" si="544"/>
        <v>1858469.83</v>
      </c>
      <c r="O484" s="71">
        <f t="shared" si="545"/>
        <v>0</v>
      </c>
      <c r="P484" s="71">
        <f t="shared" si="546"/>
        <v>0</v>
      </c>
      <c r="Q484" s="71">
        <v>-132906.98000000001</v>
      </c>
      <c r="R484" s="71"/>
      <c r="S484" s="71"/>
      <c r="T484" s="71">
        <f t="shared" si="540"/>
        <v>1725562.85</v>
      </c>
      <c r="U484" s="71">
        <f t="shared" si="541"/>
        <v>0</v>
      </c>
      <c r="V484" s="71">
        <f t="shared" si="542"/>
        <v>0</v>
      </c>
    </row>
    <row r="485" spans="1:22" s="47" customFormat="1" ht="25.5">
      <c r="A485" s="151"/>
      <c r="B485" s="77" t="s">
        <v>320</v>
      </c>
      <c r="C485" s="40" t="s">
        <v>257</v>
      </c>
      <c r="D485" s="40" t="s">
        <v>21</v>
      </c>
      <c r="E485" s="40" t="s">
        <v>100</v>
      </c>
      <c r="F485" s="40" t="s">
        <v>321</v>
      </c>
      <c r="G485" s="41"/>
      <c r="H485" s="71">
        <f>H486</f>
        <v>490983</v>
      </c>
      <c r="I485" s="71">
        <f t="shared" ref="I485:M485" si="548">I486</f>
        <v>252499</v>
      </c>
      <c r="J485" s="71">
        <f t="shared" si="548"/>
        <v>252499</v>
      </c>
      <c r="K485" s="71">
        <f t="shared" si="548"/>
        <v>-490983</v>
      </c>
      <c r="L485" s="71">
        <f t="shared" si="548"/>
        <v>-252499</v>
      </c>
      <c r="M485" s="71">
        <f t="shared" si="548"/>
        <v>-252499</v>
      </c>
      <c r="N485" s="71">
        <f t="shared" si="527"/>
        <v>0</v>
      </c>
      <c r="O485" s="71">
        <f t="shared" si="528"/>
        <v>0</v>
      </c>
      <c r="P485" s="71">
        <f t="shared" si="529"/>
        <v>0</v>
      </c>
      <c r="Q485" s="71">
        <f t="shared" ref="Q485:S486" si="549">Q486</f>
        <v>0</v>
      </c>
      <c r="R485" s="71">
        <f t="shared" si="549"/>
        <v>0</v>
      </c>
      <c r="S485" s="71">
        <f t="shared" si="549"/>
        <v>0</v>
      </c>
      <c r="T485" s="71">
        <f t="shared" si="540"/>
        <v>0</v>
      </c>
      <c r="U485" s="71">
        <f t="shared" si="541"/>
        <v>0</v>
      </c>
      <c r="V485" s="71">
        <f t="shared" si="542"/>
        <v>0</v>
      </c>
    </row>
    <row r="486" spans="1:22" s="47" customFormat="1" ht="25.5">
      <c r="A486" s="151"/>
      <c r="B486" s="136" t="s">
        <v>208</v>
      </c>
      <c r="C486" s="40" t="s">
        <v>257</v>
      </c>
      <c r="D486" s="40" t="s">
        <v>21</v>
      </c>
      <c r="E486" s="40" t="s">
        <v>100</v>
      </c>
      <c r="F486" s="40" t="s">
        <v>321</v>
      </c>
      <c r="G486" s="41" t="s">
        <v>32</v>
      </c>
      <c r="H486" s="71">
        <f>H487</f>
        <v>490983</v>
      </c>
      <c r="I486" s="71">
        <f t="shared" ref="I486:M486" si="550">I487</f>
        <v>252499</v>
      </c>
      <c r="J486" s="71">
        <f t="shared" si="550"/>
        <v>252499</v>
      </c>
      <c r="K486" s="71">
        <f t="shared" si="550"/>
        <v>-490983</v>
      </c>
      <c r="L486" s="71">
        <f t="shared" si="550"/>
        <v>-252499</v>
      </c>
      <c r="M486" s="71">
        <f t="shared" si="550"/>
        <v>-252499</v>
      </c>
      <c r="N486" s="71">
        <f t="shared" si="527"/>
        <v>0</v>
      </c>
      <c r="O486" s="71">
        <f t="shared" si="528"/>
        <v>0</v>
      </c>
      <c r="P486" s="71">
        <f t="shared" si="529"/>
        <v>0</v>
      </c>
      <c r="Q486" s="71">
        <f t="shared" si="549"/>
        <v>0</v>
      </c>
      <c r="R486" s="71">
        <f t="shared" si="549"/>
        <v>0</v>
      </c>
      <c r="S486" s="71">
        <f t="shared" si="549"/>
        <v>0</v>
      </c>
      <c r="T486" s="71">
        <f t="shared" si="540"/>
        <v>0</v>
      </c>
      <c r="U486" s="71">
        <f t="shared" si="541"/>
        <v>0</v>
      </c>
      <c r="V486" s="71">
        <f t="shared" si="542"/>
        <v>0</v>
      </c>
    </row>
    <row r="487" spans="1:22" s="47" customFormat="1" ht="25.5">
      <c r="A487" s="151"/>
      <c r="B487" s="77" t="s">
        <v>34</v>
      </c>
      <c r="C487" s="40" t="s">
        <v>257</v>
      </c>
      <c r="D487" s="40" t="s">
        <v>21</v>
      </c>
      <c r="E487" s="40" t="s">
        <v>100</v>
      </c>
      <c r="F487" s="40" t="s">
        <v>321</v>
      </c>
      <c r="G487" s="41" t="s">
        <v>33</v>
      </c>
      <c r="H487" s="66">
        <v>490983</v>
      </c>
      <c r="I487" s="66">
        <v>252499</v>
      </c>
      <c r="J487" s="66">
        <v>252499</v>
      </c>
      <c r="K487" s="66">
        <v>-490983</v>
      </c>
      <c r="L487" s="66">
        <v>-252499</v>
      </c>
      <c r="M487" s="66">
        <v>-252499</v>
      </c>
      <c r="N487" s="66">
        <f t="shared" si="527"/>
        <v>0</v>
      </c>
      <c r="O487" s="66">
        <f t="shared" si="528"/>
        <v>0</v>
      </c>
      <c r="P487" s="66">
        <f t="shared" si="529"/>
        <v>0</v>
      </c>
      <c r="Q487" s="66"/>
      <c r="R487" s="66"/>
      <c r="S487" s="66"/>
      <c r="T487" s="66">
        <f t="shared" si="540"/>
        <v>0</v>
      </c>
      <c r="U487" s="66">
        <f t="shared" si="541"/>
        <v>0</v>
      </c>
      <c r="V487" s="66">
        <f t="shared" si="542"/>
        <v>0</v>
      </c>
    </row>
    <row r="488" spans="1:22" s="47" customFormat="1" ht="38.25">
      <c r="A488" s="209"/>
      <c r="B488" s="226" t="s">
        <v>396</v>
      </c>
      <c r="C488" s="220" t="s">
        <v>257</v>
      </c>
      <c r="D488" s="220" t="s">
        <v>21</v>
      </c>
      <c r="E488" s="220" t="s">
        <v>100</v>
      </c>
      <c r="F488" s="220" t="s">
        <v>395</v>
      </c>
      <c r="G488" s="224"/>
      <c r="H488" s="170"/>
      <c r="I488" s="170"/>
      <c r="J488" s="170"/>
      <c r="K488" s="170"/>
      <c r="L488" s="170"/>
      <c r="M488" s="170"/>
      <c r="N488" s="66"/>
      <c r="O488" s="66"/>
      <c r="P488" s="66"/>
      <c r="Q488" s="66">
        <f>Q489</f>
        <v>604122.63</v>
      </c>
      <c r="R488" s="66">
        <f t="shared" ref="R488:S489" si="551">R489</f>
        <v>0</v>
      </c>
      <c r="S488" s="66">
        <f t="shared" si="551"/>
        <v>0</v>
      </c>
      <c r="T488" s="66">
        <f t="shared" ref="T488:T490" si="552">N488+Q488</f>
        <v>604122.63</v>
      </c>
      <c r="U488" s="66">
        <f t="shared" ref="U488:U490" si="553">O488+R488</f>
        <v>0</v>
      </c>
      <c r="V488" s="66">
        <f t="shared" ref="V488:V490" si="554">P488+S488</f>
        <v>0</v>
      </c>
    </row>
    <row r="489" spans="1:22" s="47" customFormat="1" ht="25.5">
      <c r="A489" s="209"/>
      <c r="B489" s="136" t="s">
        <v>208</v>
      </c>
      <c r="C489" s="220" t="s">
        <v>257</v>
      </c>
      <c r="D489" s="220" t="s">
        <v>21</v>
      </c>
      <c r="E489" s="220" t="s">
        <v>100</v>
      </c>
      <c r="F489" s="220" t="s">
        <v>395</v>
      </c>
      <c r="G489" s="224" t="s">
        <v>32</v>
      </c>
      <c r="H489" s="170"/>
      <c r="I489" s="170"/>
      <c r="J489" s="170"/>
      <c r="K489" s="170"/>
      <c r="L489" s="170"/>
      <c r="M489" s="170"/>
      <c r="N489" s="66"/>
      <c r="O489" s="66"/>
      <c r="P489" s="66"/>
      <c r="Q489" s="66">
        <f>Q490</f>
        <v>604122.63</v>
      </c>
      <c r="R489" s="66">
        <f t="shared" si="551"/>
        <v>0</v>
      </c>
      <c r="S489" s="66">
        <f t="shared" si="551"/>
        <v>0</v>
      </c>
      <c r="T489" s="66">
        <f t="shared" si="552"/>
        <v>604122.63</v>
      </c>
      <c r="U489" s="66">
        <f t="shared" si="553"/>
        <v>0</v>
      </c>
      <c r="V489" s="66">
        <f t="shared" si="554"/>
        <v>0</v>
      </c>
    </row>
    <row r="490" spans="1:22" s="47" customFormat="1" ht="25.5">
      <c r="A490" s="209"/>
      <c r="B490" s="77" t="s">
        <v>34</v>
      </c>
      <c r="C490" s="220" t="s">
        <v>257</v>
      </c>
      <c r="D490" s="220" t="s">
        <v>21</v>
      </c>
      <c r="E490" s="220" t="s">
        <v>100</v>
      </c>
      <c r="F490" s="220" t="s">
        <v>395</v>
      </c>
      <c r="G490" s="224" t="s">
        <v>33</v>
      </c>
      <c r="H490" s="170"/>
      <c r="I490" s="170"/>
      <c r="J490" s="170"/>
      <c r="K490" s="170"/>
      <c r="L490" s="170"/>
      <c r="M490" s="170"/>
      <c r="N490" s="66"/>
      <c r="O490" s="66"/>
      <c r="P490" s="66"/>
      <c r="Q490" s="66">
        <v>604122.63</v>
      </c>
      <c r="R490" s="66"/>
      <c r="S490" s="66"/>
      <c r="T490" s="66">
        <f t="shared" si="552"/>
        <v>604122.63</v>
      </c>
      <c r="U490" s="66">
        <f t="shared" si="553"/>
        <v>0</v>
      </c>
      <c r="V490" s="66">
        <f t="shared" si="554"/>
        <v>0</v>
      </c>
    </row>
    <row r="491" spans="1:22" s="47" customFormat="1">
      <c r="A491" s="151"/>
      <c r="B491" s="136" t="s">
        <v>370</v>
      </c>
      <c r="C491" s="40" t="s">
        <v>257</v>
      </c>
      <c r="D491" s="40" t="s">
        <v>21</v>
      </c>
      <c r="E491" s="40" t="s">
        <v>368</v>
      </c>
      <c r="F491" s="40" t="s">
        <v>369</v>
      </c>
      <c r="G491" s="41"/>
      <c r="H491" s="170">
        <f>H492</f>
        <v>0</v>
      </c>
      <c r="I491" s="170">
        <f t="shared" ref="I491:M492" si="555">I492</f>
        <v>0</v>
      </c>
      <c r="J491" s="170">
        <f t="shared" si="555"/>
        <v>0</v>
      </c>
      <c r="K491" s="170">
        <f t="shared" si="555"/>
        <v>2077550.84</v>
      </c>
      <c r="L491" s="170">
        <f t="shared" si="555"/>
        <v>2480969.13</v>
      </c>
      <c r="M491" s="170">
        <f t="shared" si="555"/>
        <v>252499</v>
      </c>
      <c r="N491" s="66">
        <f t="shared" ref="N491:N493" si="556">H491+K491</f>
        <v>2077550.84</v>
      </c>
      <c r="O491" s="66">
        <f t="shared" ref="O491:O493" si="557">I491+L491</f>
        <v>2480969.13</v>
      </c>
      <c r="P491" s="66">
        <f t="shared" ref="P491:P493" si="558">J491+M491</f>
        <v>252499</v>
      </c>
      <c r="Q491" s="66">
        <f t="shared" ref="Q491:S492" si="559">Q492</f>
        <v>0</v>
      </c>
      <c r="R491" s="66">
        <f t="shared" si="559"/>
        <v>0</v>
      </c>
      <c r="S491" s="66">
        <f t="shared" si="559"/>
        <v>0</v>
      </c>
      <c r="T491" s="66">
        <f t="shared" si="540"/>
        <v>2077550.84</v>
      </c>
      <c r="U491" s="66">
        <f t="shared" si="541"/>
        <v>2480969.13</v>
      </c>
      <c r="V491" s="66">
        <f t="shared" si="542"/>
        <v>252499</v>
      </c>
    </row>
    <row r="492" spans="1:22" s="47" customFormat="1" ht="25.5">
      <c r="A492" s="151"/>
      <c r="B492" s="136" t="s">
        <v>208</v>
      </c>
      <c r="C492" s="40" t="s">
        <v>257</v>
      </c>
      <c r="D492" s="40" t="s">
        <v>21</v>
      </c>
      <c r="E492" s="40" t="s">
        <v>368</v>
      </c>
      <c r="F492" s="40" t="s">
        <v>369</v>
      </c>
      <c r="G492" s="41" t="s">
        <v>32</v>
      </c>
      <c r="H492" s="170">
        <f>H493</f>
        <v>0</v>
      </c>
      <c r="I492" s="170">
        <f t="shared" si="555"/>
        <v>0</v>
      </c>
      <c r="J492" s="170">
        <f t="shared" si="555"/>
        <v>0</v>
      </c>
      <c r="K492" s="170">
        <f t="shared" si="555"/>
        <v>2077550.84</v>
      </c>
      <c r="L492" s="170">
        <f t="shared" si="555"/>
        <v>2480969.13</v>
      </c>
      <c r="M492" s="170">
        <f t="shared" si="555"/>
        <v>252499</v>
      </c>
      <c r="N492" s="66">
        <f t="shared" si="556"/>
        <v>2077550.84</v>
      </c>
      <c r="O492" s="66">
        <f t="shared" si="557"/>
        <v>2480969.13</v>
      </c>
      <c r="P492" s="66">
        <f t="shared" si="558"/>
        <v>252499</v>
      </c>
      <c r="Q492" s="66">
        <f t="shared" si="559"/>
        <v>0</v>
      </c>
      <c r="R492" s="66">
        <f t="shared" si="559"/>
        <v>0</v>
      </c>
      <c r="S492" s="66">
        <f t="shared" si="559"/>
        <v>0</v>
      </c>
      <c r="T492" s="66">
        <f t="shared" si="540"/>
        <v>2077550.84</v>
      </c>
      <c r="U492" s="66">
        <f t="shared" si="541"/>
        <v>2480969.13</v>
      </c>
      <c r="V492" s="66">
        <f t="shared" si="542"/>
        <v>252499</v>
      </c>
    </row>
    <row r="493" spans="1:22" s="47" customFormat="1" ht="25.5">
      <c r="A493" s="151"/>
      <c r="B493" s="77" t="s">
        <v>34</v>
      </c>
      <c r="C493" s="40" t="s">
        <v>257</v>
      </c>
      <c r="D493" s="40" t="s">
        <v>21</v>
      </c>
      <c r="E493" s="40" t="s">
        <v>368</v>
      </c>
      <c r="F493" s="40" t="s">
        <v>369</v>
      </c>
      <c r="G493" s="41" t="s">
        <v>33</v>
      </c>
      <c r="H493" s="170"/>
      <c r="I493" s="170"/>
      <c r="J493" s="170"/>
      <c r="K493" s="66">
        <f>2036814.55+40736.29</f>
        <v>2077550.84</v>
      </c>
      <c r="L493" s="66">
        <f>2228470.13+252499</f>
        <v>2480969.13</v>
      </c>
      <c r="M493" s="66">
        <v>252499</v>
      </c>
      <c r="N493" s="66">
        <f t="shared" si="556"/>
        <v>2077550.84</v>
      </c>
      <c r="O493" s="66">
        <f t="shared" si="557"/>
        <v>2480969.13</v>
      </c>
      <c r="P493" s="66">
        <f t="shared" si="558"/>
        <v>252499</v>
      </c>
      <c r="Q493" s="66"/>
      <c r="R493" s="66"/>
      <c r="S493" s="66"/>
      <c r="T493" s="66">
        <f t="shared" si="540"/>
        <v>2077550.84</v>
      </c>
      <c r="U493" s="66">
        <f t="shared" si="541"/>
        <v>2480969.13</v>
      </c>
      <c r="V493" s="66">
        <f t="shared" si="542"/>
        <v>252499</v>
      </c>
    </row>
    <row r="494" spans="1:22" s="47" customFormat="1">
      <c r="A494" s="151"/>
      <c r="B494" s="99"/>
      <c r="C494" s="39"/>
      <c r="D494" s="39"/>
      <c r="E494" s="39"/>
      <c r="F494" s="39"/>
      <c r="G494" s="42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  <c r="S494" s="71"/>
      <c r="T494" s="71"/>
      <c r="U494" s="71"/>
      <c r="V494" s="71"/>
    </row>
    <row r="495" spans="1:22" s="47" customFormat="1" ht="18">
      <c r="A495" s="105" t="s">
        <v>75</v>
      </c>
      <c r="B495" s="186" t="s">
        <v>76</v>
      </c>
      <c r="C495" s="39"/>
      <c r="D495" s="39"/>
      <c r="E495" s="39"/>
      <c r="F495" s="39"/>
      <c r="G495" s="42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  <c r="S495" s="71"/>
      <c r="T495" s="71"/>
      <c r="U495" s="71"/>
      <c r="V495" s="71"/>
    </row>
    <row r="496" spans="1:22" s="47" customFormat="1" ht="18">
      <c r="A496" s="125"/>
      <c r="B496" s="102" t="s">
        <v>245</v>
      </c>
      <c r="C496" s="96" t="s">
        <v>53</v>
      </c>
      <c r="D496" s="96" t="s">
        <v>21</v>
      </c>
      <c r="E496" s="96" t="s">
        <v>100</v>
      </c>
      <c r="F496" s="96" t="s">
        <v>101</v>
      </c>
      <c r="G496" s="97"/>
      <c r="H496" s="98">
        <f>H497+H500+H503+H513+H520+H580+H530+H537+H549+H555+H562+H565+H572+H577+H585+H620+H615+H588+H598+H603+H623+H633+H527+H612+H540+H552+H628+H546+H593+H543</f>
        <v>274865547.56</v>
      </c>
      <c r="I496" s="98">
        <f t="shared" ref="I496:M496" si="560">I497+I500+I503+I513+I520+I580+I530+I537+I549+I555+I562+I565+I572+I577+I585+I620+I615+I588+I598+I603+I623+I633+I527+I612+I540+I552+I628+I546+I593+I543</f>
        <v>270811599.44</v>
      </c>
      <c r="J496" s="98">
        <f t="shared" si="560"/>
        <v>272170159.94999999</v>
      </c>
      <c r="K496" s="98">
        <f t="shared" si="560"/>
        <v>39880368.379999995</v>
      </c>
      <c r="L496" s="98">
        <f t="shared" si="560"/>
        <v>-202847.7</v>
      </c>
      <c r="M496" s="98">
        <f t="shared" si="560"/>
        <v>-872611.88</v>
      </c>
      <c r="N496" s="98">
        <f t="shared" si="527"/>
        <v>314745915.94</v>
      </c>
      <c r="O496" s="98">
        <f t="shared" si="528"/>
        <v>270608751.74000001</v>
      </c>
      <c r="P496" s="98">
        <f t="shared" si="529"/>
        <v>271297548.06999999</v>
      </c>
      <c r="Q496" s="98">
        <f>Q497+Q500+Q503+Q513+Q520+Q580+Q530+Q537+Q549+Q555+Q562+Q565+Q572+Q577+Q585+Q620+Q615+Q588+Q598+Q603+Q623+Q633+Q527+Q612+Q540+Q552+Q628+Q546+Q593+Q543+Q510+Q609+Q606</f>
        <v>75150697.280000001</v>
      </c>
      <c r="R496" s="98">
        <f t="shared" ref="R496:S496" si="561">R497+R500+R503+R513+R520+R580+R530+R537+R549+R555+R562+R565+R572+R577+R585+R620+R615+R588+R598+R603+R623+R633+R527+R612+R540+R552+R628+R546+R593+R543+R510+R609+R606</f>
        <v>0</v>
      </c>
      <c r="S496" s="98">
        <f t="shared" si="561"/>
        <v>0</v>
      </c>
      <c r="T496" s="98">
        <f t="shared" ref="T496:T582" si="562">N496+Q496</f>
        <v>389896613.22000003</v>
      </c>
      <c r="U496" s="98">
        <f t="shared" ref="U496:U582" si="563">O496+R496</f>
        <v>270608751.74000001</v>
      </c>
      <c r="V496" s="98">
        <f t="shared" ref="V496:V582" si="564">P496+S496</f>
        <v>271297548.06999999</v>
      </c>
    </row>
    <row r="497" spans="1:22" s="47" customFormat="1">
      <c r="A497" s="123"/>
      <c r="B497" s="108" t="s">
        <v>322</v>
      </c>
      <c r="C497" s="40" t="s">
        <v>53</v>
      </c>
      <c r="D497" s="40" t="s">
        <v>21</v>
      </c>
      <c r="E497" s="40" t="s">
        <v>100</v>
      </c>
      <c r="F497" s="75" t="s">
        <v>169</v>
      </c>
      <c r="G497" s="101"/>
      <c r="H497" s="104">
        <f>H498</f>
        <v>3920905</v>
      </c>
      <c r="I497" s="104">
        <f t="shared" ref="I497:M498" si="565">I498</f>
        <v>3960114.35</v>
      </c>
      <c r="J497" s="104">
        <f t="shared" si="565"/>
        <v>3999715.49</v>
      </c>
      <c r="K497" s="104">
        <f t="shared" si="565"/>
        <v>0</v>
      </c>
      <c r="L497" s="104">
        <f t="shared" si="565"/>
        <v>0</v>
      </c>
      <c r="M497" s="104">
        <f t="shared" si="565"/>
        <v>0</v>
      </c>
      <c r="N497" s="104">
        <f t="shared" si="527"/>
        <v>3920905</v>
      </c>
      <c r="O497" s="104">
        <f t="shared" si="528"/>
        <v>3960114.35</v>
      </c>
      <c r="P497" s="104">
        <f t="shared" si="529"/>
        <v>3999715.49</v>
      </c>
      <c r="Q497" s="104">
        <f t="shared" ref="Q497:S498" si="566">Q498</f>
        <v>0</v>
      </c>
      <c r="R497" s="104">
        <f t="shared" si="566"/>
        <v>0</v>
      </c>
      <c r="S497" s="104">
        <f t="shared" si="566"/>
        <v>0</v>
      </c>
      <c r="T497" s="104">
        <f t="shared" si="562"/>
        <v>3920905</v>
      </c>
      <c r="U497" s="104">
        <f t="shared" si="563"/>
        <v>3960114.35</v>
      </c>
      <c r="V497" s="104">
        <f t="shared" si="564"/>
        <v>3999715.49</v>
      </c>
    </row>
    <row r="498" spans="1:22" customFormat="1" ht="38.25">
      <c r="A498" s="123"/>
      <c r="B498" s="77" t="s">
        <v>51</v>
      </c>
      <c r="C498" s="40" t="s">
        <v>53</v>
      </c>
      <c r="D498" s="40" t="s">
        <v>21</v>
      </c>
      <c r="E498" s="40" t="s">
        <v>100</v>
      </c>
      <c r="F498" s="75" t="s">
        <v>169</v>
      </c>
      <c r="G498" s="101" t="s">
        <v>49</v>
      </c>
      <c r="H498" s="104">
        <f>H499</f>
        <v>3920905</v>
      </c>
      <c r="I498" s="104">
        <f t="shared" si="565"/>
        <v>3960114.35</v>
      </c>
      <c r="J498" s="104">
        <f t="shared" si="565"/>
        <v>3999715.49</v>
      </c>
      <c r="K498" s="104">
        <f t="shared" si="565"/>
        <v>0</v>
      </c>
      <c r="L498" s="104">
        <f t="shared" si="565"/>
        <v>0</v>
      </c>
      <c r="M498" s="104">
        <f t="shared" si="565"/>
        <v>0</v>
      </c>
      <c r="N498" s="104">
        <f t="shared" si="527"/>
        <v>3920905</v>
      </c>
      <c r="O498" s="104">
        <f t="shared" si="528"/>
        <v>3960114.35</v>
      </c>
      <c r="P498" s="104">
        <f t="shared" si="529"/>
        <v>3999715.49</v>
      </c>
      <c r="Q498" s="104">
        <f t="shared" si="566"/>
        <v>0</v>
      </c>
      <c r="R498" s="104">
        <f t="shared" si="566"/>
        <v>0</v>
      </c>
      <c r="S498" s="104">
        <f t="shared" si="566"/>
        <v>0</v>
      </c>
      <c r="T498" s="104">
        <f t="shared" si="562"/>
        <v>3920905</v>
      </c>
      <c r="U498" s="104">
        <f t="shared" si="563"/>
        <v>3960114.35</v>
      </c>
      <c r="V498" s="104">
        <f t="shared" si="564"/>
        <v>3999715.49</v>
      </c>
    </row>
    <row r="499" spans="1:22" customFormat="1">
      <c r="A499" s="123"/>
      <c r="B499" s="77" t="s">
        <v>52</v>
      </c>
      <c r="C499" s="40" t="s">
        <v>53</v>
      </c>
      <c r="D499" s="40" t="s">
        <v>21</v>
      </c>
      <c r="E499" s="40" t="s">
        <v>100</v>
      </c>
      <c r="F499" s="75" t="s">
        <v>169</v>
      </c>
      <c r="G499" s="101" t="s">
        <v>50</v>
      </c>
      <c r="H499" s="66">
        <v>3920905</v>
      </c>
      <c r="I499" s="66">
        <v>3960114.35</v>
      </c>
      <c r="J499" s="66">
        <v>3999715.49</v>
      </c>
      <c r="K499" s="66"/>
      <c r="L499" s="66"/>
      <c r="M499" s="66"/>
      <c r="N499" s="66">
        <f t="shared" si="527"/>
        <v>3920905</v>
      </c>
      <c r="O499" s="66">
        <f t="shared" si="528"/>
        <v>3960114.35</v>
      </c>
      <c r="P499" s="66">
        <f t="shared" si="529"/>
        <v>3999715.49</v>
      </c>
      <c r="Q499" s="66"/>
      <c r="R499" s="66"/>
      <c r="S499" s="66"/>
      <c r="T499" s="66">
        <f t="shared" si="562"/>
        <v>3920905</v>
      </c>
      <c r="U499" s="66">
        <f t="shared" si="563"/>
        <v>3960114.35</v>
      </c>
      <c r="V499" s="66">
        <f t="shared" si="564"/>
        <v>3999715.49</v>
      </c>
    </row>
    <row r="500" spans="1:22" customFormat="1">
      <c r="A500" s="123"/>
      <c r="B500" s="187" t="s">
        <v>323</v>
      </c>
      <c r="C500" s="40" t="s">
        <v>53</v>
      </c>
      <c r="D500" s="40" t="s">
        <v>21</v>
      </c>
      <c r="E500" s="40" t="s">
        <v>100</v>
      </c>
      <c r="F500" s="40" t="s">
        <v>124</v>
      </c>
      <c r="G500" s="40"/>
      <c r="H500" s="66">
        <f>H501</f>
        <v>2691167</v>
      </c>
      <c r="I500" s="66">
        <f t="shared" ref="I500:M501" si="567">I501</f>
        <v>2718077.96</v>
      </c>
      <c r="J500" s="66">
        <f t="shared" si="567"/>
        <v>2745258.74</v>
      </c>
      <c r="K500" s="66">
        <f t="shared" si="567"/>
        <v>0</v>
      </c>
      <c r="L500" s="66">
        <f t="shared" si="567"/>
        <v>0</v>
      </c>
      <c r="M500" s="66">
        <f t="shared" si="567"/>
        <v>0</v>
      </c>
      <c r="N500" s="66">
        <f t="shared" si="527"/>
        <v>2691167</v>
      </c>
      <c r="O500" s="66">
        <f t="shared" si="528"/>
        <v>2718077.96</v>
      </c>
      <c r="P500" s="66">
        <f t="shared" si="529"/>
        <v>2745258.74</v>
      </c>
      <c r="Q500" s="66">
        <f t="shared" ref="Q500:S501" si="568">Q501</f>
        <v>0</v>
      </c>
      <c r="R500" s="66">
        <f t="shared" si="568"/>
        <v>0</v>
      </c>
      <c r="S500" s="66">
        <f t="shared" si="568"/>
        <v>0</v>
      </c>
      <c r="T500" s="66">
        <f t="shared" si="562"/>
        <v>2691167</v>
      </c>
      <c r="U500" s="66">
        <f t="shared" si="563"/>
        <v>2718077.96</v>
      </c>
      <c r="V500" s="66">
        <f t="shared" si="564"/>
        <v>2745258.74</v>
      </c>
    </row>
    <row r="501" spans="1:22" customFormat="1" ht="45" customHeight="1">
      <c r="A501" s="123"/>
      <c r="B501" s="77" t="s">
        <v>51</v>
      </c>
      <c r="C501" s="40" t="s">
        <v>53</v>
      </c>
      <c r="D501" s="40" t="s">
        <v>21</v>
      </c>
      <c r="E501" s="40" t="s">
        <v>100</v>
      </c>
      <c r="F501" s="40" t="s">
        <v>124</v>
      </c>
      <c r="G501" s="41" t="s">
        <v>49</v>
      </c>
      <c r="H501" s="66">
        <f>H502</f>
        <v>2691167</v>
      </c>
      <c r="I501" s="66">
        <f t="shared" si="567"/>
        <v>2718077.96</v>
      </c>
      <c r="J501" s="66">
        <f t="shared" si="567"/>
        <v>2745258.74</v>
      </c>
      <c r="K501" s="66">
        <f t="shared" si="567"/>
        <v>0</v>
      </c>
      <c r="L501" s="66">
        <f t="shared" si="567"/>
        <v>0</v>
      </c>
      <c r="M501" s="66">
        <f t="shared" si="567"/>
        <v>0</v>
      </c>
      <c r="N501" s="66">
        <f t="shared" si="527"/>
        <v>2691167</v>
      </c>
      <c r="O501" s="66">
        <f t="shared" si="528"/>
        <v>2718077.96</v>
      </c>
      <c r="P501" s="66">
        <f t="shared" si="529"/>
        <v>2745258.74</v>
      </c>
      <c r="Q501" s="66">
        <f t="shared" si="568"/>
        <v>0</v>
      </c>
      <c r="R501" s="66">
        <f t="shared" si="568"/>
        <v>0</v>
      </c>
      <c r="S501" s="66">
        <f t="shared" si="568"/>
        <v>0</v>
      </c>
      <c r="T501" s="66">
        <f t="shared" si="562"/>
        <v>2691167</v>
      </c>
      <c r="U501" s="66">
        <f t="shared" si="563"/>
        <v>2718077.96</v>
      </c>
      <c r="V501" s="66">
        <f t="shared" si="564"/>
        <v>2745258.74</v>
      </c>
    </row>
    <row r="502" spans="1:22" customFormat="1">
      <c r="A502" s="123"/>
      <c r="B502" s="77" t="s">
        <v>52</v>
      </c>
      <c r="C502" s="40" t="s">
        <v>53</v>
      </c>
      <c r="D502" s="40" t="s">
        <v>21</v>
      </c>
      <c r="E502" s="40" t="s">
        <v>100</v>
      </c>
      <c r="F502" s="40" t="s">
        <v>124</v>
      </c>
      <c r="G502" s="41" t="s">
        <v>50</v>
      </c>
      <c r="H502" s="66">
        <v>2691167</v>
      </c>
      <c r="I502" s="66">
        <v>2718077.96</v>
      </c>
      <c r="J502" s="66">
        <v>2745258.74</v>
      </c>
      <c r="K502" s="66"/>
      <c r="L502" s="66"/>
      <c r="M502" s="66"/>
      <c r="N502" s="66">
        <f t="shared" si="527"/>
        <v>2691167</v>
      </c>
      <c r="O502" s="66">
        <f t="shared" si="528"/>
        <v>2718077.96</v>
      </c>
      <c r="P502" s="66">
        <f t="shared" si="529"/>
        <v>2745258.74</v>
      </c>
      <c r="Q502" s="66"/>
      <c r="R502" s="66"/>
      <c r="S502" s="66"/>
      <c r="T502" s="66">
        <f t="shared" si="562"/>
        <v>2691167</v>
      </c>
      <c r="U502" s="66">
        <f t="shared" si="563"/>
        <v>2718077.96</v>
      </c>
      <c r="V502" s="66">
        <f t="shared" si="564"/>
        <v>2745258.74</v>
      </c>
    </row>
    <row r="503" spans="1:22" customFormat="1" ht="25.5">
      <c r="A503" s="123"/>
      <c r="B503" s="88" t="s">
        <v>55</v>
      </c>
      <c r="C503" s="40" t="s">
        <v>53</v>
      </c>
      <c r="D503" s="40" t="s">
        <v>21</v>
      </c>
      <c r="E503" s="40" t="s">
        <v>100</v>
      </c>
      <c r="F503" s="40" t="s">
        <v>125</v>
      </c>
      <c r="G503" s="41"/>
      <c r="H503" s="66">
        <f>H504+H506+H508</f>
        <v>138647811</v>
      </c>
      <c r="I503" s="66">
        <f t="shared" ref="I503:J503" si="569">I504+I506+I508</f>
        <v>140056178.46000001</v>
      </c>
      <c r="J503" s="66">
        <f t="shared" si="569"/>
        <v>140025096.27000001</v>
      </c>
      <c r="K503" s="66">
        <f t="shared" ref="K503:M503" si="570">K504+K506+K508</f>
        <v>0</v>
      </c>
      <c r="L503" s="66">
        <f t="shared" si="570"/>
        <v>0</v>
      </c>
      <c r="M503" s="66">
        <f t="shared" si="570"/>
        <v>0</v>
      </c>
      <c r="N503" s="66">
        <f t="shared" si="527"/>
        <v>138647811</v>
      </c>
      <c r="O503" s="66">
        <f t="shared" si="528"/>
        <v>140056178.46000001</v>
      </c>
      <c r="P503" s="66">
        <f t="shared" si="529"/>
        <v>140025096.27000001</v>
      </c>
      <c r="Q503" s="66">
        <f t="shared" ref="Q503:S503" si="571">Q504+Q506+Q508</f>
        <v>47500</v>
      </c>
      <c r="R503" s="66">
        <f t="shared" si="571"/>
        <v>0</v>
      </c>
      <c r="S503" s="66">
        <f t="shared" si="571"/>
        <v>0</v>
      </c>
      <c r="T503" s="66">
        <f t="shared" si="562"/>
        <v>138695311</v>
      </c>
      <c r="U503" s="66">
        <f t="shared" si="563"/>
        <v>140056178.46000001</v>
      </c>
      <c r="V503" s="66">
        <f t="shared" si="564"/>
        <v>140025096.27000001</v>
      </c>
    </row>
    <row r="504" spans="1:22" customFormat="1" ht="38.25">
      <c r="A504" s="123"/>
      <c r="B504" s="92" t="s">
        <v>51</v>
      </c>
      <c r="C504" s="40" t="s">
        <v>53</v>
      </c>
      <c r="D504" s="40" t="s">
        <v>21</v>
      </c>
      <c r="E504" s="40" t="s">
        <v>100</v>
      </c>
      <c r="F504" s="40" t="s">
        <v>125</v>
      </c>
      <c r="G504" s="41" t="s">
        <v>49</v>
      </c>
      <c r="H504" s="66">
        <f>H505</f>
        <v>129479947</v>
      </c>
      <c r="I504" s="66">
        <f t="shared" ref="I504:M504" si="572">I505</f>
        <v>130749307.98</v>
      </c>
      <c r="J504" s="66">
        <f t="shared" si="572"/>
        <v>131281361.05</v>
      </c>
      <c r="K504" s="66">
        <f t="shared" si="572"/>
        <v>0</v>
      </c>
      <c r="L504" s="66">
        <f t="shared" si="572"/>
        <v>0</v>
      </c>
      <c r="M504" s="66">
        <f t="shared" si="572"/>
        <v>0</v>
      </c>
      <c r="N504" s="66">
        <f t="shared" si="527"/>
        <v>129479947</v>
      </c>
      <c r="O504" s="66">
        <f t="shared" si="528"/>
        <v>130749307.98</v>
      </c>
      <c r="P504" s="66">
        <f t="shared" si="529"/>
        <v>131281361.05</v>
      </c>
      <c r="Q504" s="66">
        <f t="shared" ref="Q504:S504" si="573">Q505</f>
        <v>-100000</v>
      </c>
      <c r="R504" s="66">
        <f t="shared" si="573"/>
        <v>0</v>
      </c>
      <c r="S504" s="66">
        <f t="shared" si="573"/>
        <v>0</v>
      </c>
      <c r="T504" s="66">
        <f t="shared" si="562"/>
        <v>129379947</v>
      </c>
      <c r="U504" s="66">
        <f t="shared" si="563"/>
        <v>130749307.98</v>
      </c>
      <c r="V504" s="66">
        <f t="shared" si="564"/>
        <v>131281361.05</v>
      </c>
    </row>
    <row r="505" spans="1:22" customFormat="1">
      <c r="A505" s="123"/>
      <c r="B505" s="92" t="s">
        <v>52</v>
      </c>
      <c r="C505" s="40" t="s">
        <v>53</v>
      </c>
      <c r="D505" s="40" t="s">
        <v>21</v>
      </c>
      <c r="E505" s="40" t="s">
        <v>100</v>
      </c>
      <c r="F505" s="40" t="s">
        <v>125</v>
      </c>
      <c r="G505" s="41" t="s">
        <v>50</v>
      </c>
      <c r="H505" s="66">
        <v>129479947</v>
      </c>
      <c r="I505" s="66">
        <v>130749307.98</v>
      </c>
      <c r="J505" s="66">
        <v>131281361.05</v>
      </c>
      <c r="K505" s="66"/>
      <c r="L505" s="66"/>
      <c r="M505" s="66"/>
      <c r="N505" s="66">
        <f t="shared" si="527"/>
        <v>129479947</v>
      </c>
      <c r="O505" s="66">
        <f t="shared" si="528"/>
        <v>130749307.98</v>
      </c>
      <c r="P505" s="66">
        <f t="shared" si="529"/>
        <v>131281361.05</v>
      </c>
      <c r="Q505" s="66">
        <v>-100000</v>
      </c>
      <c r="R505" s="66"/>
      <c r="S505" s="66"/>
      <c r="T505" s="66">
        <f t="shared" si="562"/>
        <v>129379947</v>
      </c>
      <c r="U505" s="66">
        <f t="shared" si="563"/>
        <v>130749307.98</v>
      </c>
      <c r="V505" s="66">
        <f t="shared" si="564"/>
        <v>131281361.05</v>
      </c>
    </row>
    <row r="506" spans="1:22" customFormat="1" ht="25.5">
      <c r="A506" s="123"/>
      <c r="B506" s="88" t="s">
        <v>208</v>
      </c>
      <c r="C506" s="40" t="s">
        <v>53</v>
      </c>
      <c r="D506" s="40" t="s">
        <v>21</v>
      </c>
      <c r="E506" s="40" t="s">
        <v>100</v>
      </c>
      <c r="F506" s="40" t="s">
        <v>125</v>
      </c>
      <c r="G506" s="41" t="s">
        <v>32</v>
      </c>
      <c r="H506" s="66">
        <f>H507</f>
        <v>8892864</v>
      </c>
      <c r="I506" s="66">
        <f t="shared" ref="I506:M506" si="574">I507</f>
        <v>9031870.4800000004</v>
      </c>
      <c r="J506" s="66">
        <f t="shared" si="574"/>
        <v>8468735.2200000007</v>
      </c>
      <c r="K506" s="66">
        <f t="shared" si="574"/>
        <v>0</v>
      </c>
      <c r="L506" s="66">
        <f t="shared" si="574"/>
        <v>0</v>
      </c>
      <c r="M506" s="66">
        <f t="shared" si="574"/>
        <v>0</v>
      </c>
      <c r="N506" s="66">
        <f t="shared" si="527"/>
        <v>8892864</v>
      </c>
      <c r="O506" s="66">
        <f t="shared" si="528"/>
        <v>9031870.4800000004</v>
      </c>
      <c r="P506" s="66">
        <f t="shared" si="529"/>
        <v>8468735.2200000007</v>
      </c>
      <c r="Q506" s="66">
        <f t="shared" ref="Q506:S506" si="575">Q507</f>
        <v>147500</v>
      </c>
      <c r="R506" s="66">
        <f t="shared" si="575"/>
        <v>0</v>
      </c>
      <c r="S506" s="66">
        <f t="shared" si="575"/>
        <v>0</v>
      </c>
      <c r="T506" s="66">
        <f t="shared" si="562"/>
        <v>9040364</v>
      </c>
      <c r="U506" s="66">
        <f t="shared" si="563"/>
        <v>9031870.4800000004</v>
      </c>
      <c r="V506" s="66">
        <f t="shared" si="564"/>
        <v>8468735.2200000007</v>
      </c>
    </row>
    <row r="507" spans="1:22" customFormat="1" ht="25.5">
      <c r="A507" s="123"/>
      <c r="B507" s="92" t="s">
        <v>34</v>
      </c>
      <c r="C507" s="40" t="s">
        <v>53</v>
      </c>
      <c r="D507" s="40" t="s">
        <v>21</v>
      </c>
      <c r="E507" s="40" t="s">
        <v>100</v>
      </c>
      <c r="F507" s="40" t="s">
        <v>125</v>
      </c>
      <c r="G507" s="41" t="s">
        <v>33</v>
      </c>
      <c r="H507" s="66">
        <v>8892864</v>
      </c>
      <c r="I507" s="66">
        <v>9031870.4800000004</v>
      </c>
      <c r="J507" s="66">
        <v>8468735.2200000007</v>
      </c>
      <c r="K507" s="66"/>
      <c r="L507" s="66"/>
      <c r="M507" s="66"/>
      <c r="N507" s="66">
        <f t="shared" si="527"/>
        <v>8892864</v>
      </c>
      <c r="O507" s="66">
        <f t="shared" si="528"/>
        <v>9031870.4800000004</v>
      </c>
      <c r="P507" s="66">
        <f t="shared" si="529"/>
        <v>8468735.2200000007</v>
      </c>
      <c r="Q507" s="66">
        <v>147500</v>
      </c>
      <c r="R507" s="66"/>
      <c r="S507" s="66"/>
      <c r="T507" s="66">
        <f t="shared" si="562"/>
        <v>9040364</v>
      </c>
      <c r="U507" s="66">
        <f t="shared" si="563"/>
        <v>9031870.4800000004</v>
      </c>
      <c r="V507" s="66">
        <f t="shared" si="564"/>
        <v>8468735.2200000007</v>
      </c>
    </row>
    <row r="508" spans="1:22" customFormat="1">
      <c r="A508" s="123"/>
      <c r="B508" s="92" t="s">
        <v>47</v>
      </c>
      <c r="C508" s="40" t="s">
        <v>53</v>
      </c>
      <c r="D508" s="40" t="s">
        <v>21</v>
      </c>
      <c r="E508" s="40" t="s">
        <v>100</v>
      </c>
      <c r="F508" s="40" t="s">
        <v>125</v>
      </c>
      <c r="G508" s="41" t="s">
        <v>45</v>
      </c>
      <c r="H508" s="66">
        <f>H509</f>
        <v>275000</v>
      </c>
      <c r="I508" s="66">
        <f t="shared" ref="I508:M508" si="576">I509</f>
        <v>275000</v>
      </c>
      <c r="J508" s="66">
        <f t="shared" si="576"/>
        <v>275000</v>
      </c>
      <c r="K508" s="66">
        <f t="shared" si="576"/>
        <v>0</v>
      </c>
      <c r="L508" s="66">
        <f t="shared" si="576"/>
        <v>0</v>
      </c>
      <c r="M508" s="66">
        <f t="shared" si="576"/>
        <v>0</v>
      </c>
      <c r="N508" s="66">
        <f t="shared" si="527"/>
        <v>275000</v>
      </c>
      <c r="O508" s="66">
        <f t="shared" si="528"/>
        <v>275000</v>
      </c>
      <c r="P508" s="66">
        <f t="shared" si="529"/>
        <v>275000</v>
      </c>
      <c r="Q508" s="66">
        <f t="shared" ref="Q508:S508" si="577">Q509</f>
        <v>0</v>
      </c>
      <c r="R508" s="66">
        <f t="shared" si="577"/>
        <v>0</v>
      </c>
      <c r="S508" s="66">
        <f t="shared" si="577"/>
        <v>0</v>
      </c>
      <c r="T508" s="66">
        <f t="shared" si="562"/>
        <v>275000</v>
      </c>
      <c r="U508" s="66">
        <f t="shared" si="563"/>
        <v>275000</v>
      </c>
      <c r="V508" s="66">
        <f t="shared" si="564"/>
        <v>275000</v>
      </c>
    </row>
    <row r="509" spans="1:22" customFormat="1">
      <c r="A509" s="123"/>
      <c r="B509" s="92" t="s">
        <v>56</v>
      </c>
      <c r="C509" s="40" t="s">
        <v>53</v>
      </c>
      <c r="D509" s="40" t="s">
        <v>21</v>
      </c>
      <c r="E509" s="40" t="s">
        <v>100</v>
      </c>
      <c r="F509" s="40" t="s">
        <v>125</v>
      </c>
      <c r="G509" s="41" t="s">
        <v>57</v>
      </c>
      <c r="H509" s="66">
        <v>275000</v>
      </c>
      <c r="I509" s="66">
        <v>275000</v>
      </c>
      <c r="J509" s="66">
        <v>275000</v>
      </c>
      <c r="K509" s="66"/>
      <c r="L509" s="66"/>
      <c r="M509" s="66"/>
      <c r="N509" s="66">
        <f t="shared" si="527"/>
        <v>275000</v>
      </c>
      <c r="O509" s="66">
        <f t="shared" si="528"/>
        <v>275000</v>
      </c>
      <c r="P509" s="66">
        <f t="shared" si="529"/>
        <v>275000</v>
      </c>
      <c r="Q509" s="66"/>
      <c r="R509" s="66"/>
      <c r="S509" s="66"/>
      <c r="T509" s="66">
        <f t="shared" si="562"/>
        <v>275000</v>
      </c>
      <c r="U509" s="66">
        <f t="shared" si="563"/>
        <v>275000</v>
      </c>
      <c r="V509" s="66">
        <f t="shared" si="564"/>
        <v>275000</v>
      </c>
    </row>
    <row r="510" spans="1:22" customFormat="1">
      <c r="A510" s="123"/>
      <c r="B510" s="77" t="s">
        <v>398</v>
      </c>
      <c r="C510" s="40" t="s">
        <v>53</v>
      </c>
      <c r="D510" s="40" t="s">
        <v>21</v>
      </c>
      <c r="E510" s="40" t="s">
        <v>100</v>
      </c>
      <c r="F510" s="40" t="s">
        <v>397</v>
      </c>
      <c r="G510" s="41"/>
      <c r="H510" s="66"/>
      <c r="I510" s="66"/>
      <c r="J510" s="66"/>
      <c r="K510" s="66"/>
      <c r="L510" s="66"/>
      <c r="M510" s="66"/>
      <c r="N510" s="66"/>
      <c r="O510" s="66"/>
      <c r="P510" s="66"/>
      <c r="Q510" s="66">
        <f>Q511</f>
        <v>21864.34</v>
      </c>
      <c r="R510" s="66">
        <f t="shared" ref="R510:S511" si="578">R511</f>
        <v>0</v>
      </c>
      <c r="S510" s="66">
        <f t="shared" si="578"/>
        <v>0</v>
      </c>
      <c r="T510" s="66">
        <f t="shared" ref="T510:T512" si="579">N510+Q510</f>
        <v>21864.34</v>
      </c>
      <c r="U510" s="66">
        <f t="shared" ref="U510:U512" si="580">O510+R510</f>
        <v>0</v>
      </c>
      <c r="V510" s="66">
        <f t="shared" ref="V510:V512" si="581">P510+S510</f>
        <v>0</v>
      </c>
    </row>
    <row r="511" spans="1:22" customFormat="1" ht="25.5">
      <c r="A511" s="123"/>
      <c r="B511" s="88" t="s">
        <v>208</v>
      </c>
      <c r="C511" s="40" t="s">
        <v>53</v>
      </c>
      <c r="D511" s="40" t="s">
        <v>21</v>
      </c>
      <c r="E511" s="40" t="s">
        <v>100</v>
      </c>
      <c r="F511" s="40" t="s">
        <v>397</v>
      </c>
      <c r="G511" s="41" t="s">
        <v>32</v>
      </c>
      <c r="H511" s="66"/>
      <c r="I511" s="66"/>
      <c r="J511" s="66"/>
      <c r="K511" s="66"/>
      <c r="L511" s="66"/>
      <c r="M511" s="66"/>
      <c r="N511" s="66"/>
      <c r="O511" s="66"/>
      <c r="P511" s="66"/>
      <c r="Q511" s="66">
        <f>Q512</f>
        <v>21864.34</v>
      </c>
      <c r="R511" s="66">
        <f t="shared" si="578"/>
        <v>0</v>
      </c>
      <c r="S511" s="66">
        <f t="shared" si="578"/>
        <v>0</v>
      </c>
      <c r="T511" s="66">
        <f t="shared" si="579"/>
        <v>21864.34</v>
      </c>
      <c r="U511" s="66">
        <f t="shared" si="580"/>
        <v>0</v>
      </c>
      <c r="V511" s="66">
        <f t="shared" si="581"/>
        <v>0</v>
      </c>
    </row>
    <row r="512" spans="1:22" customFormat="1" ht="25.5">
      <c r="A512" s="123"/>
      <c r="B512" s="92" t="s">
        <v>34</v>
      </c>
      <c r="C512" s="40" t="s">
        <v>53</v>
      </c>
      <c r="D512" s="40" t="s">
        <v>21</v>
      </c>
      <c r="E512" s="40" t="s">
        <v>100</v>
      </c>
      <c r="F512" s="40" t="s">
        <v>397</v>
      </c>
      <c r="G512" s="41" t="s">
        <v>33</v>
      </c>
      <c r="H512" s="66"/>
      <c r="I512" s="66"/>
      <c r="J512" s="66"/>
      <c r="K512" s="66"/>
      <c r="L512" s="66"/>
      <c r="M512" s="66"/>
      <c r="N512" s="66"/>
      <c r="O512" s="66"/>
      <c r="P512" s="66"/>
      <c r="Q512" s="227">
        <v>21864.34</v>
      </c>
      <c r="R512" s="66"/>
      <c r="S512" s="66"/>
      <c r="T512" s="66">
        <f t="shared" si="579"/>
        <v>21864.34</v>
      </c>
      <c r="U512" s="66">
        <f t="shared" si="580"/>
        <v>0</v>
      </c>
      <c r="V512" s="66">
        <f t="shared" si="581"/>
        <v>0</v>
      </c>
    </row>
    <row r="513" spans="1:22" customFormat="1" ht="25.5">
      <c r="A513" s="123"/>
      <c r="B513" s="187" t="s">
        <v>324</v>
      </c>
      <c r="C513" s="40" t="s">
        <v>53</v>
      </c>
      <c r="D513" s="40" t="s">
        <v>21</v>
      </c>
      <c r="E513" s="40" t="s">
        <v>100</v>
      </c>
      <c r="F513" s="40" t="s">
        <v>126</v>
      </c>
      <c r="G513" s="41"/>
      <c r="H513" s="66">
        <f>H516+H514</f>
        <v>244700</v>
      </c>
      <c r="I513" s="66">
        <f t="shared" ref="I513:J513" si="582">I516+I514</f>
        <v>244700</v>
      </c>
      <c r="J513" s="66">
        <f t="shared" si="582"/>
        <v>244700</v>
      </c>
      <c r="K513" s="66">
        <f t="shared" ref="K513:M513" si="583">K516+K514</f>
        <v>0</v>
      </c>
      <c r="L513" s="66">
        <f t="shared" si="583"/>
        <v>0</v>
      </c>
      <c r="M513" s="66">
        <f t="shared" si="583"/>
        <v>0</v>
      </c>
      <c r="N513" s="66">
        <f t="shared" si="527"/>
        <v>244700</v>
      </c>
      <c r="O513" s="66">
        <f t="shared" si="528"/>
        <v>244700</v>
      </c>
      <c r="P513" s="66">
        <f t="shared" si="529"/>
        <v>244700</v>
      </c>
      <c r="Q513" s="66">
        <f>Q516+Q514+Q518</f>
        <v>0</v>
      </c>
      <c r="R513" s="66">
        <f t="shared" ref="R513:S513" si="584">R516+R514+R518</f>
        <v>0</v>
      </c>
      <c r="S513" s="66">
        <f t="shared" si="584"/>
        <v>0</v>
      </c>
      <c r="T513" s="66">
        <f t="shared" si="562"/>
        <v>244700</v>
      </c>
      <c r="U513" s="66">
        <f t="shared" si="563"/>
        <v>244700</v>
      </c>
      <c r="V513" s="66">
        <f t="shared" si="564"/>
        <v>244700</v>
      </c>
    </row>
    <row r="514" spans="1:22" customFormat="1" ht="38.25">
      <c r="A514" s="123"/>
      <c r="B514" s="77" t="s">
        <v>51</v>
      </c>
      <c r="C514" s="40" t="s">
        <v>53</v>
      </c>
      <c r="D514" s="40" t="s">
        <v>21</v>
      </c>
      <c r="E514" s="40" t="s">
        <v>100</v>
      </c>
      <c r="F514" s="40" t="s">
        <v>126</v>
      </c>
      <c r="G514" s="41" t="s">
        <v>49</v>
      </c>
      <c r="H514" s="66">
        <f>H515</f>
        <v>124700</v>
      </c>
      <c r="I514" s="66">
        <f t="shared" ref="I514:M514" si="585">I515</f>
        <v>124700</v>
      </c>
      <c r="J514" s="66">
        <f t="shared" si="585"/>
        <v>124700</v>
      </c>
      <c r="K514" s="66">
        <f t="shared" si="585"/>
        <v>0</v>
      </c>
      <c r="L514" s="66">
        <f t="shared" si="585"/>
        <v>0</v>
      </c>
      <c r="M514" s="66">
        <f t="shared" si="585"/>
        <v>0</v>
      </c>
      <c r="N514" s="66">
        <f t="shared" si="527"/>
        <v>124700</v>
      </c>
      <c r="O514" s="66">
        <f t="shared" si="528"/>
        <v>124700</v>
      </c>
      <c r="P514" s="66">
        <f t="shared" si="529"/>
        <v>124700</v>
      </c>
      <c r="Q514" s="66">
        <f t="shared" ref="Q514:S514" si="586">Q515</f>
        <v>0</v>
      </c>
      <c r="R514" s="66">
        <f t="shared" si="586"/>
        <v>0</v>
      </c>
      <c r="S514" s="66">
        <f t="shared" si="586"/>
        <v>0</v>
      </c>
      <c r="T514" s="66">
        <f t="shared" si="562"/>
        <v>124700</v>
      </c>
      <c r="U514" s="66">
        <f t="shared" si="563"/>
        <v>124700</v>
      </c>
      <c r="V514" s="66">
        <f t="shared" si="564"/>
        <v>124700</v>
      </c>
    </row>
    <row r="515" spans="1:22" customFormat="1">
      <c r="A515" s="123"/>
      <c r="B515" s="77" t="s">
        <v>52</v>
      </c>
      <c r="C515" s="40" t="s">
        <v>53</v>
      </c>
      <c r="D515" s="40" t="s">
        <v>21</v>
      </c>
      <c r="E515" s="40" t="s">
        <v>100</v>
      </c>
      <c r="F515" s="40" t="s">
        <v>126</v>
      </c>
      <c r="G515" s="41" t="s">
        <v>50</v>
      </c>
      <c r="H515" s="66">
        <v>124700</v>
      </c>
      <c r="I515" s="66">
        <v>124700</v>
      </c>
      <c r="J515" s="66">
        <v>124700</v>
      </c>
      <c r="K515" s="66"/>
      <c r="L515" s="66"/>
      <c r="M515" s="66"/>
      <c r="N515" s="66">
        <f t="shared" si="527"/>
        <v>124700</v>
      </c>
      <c r="O515" s="66">
        <f t="shared" si="528"/>
        <v>124700</v>
      </c>
      <c r="P515" s="66">
        <f t="shared" si="529"/>
        <v>124700</v>
      </c>
      <c r="Q515" s="66"/>
      <c r="R515" s="66"/>
      <c r="S515" s="66"/>
      <c r="T515" s="66">
        <f t="shared" si="562"/>
        <v>124700</v>
      </c>
      <c r="U515" s="66">
        <f t="shared" si="563"/>
        <v>124700</v>
      </c>
      <c r="V515" s="66">
        <f t="shared" si="564"/>
        <v>124700</v>
      </c>
    </row>
    <row r="516" spans="1:22" customFormat="1" ht="25.5">
      <c r="A516" s="123"/>
      <c r="B516" s="136" t="s">
        <v>208</v>
      </c>
      <c r="C516" s="40" t="s">
        <v>53</v>
      </c>
      <c r="D516" s="40" t="s">
        <v>21</v>
      </c>
      <c r="E516" s="40" t="s">
        <v>100</v>
      </c>
      <c r="F516" s="40" t="s">
        <v>126</v>
      </c>
      <c r="G516" s="41" t="s">
        <v>32</v>
      </c>
      <c r="H516" s="66">
        <f>H517</f>
        <v>120000</v>
      </c>
      <c r="I516" s="66">
        <f t="shared" ref="I516:M516" si="587">I517</f>
        <v>120000</v>
      </c>
      <c r="J516" s="66">
        <f t="shared" si="587"/>
        <v>120000</v>
      </c>
      <c r="K516" s="66">
        <f t="shared" si="587"/>
        <v>0</v>
      </c>
      <c r="L516" s="66">
        <f t="shared" si="587"/>
        <v>0</v>
      </c>
      <c r="M516" s="66">
        <f t="shared" si="587"/>
        <v>0</v>
      </c>
      <c r="N516" s="66">
        <f t="shared" si="527"/>
        <v>120000</v>
      </c>
      <c r="O516" s="66">
        <f t="shared" si="528"/>
        <v>120000</v>
      </c>
      <c r="P516" s="66">
        <f t="shared" si="529"/>
        <v>120000</v>
      </c>
      <c r="Q516" s="66">
        <f t="shared" ref="Q516:S516" si="588">Q517</f>
        <v>-4000</v>
      </c>
      <c r="R516" s="66">
        <f t="shared" si="588"/>
        <v>0</v>
      </c>
      <c r="S516" s="66">
        <f t="shared" si="588"/>
        <v>0</v>
      </c>
      <c r="T516" s="66">
        <f t="shared" si="562"/>
        <v>116000</v>
      </c>
      <c r="U516" s="66">
        <f t="shared" si="563"/>
        <v>120000</v>
      </c>
      <c r="V516" s="66">
        <f t="shared" si="564"/>
        <v>120000</v>
      </c>
    </row>
    <row r="517" spans="1:22" customFormat="1" ht="25.5">
      <c r="A517" s="123"/>
      <c r="B517" s="77" t="s">
        <v>34</v>
      </c>
      <c r="C517" s="40" t="s">
        <v>53</v>
      </c>
      <c r="D517" s="40" t="s">
        <v>21</v>
      </c>
      <c r="E517" s="40" t="s">
        <v>100</v>
      </c>
      <c r="F517" s="40" t="s">
        <v>126</v>
      </c>
      <c r="G517" s="41" t="s">
        <v>33</v>
      </c>
      <c r="H517" s="66">
        <v>120000</v>
      </c>
      <c r="I517" s="66">
        <v>120000</v>
      </c>
      <c r="J517" s="66">
        <v>120000</v>
      </c>
      <c r="K517" s="66"/>
      <c r="L517" s="66"/>
      <c r="M517" s="66"/>
      <c r="N517" s="66">
        <f t="shared" si="527"/>
        <v>120000</v>
      </c>
      <c r="O517" s="66">
        <f t="shared" si="528"/>
        <v>120000</v>
      </c>
      <c r="P517" s="66">
        <f t="shared" si="529"/>
        <v>120000</v>
      </c>
      <c r="Q517" s="66">
        <v>-4000</v>
      </c>
      <c r="R517" s="66"/>
      <c r="S517" s="66"/>
      <c r="T517" s="66">
        <f t="shared" si="562"/>
        <v>116000</v>
      </c>
      <c r="U517" s="66">
        <f t="shared" si="563"/>
        <v>120000</v>
      </c>
      <c r="V517" s="66">
        <f t="shared" si="564"/>
        <v>120000</v>
      </c>
    </row>
    <row r="518" spans="1:22" customFormat="1">
      <c r="A518" s="123"/>
      <c r="B518" s="92" t="s">
        <v>47</v>
      </c>
      <c r="C518" s="40" t="s">
        <v>53</v>
      </c>
      <c r="D518" s="40" t="s">
        <v>21</v>
      </c>
      <c r="E518" s="40" t="s">
        <v>100</v>
      </c>
      <c r="F518" s="40" t="s">
        <v>126</v>
      </c>
      <c r="G518" s="41" t="s">
        <v>45</v>
      </c>
      <c r="H518" s="66"/>
      <c r="I518" s="66"/>
      <c r="J518" s="66"/>
      <c r="K518" s="66"/>
      <c r="L518" s="66"/>
      <c r="M518" s="66"/>
      <c r="N518" s="66"/>
      <c r="O518" s="66"/>
      <c r="P518" s="66"/>
      <c r="Q518" s="66">
        <f>Q519</f>
        <v>4000</v>
      </c>
      <c r="R518" s="66">
        <f t="shared" ref="R518:S518" si="589">R519</f>
        <v>0</v>
      </c>
      <c r="S518" s="66">
        <f t="shared" si="589"/>
        <v>0</v>
      </c>
      <c r="T518" s="66">
        <f t="shared" ref="T518:T519" si="590">N518+Q518</f>
        <v>4000</v>
      </c>
      <c r="U518" s="66">
        <f t="shared" ref="U518:U519" si="591">O518+R518</f>
        <v>0</v>
      </c>
      <c r="V518" s="66">
        <f t="shared" ref="V518:V519" si="592">P518+S518</f>
        <v>0</v>
      </c>
    </row>
    <row r="519" spans="1:22" customFormat="1">
      <c r="A519" s="123"/>
      <c r="B519" s="92" t="s">
        <v>56</v>
      </c>
      <c r="C519" s="40" t="s">
        <v>53</v>
      </c>
      <c r="D519" s="40" t="s">
        <v>21</v>
      </c>
      <c r="E519" s="40" t="s">
        <v>100</v>
      </c>
      <c r="F519" s="40" t="s">
        <v>126</v>
      </c>
      <c r="G519" s="41" t="s">
        <v>57</v>
      </c>
      <c r="H519" s="66"/>
      <c r="I519" s="66"/>
      <c r="J519" s="66"/>
      <c r="K519" s="66"/>
      <c r="L519" s="66"/>
      <c r="M519" s="66"/>
      <c r="N519" s="66"/>
      <c r="O519" s="66"/>
      <c r="P519" s="66"/>
      <c r="Q519" s="66">
        <v>4000</v>
      </c>
      <c r="R519" s="66"/>
      <c r="S519" s="66"/>
      <c r="T519" s="66">
        <f t="shared" si="590"/>
        <v>4000</v>
      </c>
      <c r="U519" s="66">
        <f t="shared" si="591"/>
        <v>0</v>
      </c>
      <c r="V519" s="66">
        <f t="shared" si="592"/>
        <v>0</v>
      </c>
    </row>
    <row r="520" spans="1:22" customFormat="1">
      <c r="A520" s="123"/>
      <c r="B520" s="108" t="s">
        <v>221</v>
      </c>
      <c r="C520" s="40" t="s">
        <v>53</v>
      </c>
      <c r="D520" s="40" t="s">
        <v>21</v>
      </c>
      <c r="E520" s="40" t="s">
        <v>100</v>
      </c>
      <c r="F520" s="40" t="s">
        <v>222</v>
      </c>
      <c r="G520" s="41"/>
      <c r="H520" s="66">
        <f>H521+H523</f>
        <v>1865585</v>
      </c>
      <c r="I520" s="66">
        <f t="shared" ref="I520:J520" si="593">I521+I523</f>
        <v>1883050.67</v>
      </c>
      <c r="J520" s="66">
        <f t="shared" si="593"/>
        <v>1900691.18</v>
      </c>
      <c r="K520" s="66">
        <f t="shared" ref="K520:M520" si="594">K521+K523</f>
        <v>0</v>
      </c>
      <c r="L520" s="66">
        <f t="shared" si="594"/>
        <v>0</v>
      </c>
      <c r="M520" s="66">
        <f t="shared" si="594"/>
        <v>0</v>
      </c>
      <c r="N520" s="66">
        <f t="shared" si="527"/>
        <v>1865585</v>
      </c>
      <c r="O520" s="66">
        <f t="shared" si="528"/>
        <v>1883050.67</v>
      </c>
      <c r="P520" s="66">
        <f t="shared" si="529"/>
        <v>1900691.18</v>
      </c>
      <c r="Q520" s="66">
        <f>Q521+Q523+Q525</f>
        <v>0</v>
      </c>
      <c r="R520" s="66">
        <f t="shared" ref="R520:S520" si="595">R521+R523+R525</f>
        <v>0</v>
      </c>
      <c r="S520" s="66">
        <f t="shared" si="595"/>
        <v>0</v>
      </c>
      <c r="T520" s="66">
        <f t="shared" si="562"/>
        <v>1865585</v>
      </c>
      <c r="U520" s="66">
        <f t="shared" si="563"/>
        <v>1883050.67</v>
      </c>
      <c r="V520" s="66">
        <f t="shared" si="564"/>
        <v>1900691.18</v>
      </c>
    </row>
    <row r="521" spans="1:22" customFormat="1" ht="38.25">
      <c r="A521" s="123"/>
      <c r="B521" s="92" t="s">
        <v>51</v>
      </c>
      <c r="C521" s="40" t="s">
        <v>53</v>
      </c>
      <c r="D521" s="40" t="s">
        <v>21</v>
      </c>
      <c r="E521" s="40" t="s">
        <v>100</v>
      </c>
      <c r="F521" s="40" t="s">
        <v>222</v>
      </c>
      <c r="G521" s="41" t="s">
        <v>49</v>
      </c>
      <c r="H521" s="66">
        <f>H522</f>
        <v>1801585</v>
      </c>
      <c r="I521" s="66">
        <f t="shared" ref="I521:M521" si="596">I522</f>
        <v>1819050.67</v>
      </c>
      <c r="J521" s="66">
        <f t="shared" si="596"/>
        <v>1836691.18</v>
      </c>
      <c r="K521" s="66">
        <f t="shared" si="596"/>
        <v>0</v>
      </c>
      <c r="L521" s="66">
        <f t="shared" si="596"/>
        <v>0</v>
      </c>
      <c r="M521" s="66">
        <f t="shared" si="596"/>
        <v>0</v>
      </c>
      <c r="N521" s="66">
        <f t="shared" si="527"/>
        <v>1801585</v>
      </c>
      <c r="O521" s="66">
        <f t="shared" si="528"/>
        <v>1819050.67</v>
      </c>
      <c r="P521" s="66">
        <f t="shared" si="529"/>
        <v>1836691.18</v>
      </c>
      <c r="Q521" s="66">
        <f t="shared" ref="Q521:S521" si="597">Q522</f>
        <v>0</v>
      </c>
      <c r="R521" s="66">
        <f t="shared" si="597"/>
        <v>0</v>
      </c>
      <c r="S521" s="66">
        <f t="shared" si="597"/>
        <v>0</v>
      </c>
      <c r="T521" s="66">
        <f t="shared" si="562"/>
        <v>1801585</v>
      </c>
      <c r="U521" s="66">
        <f t="shared" si="563"/>
        <v>1819050.67</v>
      </c>
      <c r="V521" s="66">
        <f t="shared" si="564"/>
        <v>1836691.18</v>
      </c>
    </row>
    <row r="522" spans="1:22" customFormat="1">
      <c r="A522" s="123"/>
      <c r="B522" s="92" t="s">
        <v>52</v>
      </c>
      <c r="C522" s="40" t="s">
        <v>53</v>
      </c>
      <c r="D522" s="40" t="s">
        <v>21</v>
      </c>
      <c r="E522" s="40" t="s">
        <v>100</v>
      </c>
      <c r="F522" s="40" t="s">
        <v>222</v>
      </c>
      <c r="G522" s="41" t="s">
        <v>50</v>
      </c>
      <c r="H522" s="66">
        <v>1801585</v>
      </c>
      <c r="I522" s="66">
        <v>1819050.67</v>
      </c>
      <c r="J522" s="66">
        <v>1836691.18</v>
      </c>
      <c r="K522" s="66"/>
      <c r="L522" s="66"/>
      <c r="M522" s="66"/>
      <c r="N522" s="66">
        <f t="shared" si="527"/>
        <v>1801585</v>
      </c>
      <c r="O522" s="66">
        <f t="shared" si="528"/>
        <v>1819050.67</v>
      </c>
      <c r="P522" s="66">
        <f t="shared" si="529"/>
        <v>1836691.18</v>
      </c>
      <c r="Q522" s="66"/>
      <c r="R522" s="66"/>
      <c r="S522" s="66"/>
      <c r="T522" s="66">
        <f t="shared" si="562"/>
        <v>1801585</v>
      </c>
      <c r="U522" s="66">
        <f t="shared" si="563"/>
        <v>1819050.67</v>
      </c>
      <c r="V522" s="66">
        <f t="shared" si="564"/>
        <v>1836691.18</v>
      </c>
    </row>
    <row r="523" spans="1:22" customFormat="1" ht="25.5">
      <c r="A523" s="123"/>
      <c r="B523" s="88" t="s">
        <v>208</v>
      </c>
      <c r="C523" s="40" t="s">
        <v>53</v>
      </c>
      <c r="D523" s="40" t="s">
        <v>21</v>
      </c>
      <c r="E523" s="40" t="s">
        <v>100</v>
      </c>
      <c r="F523" s="40" t="s">
        <v>222</v>
      </c>
      <c r="G523" s="41" t="s">
        <v>32</v>
      </c>
      <c r="H523" s="66">
        <f>H524</f>
        <v>64000</v>
      </c>
      <c r="I523" s="66">
        <f t="shared" ref="I523:M523" si="598">I524</f>
        <v>64000</v>
      </c>
      <c r="J523" s="66">
        <f t="shared" si="598"/>
        <v>64000</v>
      </c>
      <c r="K523" s="66">
        <f t="shared" si="598"/>
        <v>0</v>
      </c>
      <c r="L523" s="66">
        <f t="shared" si="598"/>
        <v>0</v>
      </c>
      <c r="M523" s="66">
        <f t="shared" si="598"/>
        <v>0</v>
      </c>
      <c r="N523" s="66">
        <f t="shared" si="527"/>
        <v>64000</v>
      </c>
      <c r="O523" s="66">
        <f t="shared" si="528"/>
        <v>64000</v>
      </c>
      <c r="P523" s="66">
        <f t="shared" si="529"/>
        <v>64000</v>
      </c>
      <c r="Q523" s="66">
        <f t="shared" ref="Q523:S523" si="599">Q524</f>
        <v>-4000</v>
      </c>
      <c r="R523" s="66">
        <f t="shared" si="599"/>
        <v>0</v>
      </c>
      <c r="S523" s="66">
        <f t="shared" si="599"/>
        <v>0</v>
      </c>
      <c r="T523" s="66">
        <f t="shared" si="562"/>
        <v>60000</v>
      </c>
      <c r="U523" s="66">
        <f t="shared" si="563"/>
        <v>64000</v>
      </c>
      <c r="V523" s="66">
        <f t="shared" si="564"/>
        <v>64000</v>
      </c>
    </row>
    <row r="524" spans="1:22" customFormat="1" ht="25.5">
      <c r="A524" s="123"/>
      <c r="B524" s="92" t="s">
        <v>34</v>
      </c>
      <c r="C524" s="40" t="s">
        <v>53</v>
      </c>
      <c r="D524" s="40" t="s">
        <v>21</v>
      </c>
      <c r="E524" s="40" t="s">
        <v>100</v>
      </c>
      <c r="F524" s="40" t="s">
        <v>222</v>
      </c>
      <c r="G524" s="41" t="s">
        <v>33</v>
      </c>
      <c r="H524" s="66">
        <v>64000</v>
      </c>
      <c r="I524" s="66">
        <v>64000</v>
      </c>
      <c r="J524" s="66">
        <v>64000</v>
      </c>
      <c r="K524" s="66"/>
      <c r="L524" s="66"/>
      <c r="M524" s="66"/>
      <c r="N524" s="66">
        <f t="shared" si="527"/>
        <v>64000</v>
      </c>
      <c r="O524" s="66">
        <f t="shared" si="528"/>
        <v>64000</v>
      </c>
      <c r="P524" s="66">
        <f t="shared" si="529"/>
        <v>64000</v>
      </c>
      <c r="Q524" s="66">
        <v>-4000</v>
      </c>
      <c r="R524" s="66"/>
      <c r="S524" s="66"/>
      <c r="T524" s="66">
        <f t="shared" si="562"/>
        <v>60000</v>
      </c>
      <c r="U524" s="66">
        <f t="shared" si="563"/>
        <v>64000</v>
      </c>
      <c r="V524" s="66">
        <f t="shared" si="564"/>
        <v>64000</v>
      </c>
    </row>
    <row r="525" spans="1:22" customFormat="1">
      <c r="A525" s="123"/>
      <c r="B525" s="92" t="s">
        <v>47</v>
      </c>
      <c r="C525" s="40" t="s">
        <v>53</v>
      </c>
      <c r="D525" s="40" t="s">
        <v>21</v>
      </c>
      <c r="E525" s="40" t="s">
        <v>100</v>
      </c>
      <c r="F525" s="40" t="s">
        <v>222</v>
      </c>
      <c r="G525" s="41" t="s">
        <v>45</v>
      </c>
      <c r="H525" s="66"/>
      <c r="I525" s="66"/>
      <c r="J525" s="66"/>
      <c r="K525" s="66"/>
      <c r="L525" s="66"/>
      <c r="M525" s="66"/>
      <c r="N525" s="66"/>
      <c r="O525" s="66"/>
      <c r="P525" s="66"/>
      <c r="Q525" s="66">
        <f>Q526</f>
        <v>4000</v>
      </c>
      <c r="R525" s="66">
        <f t="shared" ref="R525" si="600">R526</f>
        <v>0</v>
      </c>
      <c r="S525" s="66">
        <f t="shared" ref="S525" si="601">S526</f>
        <v>0</v>
      </c>
      <c r="T525" s="66">
        <f t="shared" si="562"/>
        <v>4000</v>
      </c>
      <c r="U525" s="66">
        <f t="shared" si="563"/>
        <v>0</v>
      </c>
      <c r="V525" s="66">
        <f t="shared" si="564"/>
        <v>0</v>
      </c>
    </row>
    <row r="526" spans="1:22" customFormat="1">
      <c r="A526" s="123"/>
      <c r="B526" s="92" t="s">
        <v>56</v>
      </c>
      <c r="C526" s="40" t="s">
        <v>53</v>
      </c>
      <c r="D526" s="40" t="s">
        <v>21</v>
      </c>
      <c r="E526" s="40" t="s">
        <v>100</v>
      </c>
      <c r="F526" s="40" t="s">
        <v>222</v>
      </c>
      <c r="G526" s="41" t="s">
        <v>57</v>
      </c>
      <c r="H526" s="66"/>
      <c r="I526" s="66"/>
      <c r="J526" s="66"/>
      <c r="K526" s="66"/>
      <c r="L526" s="66"/>
      <c r="M526" s="66"/>
      <c r="N526" s="66"/>
      <c r="O526" s="66"/>
      <c r="P526" s="66"/>
      <c r="Q526" s="66">
        <v>4000</v>
      </c>
      <c r="R526" s="66"/>
      <c r="S526" s="66"/>
      <c r="T526" s="66">
        <f t="shared" si="562"/>
        <v>4000</v>
      </c>
      <c r="U526" s="66">
        <f t="shared" si="563"/>
        <v>0</v>
      </c>
      <c r="V526" s="66">
        <f t="shared" si="564"/>
        <v>0</v>
      </c>
    </row>
    <row r="527" spans="1:22" customFormat="1" ht="38.25">
      <c r="A527" s="123"/>
      <c r="B527" s="128" t="s">
        <v>182</v>
      </c>
      <c r="C527" s="40" t="s">
        <v>53</v>
      </c>
      <c r="D527" s="40" t="s">
        <v>21</v>
      </c>
      <c r="E527" s="40" t="s">
        <v>100</v>
      </c>
      <c r="F527" s="40" t="s">
        <v>181</v>
      </c>
      <c r="G527" s="120"/>
      <c r="H527" s="66">
        <f>H528</f>
        <v>4539521.37</v>
      </c>
      <c r="I527" s="66">
        <f t="shared" ref="I527:M528" si="602">I528</f>
        <v>1044669.55</v>
      </c>
      <c r="J527" s="66">
        <f t="shared" si="602"/>
        <v>982384.98</v>
      </c>
      <c r="K527" s="66">
        <f t="shared" si="602"/>
        <v>0</v>
      </c>
      <c r="L527" s="66">
        <f t="shared" si="602"/>
        <v>0</v>
      </c>
      <c r="M527" s="66">
        <f t="shared" si="602"/>
        <v>0</v>
      </c>
      <c r="N527" s="66">
        <f t="shared" si="527"/>
        <v>4539521.37</v>
      </c>
      <c r="O527" s="66">
        <f t="shared" si="528"/>
        <v>1044669.55</v>
      </c>
      <c r="P527" s="66">
        <f t="shared" si="529"/>
        <v>982384.98</v>
      </c>
      <c r="Q527" s="66">
        <f t="shared" ref="Q527:S528" si="603">Q528</f>
        <v>-4120320.3600000003</v>
      </c>
      <c r="R527" s="66">
        <f t="shared" si="603"/>
        <v>0</v>
      </c>
      <c r="S527" s="66">
        <f t="shared" si="603"/>
        <v>0</v>
      </c>
      <c r="T527" s="66">
        <f t="shared" si="562"/>
        <v>419201.00999999978</v>
      </c>
      <c r="U527" s="66">
        <f t="shared" si="563"/>
        <v>1044669.55</v>
      </c>
      <c r="V527" s="66">
        <f t="shared" si="564"/>
        <v>982384.98</v>
      </c>
    </row>
    <row r="528" spans="1:22" customFormat="1">
      <c r="A528" s="123"/>
      <c r="B528" s="88" t="s">
        <v>47</v>
      </c>
      <c r="C528" s="40" t="s">
        <v>53</v>
      </c>
      <c r="D528" s="40" t="s">
        <v>21</v>
      </c>
      <c r="E528" s="40" t="s">
        <v>100</v>
      </c>
      <c r="F528" s="40" t="s">
        <v>181</v>
      </c>
      <c r="G528" s="120" t="s">
        <v>45</v>
      </c>
      <c r="H528" s="66">
        <f>H529</f>
        <v>4539521.37</v>
      </c>
      <c r="I528" s="66">
        <f t="shared" si="602"/>
        <v>1044669.55</v>
      </c>
      <c r="J528" s="66">
        <f t="shared" si="602"/>
        <v>982384.98</v>
      </c>
      <c r="K528" s="66">
        <f t="shared" si="602"/>
        <v>0</v>
      </c>
      <c r="L528" s="66">
        <f t="shared" si="602"/>
        <v>0</v>
      </c>
      <c r="M528" s="66">
        <f t="shared" si="602"/>
        <v>0</v>
      </c>
      <c r="N528" s="66">
        <f t="shared" si="527"/>
        <v>4539521.37</v>
      </c>
      <c r="O528" s="66">
        <f t="shared" si="528"/>
        <v>1044669.55</v>
      </c>
      <c r="P528" s="66">
        <f t="shared" si="529"/>
        <v>982384.98</v>
      </c>
      <c r="Q528" s="66">
        <f t="shared" si="603"/>
        <v>-4120320.3600000003</v>
      </c>
      <c r="R528" s="66">
        <f t="shared" si="603"/>
        <v>0</v>
      </c>
      <c r="S528" s="66">
        <f t="shared" si="603"/>
        <v>0</v>
      </c>
      <c r="T528" s="66">
        <f t="shared" si="562"/>
        <v>419201.00999999978</v>
      </c>
      <c r="U528" s="66">
        <f t="shared" si="563"/>
        <v>1044669.55</v>
      </c>
      <c r="V528" s="66">
        <f t="shared" si="564"/>
        <v>982384.98</v>
      </c>
    </row>
    <row r="529" spans="1:22" customFormat="1">
      <c r="A529" s="123"/>
      <c r="B529" s="88" t="s">
        <v>61</v>
      </c>
      <c r="C529" s="40" t="s">
        <v>53</v>
      </c>
      <c r="D529" s="40" t="s">
        <v>21</v>
      </c>
      <c r="E529" s="40" t="s">
        <v>100</v>
      </c>
      <c r="F529" s="40" t="s">
        <v>181</v>
      </c>
      <c r="G529" s="120" t="s">
        <v>62</v>
      </c>
      <c r="H529" s="66">
        <v>4539521.37</v>
      </c>
      <c r="I529" s="66">
        <v>1044669.55</v>
      </c>
      <c r="J529" s="66">
        <v>982384.98</v>
      </c>
      <c r="K529" s="66"/>
      <c r="L529" s="66"/>
      <c r="M529" s="66"/>
      <c r="N529" s="66">
        <f t="shared" si="527"/>
        <v>4539521.37</v>
      </c>
      <c r="O529" s="66">
        <f t="shared" si="528"/>
        <v>1044669.55</v>
      </c>
      <c r="P529" s="66">
        <f t="shared" si="529"/>
        <v>982384.98</v>
      </c>
      <c r="Q529" s="66">
        <f>-56195.76-10662.8-1226280-391517.34-25879.22-2789292.53+379507.29</f>
        <v>-4120320.3600000003</v>
      </c>
      <c r="R529" s="66"/>
      <c r="S529" s="66"/>
      <c r="T529" s="66">
        <f t="shared" si="562"/>
        <v>419201.00999999978</v>
      </c>
      <c r="U529" s="66">
        <f t="shared" si="563"/>
        <v>1044669.55</v>
      </c>
      <c r="V529" s="66">
        <f t="shared" si="564"/>
        <v>982384.98</v>
      </c>
    </row>
    <row r="530" spans="1:22" customFormat="1">
      <c r="A530" s="123"/>
      <c r="B530" s="91" t="s">
        <v>63</v>
      </c>
      <c r="C530" s="40" t="s">
        <v>53</v>
      </c>
      <c r="D530" s="40" t="s">
        <v>21</v>
      </c>
      <c r="E530" s="40" t="s">
        <v>100</v>
      </c>
      <c r="F530" s="45" t="s">
        <v>127</v>
      </c>
      <c r="G530" s="46"/>
      <c r="H530" s="66">
        <f>H531+H533+H535</f>
        <v>54938418</v>
      </c>
      <c r="I530" s="66">
        <f t="shared" ref="I530:J530" si="604">I531+I533+I535</f>
        <v>55682423.210000001</v>
      </c>
      <c r="J530" s="66">
        <f t="shared" si="604"/>
        <v>55838719.049999997</v>
      </c>
      <c r="K530" s="66">
        <f t="shared" ref="K530:M530" si="605">K531+K533+K535</f>
        <v>0</v>
      </c>
      <c r="L530" s="66">
        <f t="shared" si="605"/>
        <v>0</v>
      </c>
      <c r="M530" s="66">
        <f t="shared" si="605"/>
        <v>0</v>
      </c>
      <c r="N530" s="66">
        <f t="shared" si="527"/>
        <v>54938418</v>
      </c>
      <c r="O530" s="66">
        <f t="shared" si="528"/>
        <v>55682423.210000001</v>
      </c>
      <c r="P530" s="66">
        <f t="shared" si="529"/>
        <v>55838719.049999997</v>
      </c>
      <c r="Q530" s="66">
        <f t="shared" ref="Q530:S530" si="606">Q531+Q533+Q535</f>
        <v>0</v>
      </c>
      <c r="R530" s="66">
        <f t="shared" si="606"/>
        <v>0</v>
      </c>
      <c r="S530" s="66">
        <f t="shared" si="606"/>
        <v>0</v>
      </c>
      <c r="T530" s="66">
        <f t="shared" si="562"/>
        <v>54938418</v>
      </c>
      <c r="U530" s="66">
        <f t="shared" si="563"/>
        <v>55682423.210000001</v>
      </c>
      <c r="V530" s="66">
        <f t="shared" si="564"/>
        <v>55838719.049999997</v>
      </c>
    </row>
    <row r="531" spans="1:22" customFormat="1" ht="38.25">
      <c r="A531" s="123"/>
      <c r="B531" s="92" t="s">
        <v>51</v>
      </c>
      <c r="C531" s="40" t="s">
        <v>53</v>
      </c>
      <c r="D531" s="40" t="s">
        <v>21</v>
      </c>
      <c r="E531" s="40" t="s">
        <v>100</v>
      </c>
      <c r="F531" s="45" t="s">
        <v>127</v>
      </c>
      <c r="G531" s="46" t="s">
        <v>49</v>
      </c>
      <c r="H531" s="66">
        <f>H532</f>
        <v>44628700</v>
      </c>
      <c r="I531" s="66">
        <f t="shared" ref="I531:M531" si="607">I532</f>
        <v>45076036.490000002</v>
      </c>
      <c r="J531" s="66">
        <f t="shared" si="607"/>
        <v>45423796.859999999</v>
      </c>
      <c r="K531" s="66">
        <f t="shared" si="607"/>
        <v>0</v>
      </c>
      <c r="L531" s="66">
        <f t="shared" si="607"/>
        <v>0</v>
      </c>
      <c r="M531" s="66">
        <f t="shared" si="607"/>
        <v>0</v>
      </c>
      <c r="N531" s="66">
        <f t="shared" si="527"/>
        <v>44628700</v>
      </c>
      <c r="O531" s="66">
        <f t="shared" si="528"/>
        <v>45076036.490000002</v>
      </c>
      <c r="P531" s="66">
        <f t="shared" si="529"/>
        <v>45423796.859999999</v>
      </c>
      <c r="Q531" s="66">
        <f t="shared" ref="Q531:S531" si="608">Q532</f>
        <v>0</v>
      </c>
      <c r="R531" s="66">
        <f t="shared" si="608"/>
        <v>0</v>
      </c>
      <c r="S531" s="66">
        <f t="shared" si="608"/>
        <v>0</v>
      </c>
      <c r="T531" s="66">
        <f t="shared" si="562"/>
        <v>44628700</v>
      </c>
      <c r="U531" s="66">
        <f t="shared" si="563"/>
        <v>45076036.490000002</v>
      </c>
      <c r="V531" s="66">
        <f t="shared" si="564"/>
        <v>45423796.859999999</v>
      </c>
    </row>
    <row r="532" spans="1:22" customFormat="1">
      <c r="A532" s="123"/>
      <c r="B532" s="92" t="s">
        <v>64</v>
      </c>
      <c r="C532" s="40" t="s">
        <v>53</v>
      </c>
      <c r="D532" s="40" t="s">
        <v>21</v>
      </c>
      <c r="E532" s="40" t="s">
        <v>100</v>
      </c>
      <c r="F532" s="45" t="s">
        <v>127</v>
      </c>
      <c r="G532" s="46" t="s">
        <v>65</v>
      </c>
      <c r="H532" s="66">
        <v>44628700</v>
      </c>
      <c r="I532" s="66">
        <v>45076036.490000002</v>
      </c>
      <c r="J532" s="66">
        <v>45423796.859999999</v>
      </c>
      <c r="K532" s="66"/>
      <c r="L532" s="66"/>
      <c r="M532" s="66"/>
      <c r="N532" s="66">
        <f t="shared" si="527"/>
        <v>44628700</v>
      </c>
      <c r="O532" s="66">
        <f t="shared" si="528"/>
        <v>45076036.490000002</v>
      </c>
      <c r="P532" s="66">
        <f t="shared" si="529"/>
        <v>45423796.859999999</v>
      </c>
      <c r="Q532" s="66"/>
      <c r="R532" s="66"/>
      <c r="S532" s="66"/>
      <c r="T532" s="66">
        <f t="shared" si="562"/>
        <v>44628700</v>
      </c>
      <c r="U532" s="66">
        <f t="shared" si="563"/>
        <v>45076036.490000002</v>
      </c>
      <c r="V532" s="66">
        <f t="shared" si="564"/>
        <v>45423796.859999999</v>
      </c>
    </row>
    <row r="533" spans="1:22" customFormat="1" ht="25.5">
      <c r="A533" s="123"/>
      <c r="B533" s="88" t="s">
        <v>208</v>
      </c>
      <c r="C533" s="40" t="s">
        <v>53</v>
      </c>
      <c r="D533" s="40" t="s">
        <v>21</v>
      </c>
      <c r="E533" s="40" t="s">
        <v>100</v>
      </c>
      <c r="F533" s="45" t="s">
        <v>127</v>
      </c>
      <c r="G533" s="46" t="s">
        <v>32</v>
      </c>
      <c r="H533" s="66">
        <f>H534</f>
        <v>10274718</v>
      </c>
      <c r="I533" s="66">
        <f t="shared" ref="I533:M533" si="609">I534</f>
        <v>10571386.720000001</v>
      </c>
      <c r="J533" s="66">
        <f t="shared" si="609"/>
        <v>10379922.189999999</v>
      </c>
      <c r="K533" s="66">
        <f t="shared" si="609"/>
        <v>0</v>
      </c>
      <c r="L533" s="66">
        <f t="shared" si="609"/>
        <v>0</v>
      </c>
      <c r="M533" s="66">
        <f t="shared" si="609"/>
        <v>0</v>
      </c>
      <c r="N533" s="66">
        <f t="shared" si="527"/>
        <v>10274718</v>
      </c>
      <c r="O533" s="66">
        <f t="shared" si="528"/>
        <v>10571386.720000001</v>
      </c>
      <c r="P533" s="66">
        <f t="shared" si="529"/>
        <v>10379922.189999999</v>
      </c>
      <c r="Q533" s="66">
        <f t="shared" ref="Q533:S533" si="610">Q534</f>
        <v>0</v>
      </c>
      <c r="R533" s="66">
        <f t="shared" si="610"/>
        <v>0</v>
      </c>
      <c r="S533" s="66">
        <f t="shared" si="610"/>
        <v>0</v>
      </c>
      <c r="T533" s="66">
        <f t="shared" si="562"/>
        <v>10274718</v>
      </c>
      <c r="U533" s="66">
        <f t="shared" si="563"/>
        <v>10571386.720000001</v>
      </c>
      <c r="V533" s="66">
        <f t="shared" si="564"/>
        <v>10379922.189999999</v>
      </c>
    </row>
    <row r="534" spans="1:22" customFormat="1" ht="25.5">
      <c r="A534" s="123"/>
      <c r="B534" s="92" t="s">
        <v>34</v>
      </c>
      <c r="C534" s="40" t="s">
        <v>53</v>
      </c>
      <c r="D534" s="40" t="s">
        <v>21</v>
      </c>
      <c r="E534" s="40" t="s">
        <v>100</v>
      </c>
      <c r="F534" s="45" t="s">
        <v>127</v>
      </c>
      <c r="G534" s="46" t="s">
        <v>33</v>
      </c>
      <c r="H534" s="66">
        <v>10274718</v>
      </c>
      <c r="I534" s="66">
        <v>10571386.720000001</v>
      </c>
      <c r="J534" s="66">
        <v>10379922.189999999</v>
      </c>
      <c r="K534" s="66"/>
      <c r="L534" s="66"/>
      <c r="M534" s="66"/>
      <c r="N534" s="66">
        <f t="shared" si="527"/>
        <v>10274718</v>
      </c>
      <c r="O534" s="66">
        <f t="shared" si="528"/>
        <v>10571386.720000001</v>
      </c>
      <c r="P534" s="66">
        <f t="shared" si="529"/>
        <v>10379922.189999999</v>
      </c>
      <c r="Q534" s="66"/>
      <c r="R534" s="66"/>
      <c r="S534" s="66"/>
      <c r="T534" s="66">
        <f t="shared" si="562"/>
        <v>10274718</v>
      </c>
      <c r="U534" s="66">
        <f t="shared" si="563"/>
        <v>10571386.720000001</v>
      </c>
      <c r="V534" s="66">
        <f t="shared" si="564"/>
        <v>10379922.189999999</v>
      </c>
    </row>
    <row r="535" spans="1:22" customFormat="1">
      <c r="A535" s="123"/>
      <c r="B535" s="77" t="s">
        <v>47</v>
      </c>
      <c r="C535" s="40" t="s">
        <v>53</v>
      </c>
      <c r="D535" s="40" t="s">
        <v>21</v>
      </c>
      <c r="E535" s="40" t="s">
        <v>100</v>
      </c>
      <c r="F535" s="45" t="s">
        <v>127</v>
      </c>
      <c r="G535" s="76" t="s">
        <v>45</v>
      </c>
      <c r="H535" s="66">
        <f>H536</f>
        <v>35000</v>
      </c>
      <c r="I535" s="66">
        <f t="shared" ref="I535:M535" si="611">I536</f>
        <v>35000</v>
      </c>
      <c r="J535" s="66">
        <f t="shared" si="611"/>
        <v>35000</v>
      </c>
      <c r="K535" s="66">
        <f t="shared" si="611"/>
        <v>0</v>
      </c>
      <c r="L535" s="66">
        <f t="shared" si="611"/>
        <v>0</v>
      </c>
      <c r="M535" s="66">
        <f t="shared" si="611"/>
        <v>0</v>
      </c>
      <c r="N535" s="66">
        <f t="shared" si="527"/>
        <v>35000</v>
      </c>
      <c r="O535" s="66">
        <f t="shared" si="528"/>
        <v>35000</v>
      </c>
      <c r="P535" s="66">
        <f t="shared" si="529"/>
        <v>35000</v>
      </c>
      <c r="Q535" s="66">
        <f t="shared" ref="Q535:S535" si="612">Q536</f>
        <v>0</v>
      </c>
      <c r="R535" s="66">
        <f t="shared" si="612"/>
        <v>0</v>
      </c>
      <c r="S535" s="66">
        <f t="shared" si="612"/>
        <v>0</v>
      </c>
      <c r="T535" s="66">
        <f t="shared" si="562"/>
        <v>35000</v>
      </c>
      <c r="U535" s="66">
        <f t="shared" si="563"/>
        <v>35000</v>
      </c>
      <c r="V535" s="66">
        <f t="shared" si="564"/>
        <v>35000</v>
      </c>
    </row>
    <row r="536" spans="1:22" customFormat="1">
      <c r="A536" s="123"/>
      <c r="B536" s="77" t="s">
        <v>56</v>
      </c>
      <c r="C536" s="40" t="s">
        <v>53</v>
      </c>
      <c r="D536" s="40" t="s">
        <v>21</v>
      </c>
      <c r="E536" s="40" t="s">
        <v>100</v>
      </c>
      <c r="F536" s="45" t="s">
        <v>127</v>
      </c>
      <c r="G536" s="76" t="s">
        <v>57</v>
      </c>
      <c r="H536" s="66">
        <v>35000</v>
      </c>
      <c r="I536" s="66">
        <v>35000</v>
      </c>
      <c r="J536" s="66">
        <v>35000</v>
      </c>
      <c r="K536" s="66"/>
      <c r="L536" s="66"/>
      <c r="M536" s="66"/>
      <c r="N536" s="66">
        <f t="shared" si="527"/>
        <v>35000</v>
      </c>
      <c r="O536" s="66">
        <f t="shared" si="528"/>
        <v>35000</v>
      </c>
      <c r="P536" s="66">
        <f t="shared" si="529"/>
        <v>35000</v>
      </c>
      <c r="Q536" s="66"/>
      <c r="R536" s="66"/>
      <c r="S536" s="66"/>
      <c r="T536" s="66">
        <f t="shared" si="562"/>
        <v>35000</v>
      </c>
      <c r="U536" s="66">
        <f t="shared" si="563"/>
        <v>35000</v>
      </c>
      <c r="V536" s="66">
        <f t="shared" si="564"/>
        <v>35000</v>
      </c>
    </row>
    <row r="537" spans="1:22" customFormat="1">
      <c r="A537" s="123"/>
      <c r="B537" s="92" t="s">
        <v>58</v>
      </c>
      <c r="C537" s="40" t="s">
        <v>53</v>
      </c>
      <c r="D537" s="40" t="s">
        <v>21</v>
      </c>
      <c r="E537" s="40" t="s">
        <v>100</v>
      </c>
      <c r="F537" s="40" t="s">
        <v>128</v>
      </c>
      <c r="G537" s="41"/>
      <c r="H537" s="66">
        <f>H538</f>
        <v>300000</v>
      </c>
      <c r="I537" s="66">
        <f t="shared" ref="I537:M538" si="613">I538</f>
        <v>300000</v>
      </c>
      <c r="J537" s="66">
        <f t="shared" si="613"/>
        <v>300000</v>
      </c>
      <c r="K537" s="66">
        <f t="shared" si="613"/>
        <v>0</v>
      </c>
      <c r="L537" s="66">
        <f t="shared" si="613"/>
        <v>0</v>
      </c>
      <c r="M537" s="66">
        <f t="shared" si="613"/>
        <v>0</v>
      </c>
      <c r="N537" s="66">
        <f t="shared" si="527"/>
        <v>300000</v>
      </c>
      <c r="O537" s="66">
        <f t="shared" si="528"/>
        <v>300000</v>
      </c>
      <c r="P537" s="66">
        <f t="shared" si="529"/>
        <v>300000</v>
      </c>
      <c r="Q537" s="66">
        <f t="shared" ref="Q537:S538" si="614">Q538</f>
        <v>0</v>
      </c>
      <c r="R537" s="66">
        <f t="shared" si="614"/>
        <v>0</v>
      </c>
      <c r="S537" s="66">
        <f t="shared" si="614"/>
        <v>0</v>
      </c>
      <c r="T537" s="66">
        <f t="shared" si="562"/>
        <v>300000</v>
      </c>
      <c r="U537" s="66">
        <f t="shared" si="563"/>
        <v>300000</v>
      </c>
      <c r="V537" s="66">
        <f t="shared" si="564"/>
        <v>300000</v>
      </c>
    </row>
    <row r="538" spans="1:22" customFormat="1" ht="25.5">
      <c r="A538" s="123"/>
      <c r="B538" s="88" t="s">
        <v>208</v>
      </c>
      <c r="C538" s="40" t="s">
        <v>53</v>
      </c>
      <c r="D538" s="40" t="s">
        <v>21</v>
      </c>
      <c r="E538" s="40" t="s">
        <v>100</v>
      </c>
      <c r="F538" s="40" t="s">
        <v>128</v>
      </c>
      <c r="G538" s="41" t="s">
        <v>32</v>
      </c>
      <c r="H538" s="66">
        <f>H539</f>
        <v>300000</v>
      </c>
      <c r="I538" s="66">
        <f t="shared" si="613"/>
        <v>300000</v>
      </c>
      <c r="J538" s="66">
        <f t="shared" si="613"/>
        <v>300000</v>
      </c>
      <c r="K538" s="66">
        <f t="shared" si="613"/>
        <v>0</v>
      </c>
      <c r="L538" s="66">
        <f t="shared" si="613"/>
        <v>0</v>
      </c>
      <c r="M538" s="66">
        <f t="shared" si="613"/>
        <v>0</v>
      </c>
      <c r="N538" s="66">
        <f t="shared" si="527"/>
        <v>300000</v>
      </c>
      <c r="O538" s="66">
        <f t="shared" si="528"/>
        <v>300000</v>
      </c>
      <c r="P538" s="66">
        <f t="shared" si="529"/>
        <v>300000</v>
      </c>
      <c r="Q538" s="66">
        <f t="shared" si="614"/>
        <v>0</v>
      </c>
      <c r="R538" s="66">
        <f t="shared" si="614"/>
        <v>0</v>
      </c>
      <c r="S538" s="66">
        <f t="shared" si="614"/>
        <v>0</v>
      </c>
      <c r="T538" s="66">
        <f t="shared" si="562"/>
        <v>300000</v>
      </c>
      <c r="U538" s="66">
        <f t="shared" si="563"/>
        <v>300000</v>
      </c>
      <c r="V538" s="66">
        <f t="shared" si="564"/>
        <v>300000</v>
      </c>
    </row>
    <row r="539" spans="1:22" customFormat="1" ht="25.5">
      <c r="A539" s="123"/>
      <c r="B539" s="92" t="s">
        <v>34</v>
      </c>
      <c r="C539" s="40" t="s">
        <v>53</v>
      </c>
      <c r="D539" s="40" t="s">
        <v>21</v>
      </c>
      <c r="E539" s="40" t="s">
        <v>100</v>
      </c>
      <c r="F539" s="40" t="s">
        <v>128</v>
      </c>
      <c r="G539" s="41" t="s">
        <v>33</v>
      </c>
      <c r="H539" s="66">
        <v>300000</v>
      </c>
      <c r="I539" s="66">
        <v>300000</v>
      </c>
      <c r="J539" s="66">
        <v>300000</v>
      </c>
      <c r="K539" s="66"/>
      <c r="L539" s="66"/>
      <c r="M539" s="66"/>
      <c r="N539" s="66">
        <f t="shared" si="527"/>
        <v>300000</v>
      </c>
      <c r="O539" s="66">
        <f t="shared" si="528"/>
        <v>300000</v>
      </c>
      <c r="P539" s="66">
        <f t="shared" si="529"/>
        <v>300000</v>
      </c>
      <c r="Q539" s="66"/>
      <c r="R539" s="66"/>
      <c r="S539" s="66"/>
      <c r="T539" s="66">
        <f t="shared" si="562"/>
        <v>300000</v>
      </c>
      <c r="U539" s="66">
        <f t="shared" si="563"/>
        <v>300000</v>
      </c>
      <c r="V539" s="66">
        <f t="shared" si="564"/>
        <v>300000</v>
      </c>
    </row>
    <row r="540" spans="1:22" customFormat="1">
      <c r="A540" s="123"/>
      <c r="B540" s="88" t="s">
        <v>325</v>
      </c>
      <c r="C540" s="39" t="s">
        <v>53</v>
      </c>
      <c r="D540" s="39" t="s">
        <v>21</v>
      </c>
      <c r="E540" s="39" t="s">
        <v>100</v>
      </c>
      <c r="F540" s="106" t="s">
        <v>326</v>
      </c>
      <c r="G540" s="42"/>
      <c r="H540" s="66">
        <f>H541</f>
        <v>6800318</v>
      </c>
      <c r="I540" s="66">
        <f t="shared" ref="I540:M541" si="615">I541</f>
        <v>6964514.9500000002</v>
      </c>
      <c r="J540" s="66">
        <f t="shared" si="615"/>
        <v>7134156.6600000001</v>
      </c>
      <c r="K540" s="66">
        <f t="shared" si="615"/>
        <v>0</v>
      </c>
      <c r="L540" s="66">
        <f t="shared" si="615"/>
        <v>0</v>
      </c>
      <c r="M540" s="66">
        <f t="shared" si="615"/>
        <v>0</v>
      </c>
      <c r="N540" s="66">
        <f t="shared" si="527"/>
        <v>6800318</v>
      </c>
      <c r="O540" s="66">
        <f t="shared" si="528"/>
        <v>6964514.9500000002</v>
      </c>
      <c r="P540" s="66">
        <f t="shared" si="529"/>
        <v>7134156.6600000001</v>
      </c>
      <c r="Q540" s="66">
        <f t="shared" ref="Q540:S541" si="616">Q541</f>
        <v>0</v>
      </c>
      <c r="R540" s="66">
        <f t="shared" si="616"/>
        <v>0</v>
      </c>
      <c r="S540" s="66">
        <f t="shared" si="616"/>
        <v>0</v>
      </c>
      <c r="T540" s="66">
        <f t="shared" si="562"/>
        <v>6800318</v>
      </c>
      <c r="U540" s="66">
        <f t="shared" si="563"/>
        <v>6964514.9500000002</v>
      </c>
      <c r="V540" s="66">
        <f t="shared" si="564"/>
        <v>7134156.6600000001</v>
      </c>
    </row>
    <row r="541" spans="1:22" customFormat="1" ht="25.5">
      <c r="A541" s="123"/>
      <c r="B541" s="80" t="s">
        <v>41</v>
      </c>
      <c r="C541" s="39" t="s">
        <v>53</v>
      </c>
      <c r="D541" s="39" t="s">
        <v>21</v>
      </c>
      <c r="E541" s="39" t="s">
        <v>100</v>
      </c>
      <c r="F541" s="106" t="s">
        <v>326</v>
      </c>
      <c r="G541" s="41" t="s">
        <v>39</v>
      </c>
      <c r="H541" s="66">
        <f>H542</f>
        <v>6800318</v>
      </c>
      <c r="I541" s="66">
        <f t="shared" si="615"/>
        <v>6964514.9500000002</v>
      </c>
      <c r="J541" s="66">
        <f t="shared" si="615"/>
        <v>7134156.6600000001</v>
      </c>
      <c r="K541" s="66">
        <f t="shared" si="615"/>
        <v>0</v>
      </c>
      <c r="L541" s="66">
        <f t="shared" si="615"/>
        <v>0</v>
      </c>
      <c r="M541" s="66">
        <f t="shared" si="615"/>
        <v>0</v>
      </c>
      <c r="N541" s="66">
        <f t="shared" si="527"/>
        <v>6800318</v>
      </c>
      <c r="O541" s="66">
        <f t="shared" si="528"/>
        <v>6964514.9500000002</v>
      </c>
      <c r="P541" s="66">
        <f t="shared" si="529"/>
        <v>7134156.6600000001</v>
      </c>
      <c r="Q541" s="66">
        <f t="shared" si="616"/>
        <v>0</v>
      </c>
      <c r="R541" s="66">
        <f t="shared" si="616"/>
        <v>0</v>
      </c>
      <c r="S541" s="66">
        <f t="shared" si="616"/>
        <v>0</v>
      </c>
      <c r="T541" s="66">
        <f t="shared" si="562"/>
        <v>6800318</v>
      </c>
      <c r="U541" s="66">
        <f t="shared" si="563"/>
        <v>6964514.9500000002</v>
      </c>
      <c r="V541" s="66">
        <f t="shared" si="564"/>
        <v>7134156.6600000001</v>
      </c>
    </row>
    <row r="542" spans="1:22" customFormat="1">
      <c r="A542" s="123"/>
      <c r="B542" s="88" t="s">
        <v>194</v>
      </c>
      <c r="C542" s="39" t="s">
        <v>53</v>
      </c>
      <c r="D542" s="39" t="s">
        <v>21</v>
      </c>
      <c r="E542" s="39" t="s">
        <v>100</v>
      </c>
      <c r="F542" s="106" t="s">
        <v>326</v>
      </c>
      <c r="G542" s="41" t="s">
        <v>191</v>
      </c>
      <c r="H542" s="66">
        <v>6800318</v>
      </c>
      <c r="I542" s="66">
        <v>6964514.9500000002</v>
      </c>
      <c r="J542" s="66">
        <v>7134156.6600000001</v>
      </c>
      <c r="K542" s="66"/>
      <c r="L542" s="66"/>
      <c r="M542" s="66"/>
      <c r="N542" s="66">
        <f t="shared" si="527"/>
        <v>6800318</v>
      </c>
      <c r="O542" s="66">
        <f t="shared" si="528"/>
        <v>6964514.9500000002</v>
      </c>
      <c r="P542" s="66">
        <f t="shared" si="529"/>
        <v>7134156.6600000001</v>
      </c>
      <c r="Q542" s="66"/>
      <c r="R542" s="66"/>
      <c r="S542" s="66"/>
      <c r="T542" s="66">
        <f t="shared" si="562"/>
        <v>6800318</v>
      </c>
      <c r="U542" s="66">
        <f t="shared" si="563"/>
        <v>6964514.9500000002</v>
      </c>
      <c r="V542" s="66">
        <f t="shared" si="564"/>
        <v>7134156.6600000001</v>
      </c>
    </row>
    <row r="543" spans="1:22" customFormat="1">
      <c r="A543" s="123"/>
      <c r="B543" s="128" t="s">
        <v>374</v>
      </c>
      <c r="C543" s="40" t="s">
        <v>53</v>
      </c>
      <c r="D543" s="40" t="s">
        <v>21</v>
      </c>
      <c r="E543" s="40" t="s">
        <v>100</v>
      </c>
      <c r="F543" s="42" t="s">
        <v>373</v>
      </c>
      <c r="G543" s="120"/>
      <c r="H543" s="66">
        <f>H544</f>
        <v>0</v>
      </c>
      <c r="I543" s="66">
        <f t="shared" ref="I543:M544" si="617">I544</f>
        <v>0</v>
      </c>
      <c r="J543" s="66">
        <f t="shared" si="617"/>
        <v>0</v>
      </c>
      <c r="K543" s="66">
        <f t="shared" si="617"/>
        <v>19800000</v>
      </c>
      <c r="L543" s="66">
        <f t="shared" si="617"/>
        <v>0</v>
      </c>
      <c r="M543" s="66">
        <f t="shared" si="617"/>
        <v>0</v>
      </c>
      <c r="N543" s="66">
        <f t="shared" ref="N543:N545" si="618">H543+K543</f>
        <v>19800000</v>
      </c>
      <c r="O543" s="66">
        <f t="shared" ref="O543:O545" si="619">I543+L543</f>
        <v>0</v>
      </c>
      <c r="P543" s="66">
        <f t="shared" ref="P543:P545" si="620">J543+M543</f>
        <v>0</v>
      </c>
      <c r="Q543" s="66">
        <f t="shared" ref="Q543:S544" si="621">Q544</f>
        <v>0</v>
      </c>
      <c r="R543" s="66">
        <f t="shared" si="621"/>
        <v>0</v>
      </c>
      <c r="S543" s="66">
        <f t="shared" si="621"/>
        <v>0</v>
      </c>
      <c r="T543" s="66">
        <f t="shared" si="562"/>
        <v>19800000</v>
      </c>
      <c r="U543" s="66">
        <f t="shared" si="563"/>
        <v>0</v>
      </c>
      <c r="V543" s="66">
        <f t="shared" si="564"/>
        <v>0</v>
      </c>
    </row>
    <row r="544" spans="1:22" customFormat="1">
      <c r="A544" s="123"/>
      <c r="B544" s="88" t="s">
        <v>47</v>
      </c>
      <c r="C544" s="40" t="s">
        <v>53</v>
      </c>
      <c r="D544" s="40" t="s">
        <v>21</v>
      </c>
      <c r="E544" s="40" t="s">
        <v>100</v>
      </c>
      <c r="F544" s="42" t="s">
        <v>373</v>
      </c>
      <c r="G544" s="120" t="s">
        <v>45</v>
      </c>
      <c r="H544" s="66">
        <f>H545</f>
        <v>0</v>
      </c>
      <c r="I544" s="66">
        <f t="shared" si="617"/>
        <v>0</v>
      </c>
      <c r="J544" s="66">
        <f t="shared" si="617"/>
        <v>0</v>
      </c>
      <c r="K544" s="66">
        <f t="shared" si="617"/>
        <v>19800000</v>
      </c>
      <c r="L544" s="66">
        <f t="shared" si="617"/>
        <v>0</v>
      </c>
      <c r="M544" s="66">
        <f t="shared" si="617"/>
        <v>0</v>
      </c>
      <c r="N544" s="66">
        <f t="shared" si="618"/>
        <v>19800000</v>
      </c>
      <c r="O544" s="66">
        <f t="shared" si="619"/>
        <v>0</v>
      </c>
      <c r="P544" s="66">
        <f t="shared" si="620"/>
        <v>0</v>
      </c>
      <c r="Q544" s="66">
        <f t="shared" si="621"/>
        <v>0</v>
      </c>
      <c r="R544" s="66">
        <f t="shared" si="621"/>
        <v>0</v>
      </c>
      <c r="S544" s="66">
        <f t="shared" si="621"/>
        <v>0</v>
      </c>
      <c r="T544" s="66">
        <f t="shared" si="562"/>
        <v>19800000</v>
      </c>
      <c r="U544" s="66">
        <f t="shared" si="563"/>
        <v>0</v>
      </c>
      <c r="V544" s="66">
        <f t="shared" si="564"/>
        <v>0</v>
      </c>
    </row>
    <row r="545" spans="1:22" customFormat="1">
      <c r="A545" s="123"/>
      <c r="B545" s="88" t="s">
        <v>61</v>
      </c>
      <c r="C545" s="40" t="s">
        <v>53</v>
      </c>
      <c r="D545" s="40" t="s">
        <v>21</v>
      </c>
      <c r="E545" s="40" t="s">
        <v>100</v>
      </c>
      <c r="F545" s="42" t="s">
        <v>373</v>
      </c>
      <c r="G545" s="120" t="s">
        <v>62</v>
      </c>
      <c r="H545" s="66"/>
      <c r="I545" s="66"/>
      <c r="J545" s="66"/>
      <c r="K545" s="66">
        <v>19800000</v>
      </c>
      <c r="L545" s="66"/>
      <c r="M545" s="66"/>
      <c r="N545" s="66">
        <f t="shared" si="618"/>
        <v>19800000</v>
      </c>
      <c r="O545" s="66">
        <f t="shared" si="619"/>
        <v>0</v>
      </c>
      <c r="P545" s="66">
        <f t="shared" si="620"/>
        <v>0</v>
      </c>
      <c r="Q545" s="66"/>
      <c r="R545" s="66"/>
      <c r="S545" s="66"/>
      <c r="T545" s="66">
        <f t="shared" si="562"/>
        <v>19800000</v>
      </c>
      <c r="U545" s="66">
        <f t="shared" si="563"/>
        <v>0</v>
      </c>
      <c r="V545" s="66">
        <f t="shared" si="564"/>
        <v>0</v>
      </c>
    </row>
    <row r="546" spans="1:22" customFormat="1" ht="25.5">
      <c r="A546" s="123"/>
      <c r="B546" s="128" t="s">
        <v>372</v>
      </c>
      <c r="C546" s="40" t="s">
        <v>53</v>
      </c>
      <c r="D546" s="40" t="s">
        <v>21</v>
      </c>
      <c r="E546" s="40" t="s">
        <v>100</v>
      </c>
      <c r="F546" s="42" t="s">
        <v>371</v>
      </c>
      <c r="G546" s="120"/>
      <c r="H546" s="66">
        <f>H547</f>
        <v>0</v>
      </c>
      <c r="I546" s="66">
        <f t="shared" ref="I546:M547" si="622">I547</f>
        <v>0</v>
      </c>
      <c r="J546" s="66">
        <f t="shared" si="622"/>
        <v>0</v>
      </c>
      <c r="K546" s="66">
        <f t="shared" si="622"/>
        <v>9908815.5299999993</v>
      </c>
      <c r="L546" s="66">
        <f t="shared" si="622"/>
        <v>0</v>
      </c>
      <c r="M546" s="66">
        <f t="shared" si="622"/>
        <v>0</v>
      </c>
      <c r="N546" s="66">
        <f t="shared" ref="N546:N548" si="623">H546+K546</f>
        <v>9908815.5299999993</v>
      </c>
      <c r="O546" s="66">
        <f t="shared" ref="O546:O548" si="624">I546+L546</f>
        <v>0</v>
      </c>
      <c r="P546" s="66">
        <f t="shared" ref="P546:P548" si="625">J546+M546</f>
        <v>0</v>
      </c>
      <c r="Q546" s="66">
        <f t="shared" ref="Q546:S547" si="626">Q547</f>
        <v>-0.89</v>
      </c>
      <c r="R546" s="66">
        <f t="shared" si="626"/>
        <v>0</v>
      </c>
      <c r="S546" s="66">
        <f t="shared" si="626"/>
        <v>0</v>
      </c>
      <c r="T546" s="66">
        <f t="shared" si="562"/>
        <v>9908814.6399999987</v>
      </c>
      <c r="U546" s="66">
        <f t="shared" si="563"/>
        <v>0</v>
      </c>
      <c r="V546" s="66">
        <f t="shared" si="564"/>
        <v>0</v>
      </c>
    </row>
    <row r="547" spans="1:22" customFormat="1">
      <c r="A547" s="123"/>
      <c r="B547" s="88" t="s">
        <v>47</v>
      </c>
      <c r="C547" s="40" t="s">
        <v>53</v>
      </c>
      <c r="D547" s="40" t="s">
        <v>21</v>
      </c>
      <c r="E547" s="40" t="s">
        <v>100</v>
      </c>
      <c r="F547" s="42" t="s">
        <v>371</v>
      </c>
      <c r="G547" s="120" t="s">
        <v>45</v>
      </c>
      <c r="H547" s="66">
        <f>H548</f>
        <v>0</v>
      </c>
      <c r="I547" s="66">
        <f t="shared" si="622"/>
        <v>0</v>
      </c>
      <c r="J547" s="66">
        <f t="shared" si="622"/>
        <v>0</v>
      </c>
      <c r="K547" s="66">
        <f t="shared" si="622"/>
        <v>9908815.5299999993</v>
      </c>
      <c r="L547" s="66">
        <f t="shared" si="622"/>
        <v>0</v>
      </c>
      <c r="M547" s="66">
        <f t="shared" si="622"/>
        <v>0</v>
      </c>
      <c r="N547" s="66">
        <f t="shared" si="623"/>
        <v>9908815.5299999993</v>
      </c>
      <c r="O547" s="66">
        <f t="shared" si="624"/>
        <v>0</v>
      </c>
      <c r="P547" s="66">
        <f t="shared" si="625"/>
        <v>0</v>
      </c>
      <c r="Q547" s="66">
        <f t="shared" si="626"/>
        <v>-0.89</v>
      </c>
      <c r="R547" s="66">
        <f t="shared" si="626"/>
        <v>0</v>
      </c>
      <c r="S547" s="66">
        <f t="shared" si="626"/>
        <v>0</v>
      </c>
      <c r="T547" s="66">
        <f t="shared" si="562"/>
        <v>9908814.6399999987</v>
      </c>
      <c r="U547" s="66">
        <f t="shared" si="563"/>
        <v>0</v>
      </c>
      <c r="V547" s="66">
        <f t="shared" si="564"/>
        <v>0</v>
      </c>
    </row>
    <row r="548" spans="1:22" customFormat="1">
      <c r="A548" s="123"/>
      <c r="B548" s="88" t="s">
        <v>61</v>
      </c>
      <c r="C548" s="40" t="s">
        <v>53</v>
      </c>
      <c r="D548" s="40" t="s">
        <v>21</v>
      </c>
      <c r="E548" s="40" t="s">
        <v>100</v>
      </c>
      <c r="F548" s="42" t="s">
        <v>371</v>
      </c>
      <c r="G548" s="120" t="s">
        <v>62</v>
      </c>
      <c r="H548" s="66"/>
      <c r="I548" s="66"/>
      <c r="J548" s="66"/>
      <c r="K548" s="66">
        <f>10023815.53-115000</f>
        <v>9908815.5299999993</v>
      </c>
      <c r="L548" s="66"/>
      <c r="M548" s="66"/>
      <c r="N548" s="66">
        <f t="shared" si="623"/>
        <v>9908815.5299999993</v>
      </c>
      <c r="O548" s="66">
        <f t="shared" si="624"/>
        <v>0</v>
      </c>
      <c r="P548" s="66">
        <f t="shared" si="625"/>
        <v>0</v>
      </c>
      <c r="Q548" s="66">
        <v>-0.89</v>
      </c>
      <c r="R548" s="66"/>
      <c r="S548" s="66"/>
      <c r="T548" s="66">
        <f t="shared" si="562"/>
        <v>9908814.6399999987</v>
      </c>
      <c r="U548" s="66">
        <f t="shared" si="563"/>
        <v>0</v>
      </c>
      <c r="V548" s="66">
        <f t="shared" si="564"/>
        <v>0</v>
      </c>
    </row>
    <row r="549" spans="1:22" customFormat="1">
      <c r="A549" s="123"/>
      <c r="B549" s="80" t="s">
        <v>327</v>
      </c>
      <c r="C549" s="40" t="s">
        <v>53</v>
      </c>
      <c r="D549" s="40" t="s">
        <v>21</v>
      </c>
      <c r="E549" s="40" t="s">
        <v>100</v>
      </c>
      <c r="F549" s="40" t="s">
        <v>328</v>
      </c>
      <c r="G549" s="41"/>
      <c r="H549" s="66">
        <f>H550</f>
        <v>1467765</v>
      </c>
      <c r="I549" s="66">
        <f t="shared" ref="I549:M550" si="627">I550</f>
        <v>1522595.6</v>
      </c>
      <c r="J549" s="66">
        <f t="shared" si="627"/>
        <v>1579619.42</v>
      </c>
      <c r="K549" s="66">
        <f t="shared" si="627"/>
        <v>0</v>
      </c>
      <c r="L549" s="66">
        <f t="shared" si="627"/>
        <v>0</v>
      </c>
      <c r="M549" s="66">
        <f t="shared" si="627"/>
        <v>0</v>
      </c>
      <c r="N549" s="66">
        <f t="shared" si="527"/>
        <v>1467765</v>
      </c>
      <c r="O549" s="66">
        <f t="shared" si="528"/>
        <v>1522595.6</v>
      </c>
      <c r="P549" s="66">
        <f t="shared" si="529"/>
        <v>1579619.42</v>
      </c>
      <c r="Q549" s="66">
        <f t="shared" ref="Q549:S550" si="628">Q550</f>
        <v>0</v>
      </c>
      <c r="R549" s="66">
        <f t="shared" si="628"/>
        <v>0</v>
      </c>
      <c r="S549" s="66">
        <f t="shared" si="628"/>
        <v>0</v>
      </c>
      <c r="T549" s="66">
        <f t="shared" si="562"/>
        <v>1467765</v>
      </c>
      <c r="U549" s="66">
        <f t="shared" si="563"/>
        <v>1522595.6</v>
      </c>
      <c r="V549" s="66">
        <f t="shared" si="564"/>
        <v>1579619.42</v>
      </c>
    </row>
    <row r="550" spans="1:22" customFormat="1" ht="25.5">
      <c r="A550" s="123"/>
      <c r="B550" s="136" t="s">
        <v>208</v>
      </c>
      <c r="C550" s="40" t="s">
        <v>53</v>
      </c>
      <c r="D550" s="40" t="s">
        <v>21</v>
      </c>
      <c r="E550" s="40" t="s">
        <v>100</v>
      </c>
      <c r="F550" s="40" t="s">
        <v>328</v>
      </c>
      <c r="G550" s="41" t="s">
        <v>32</v>
      </c>
      <c r="H550" s="66">
        <f>H551</f>
        <v>1467765</v>
      </c>
      <c r="I550" s="66">
        <f t="shared" si="627"/>
        <v>1522595.6</v>
      </c>
      <c r="J550" s="66">
        <f t="shared" si="627"/>
        <v>1579619.42</v>
      </c>
      <c r="K550" s="66">
        <f t="shared" si="627"/>
        <v>0</v>
      </c>
      <c r="L550" s="66">
        <f t="shared" si="627"/>
        <v>0</v>
      </c>
      <c r="M550" s="66">
        <f t="shared" si="627"/>
        <v>0</v>
      </c>
      <c r="N550" s="66">
        <f t="shared" si="527"/>
        <v>1467765</v>
      </c>
      <c r="O550" s="66">
        <f t="shared" si="528"/>
        <v>1522595.6</v>
      </c>
      <c r="P550" s="66">
        <f t="shared" si="529"/>
        <v>1579619.42</v>
      </c>
      <c r="Q550" s="66">
        <f t="shared" si="628"/>
        <v>0</v>
      </c>
      <c r="R550" s="66">
        <f t="shared" si="628"/>
        <v>0</v>
      </c>
      <c r="S550" s="66">
        <f t="shared" si="628"/>
        <v>0</v>
      </c>
      <c r="T550" s="66">
        <f t="shared" si="562"/>
        <v>1467765</v>
      </c>
      <c r="U550" s="66">
        <f t="shared" si="563"/>
        <v>1522595.6</v>
      </c>
      <c r="V550" s="66">
        <f t="shared" si="564"/>
        <v>1579619.42</v>
      </c>
    </row>
    <row r="551" spans="1:22" customFormat="1" ht="25.5">
      <c r="A551" s="123"/>
      <c r="B551" s="77" t="s">
        <v>34</v>
      </c>
      <c r="C551" s="40" t="s">
        <v>53</v>
      </c>
      <c r="D551" s="40" t="s">
        <v>21</v>
      </c>
      <c r="E551" s="40" t="s">
        <v>100</v>
      </c>
      <c r="F551" s="40" t="s">
        <v>328</v>
      </c>
      <c r="G551" s="41" t="s">
        <v>33</v>
      </c>
      <c r="H551" s="66">
        <f>682500+785265</f>
        <v>1467765</v>
      </c>
      <c r="I551" s="66">
        <f>709800+812795.6</f>
        <v>1522595.6</v>
      </c>
      <c r="J551" s="66">
        <f>738192+841427.42</f>
        <v>1579619.42</v>
      </c>
      <c r="K551" s="66"/>
      <c r="L551" s="66"/>
      <c r="M551" s="66"/>
      <c r="N551" s="66">
        <f t="shared" si="527"/>
        <v>1467765</v>
      </c>
      <c r="O551" s="66">
        <f t="shared" si="528"/>
        <v>1522595.6</v>
      </c>
      <c r="P551" s="66">
        <f t="shared" si="529"/>
        <v>1579619.42</v>
      </c>
      <c r="Q551" s="66"/>
      <c r="R551" s="66"/>
      <c r="S551" s="66"/>
      <c r="T551" s="66">
        <f t="shared" si="562"/>
        <v>1467765</v>
      </c>
      <c r="U551" s="66">
        <f t="shared" si="563"/>
        <v>1522595.6</v>
      </c>
      <c r="V551" s="66">
        <f t="shared" si="564"/>
        <v>1579619.42</v>
      </c>
    </row>
    <row r="552" spans="1:22" customFormat="1">
      <c r="A552" s="123"/>
      <c r="B552" s="110" t="s">
        <v>329</v>
      </c>
      <c r="C552" s="40" t="s">
        <v>53</v>
      </c>
      <c r="D552" s="40" t="s">
        <v>21</v>
      </c>
      <c r="E552" s="40" t="s">
        <v>100</v>
      </c>
      <c r="F552" s="40" t="s">
        <v>330</v>
      </c>
      <c r="G552" s="41"/>
      <c r="H552" s="66">
        <f>H553</f>
        <v>150000</v>
      </c>
      <c r="I552" s="66">
        <f t="shared" ref="I552:M553" si="629">I553</f>
        <v>150000</v>
      </c>
      <c r="J552" s="66">
        <f t="shared" si="629"/>
        <v>150000</v>
      </c>
      <c r="K552" s="66">
        <f t="shared" si="629"/>
        <v>300000</v>
      </c>
      <c r="L552" s="66">
        <f t="shared" si="629"/>
        <v>0</v>
      </c>
      <c r="M552" s="66">
        <f t="shared" si="629"/>
        <v>0</v>
      </c>
      <c r="N552" s="66">
        <f t="shared" si="527"/>
        <v>450000</v>
      </c>
      <c r="O552" s="66">
        <f t="shared" si="528"/>
        <v>150000</v>
      </c>
      <c r="P552" s="66">
        <f t="shared" si="529"/>
        <v>150000</v>
      </c>
      <c r="Q552" s="66">
        <f t="shared" ref="Q552:S553" si="630">Q553</f>
        <v>0</v>
      </c>
      <c r="R552" s="66">
        <f t="shared" si="630"/>
        <v>0</v>
      </c>
      <c r="S552" s="66">
        <f t="shared" si="630"/>
        <v>0</v>
      </c>
      <c r="T552" s="66">
        <f t="shared" si="562"/>
        <v>450000</v>
      </c>
      <c r="U552" s="66">
        <f t="shared" si="563"/>
        <v>150000</v>
      </c>
      <c r="V552" s="66">
        <f t="shared" si="564"/>
        <v>150000</v>
      </c>
    </row>
    <row r="553" spans="1:22" customFormat="1" ht="25.5">
      <c r="A553" s="123"/>
      <c r="B553" s="136" t="s">
        <v>208</v>
      </c>
      <c r="C553" s="40" t="s">
        <v>53</v>
      </c>
      <c r="D553" s="40" t="s">
        <v>21</v>
      </c>
      <c r="E553" s="40" t="s">
        <v>100</v>
      </c>
      <c r="F553" s="40" t="s">
        <v>330</v>
      </c>
      <c r="G553" s="41" t="s">
        <v>32</v>
      </c>
      <c r="H553" s="66">
        <f>H554</f>
        <v>150000</v>
      </c>
      <c r="I553" s="66">
        <f t="shared" si="629"/>
        <v>150000</v>
      </c>
      <c r="J553" s="66">
        <f t="shared" si="629"/>
        <v>150000</v>
      </c>
      <c r="K553" s="66">
        <f t="shared" si="629"/>
        <v>300000</v>
      </c>
      <c r="L553" s="66">
        <f t="shared" si="629"/>
        <v>0</v>
      </c>
      <c r="M553" s="66">
        <f t="shared" si="629"/>
        <v>0</v>
      </c>
      <c r="N553" s="66">
        <f t="shared" si="527"/>
        <v>450000</v>
      </c>
      <c r="O553" s="66">
        <f t="shared" si="528"/>
        <v>150000</v>
      </c>
      <c r="P553" s="66">
        <f t="shared" si="529"/>
        <v>150000</v>
      </c>
      <c r="Q553" s="66">
        <f t="shared" si="630"/>
        <v>0</v>
      </c>
      <c r="R553" s="66">
        <f t="shared" si="630"/>
        <v>0</v>
      </c>
      <c r="S553" s="66">
        <f t="shared" si="630"/>
        <v>0</v>
      </c>
      <c r="T553" s="66">
        <f t="shared" si="562"/>
        <v>450000</v>
      </c>
      <c r="U553" s="66">
        <f t="shared" si="563"/>
        <v>150000</v>
      </c>
      <c r="V553" s="66">
        <f t="shared" si="564"/>
        <v>150000</v>
      </c>
    </row>
    <row r="554" spans="1:22" customFormat="1" ht="25.5">
      <c r="A554" s="123"/>
      <c r="B554" s="77" t="s">
        <v>34</v>
      </c>
      <c r="C554" s="40" t="s">
        <v>53</v>
      </c>
      <c r="D554" s="40" t="s">
        <v>21</v>
      </c>
      <c r="E554" s="40" t="s">
        <v>100</v>
      </c>
      <c r="F554" s="40" t="s">
        <v>330</v>
      </c>
      <c r="G554" s="41" t="s">
        <v>33</v>
      </c>
      <c r="H554" s="66">
        <v>150000</v>
      </c>
      <c r="I554" s="66">
        <v>150000</v>
      </c>
      <c r="J554" s="66">
        <v>150000</v>
      </c>
      <c r="K554" s="66">
        <v>300000</v>
      </c>
      <c r="L554" s="66"/>
      <c r="M554" s="66"/>
      <c r="N554" s="66">
        <f t="shared" si="527"/>
        <v>450000</v>
      </c>
      <c r="O554" s="66">
        <f t="shared" si="528"/>
        <v>150000</v>
      </c>
      <c r="P554" s="66">
        <f t="shared" si="529"/>
        <v>150000</v>
      </c>
      <c r="Q554" s="66"/>
      <c r="R554" s="66"/>
      <c r="S554" s="66"/>
      <c r="T554" s="66">
        <f t="shared" si="562"/>
        <v>450000</v>
      </c>
      <c r="U554" s="66">
        <f t="shared" si="563"/>
        <v>150000</v>
      </c>
      <c r="V554" s="66">
        <f t="shared" si="564"/>
        <v>150000</v>
      </c>
    </row>
    <row r="555" spans="1:22" customFormat="1">
      <c r="A555" s="123"/>
      <c r="B555" s="77" t="s">
        <v>331</v>
      </c>
      <c r="C555" s="40" t="s">
        <v>53</v>
      </c>
      <c r="D555" s="40" t="s">
        <v>21</v>
      </c>
      <c r="E555" s="40" t="s">
        <v>100</v>
      </c>
      <c r="F555" s="40" t="s">
        <v>332</v>
      </c>
      <c r="G555" s="41"/>
      <c r="H555" s="66">
        <f>H558+H556+H560</f>
        <v>17269919</v>
      </c>
      <c r="I555" s="66">
        <f t="shared" ref="I555:J555" si="631">I558+I556+I560</f>
        <v>17466094.100000001</v>
      </c>
      <c r="J555" s="66">
        <f t="shared" si="631"/>
        <v>17171651.710000001</v>
      </c>
      <c r="K555" s="66">
        <f t="shared" ref="K555:M555" si="632">K558+K556+K560</f>
        <v>200000</v>
      </c>
      <c r="L555" s="66">
        <f t="shared" si="632"/>
        <v>0</v>
      </c>
      <c r="M555" s="66">
        <f t="shared" si="632"/>
        <v>0</v>
      </c>
      <c r="N555" s="66">
        <f t="shared" si="527"/>
        <v>17469919</v>
      </c>
      <c r="O555" s="66">
        <f t="shared" si="528"/>
        <v>17466094.100000001</v>
      </c>
      <c r="P555" s="66">
        <f t="shared" si="529"/>
        <v>17171651.710000001</v>
      </c>
      <c r="Q555" s="66">
        <f t="shared" ref="Q555:S555" si="633">Q558+Q556+Q560</f>
        <v>549213.30000000005</v>
      </c>
      <c r="R555" s="66">
        <f t="shared" si="633"/>
        <v>0</v>
      </c>
      <c r="S555" s="66">
        <f t="shared" si="633"/>
        <v>0</v>
      </c>
      <c r="T555" s="66">
        <f t="shared" si="562"/>
        <v>18019132.300000001</v>
      </c>
      <c r="U555" s="66">
        <f t="shared" si="563"/>
        <v>17466094.100000001</v>
      </c>
      <c r="V555" s="66">
        <f t="shared" si="564"/>
        <v>17171651.710000001</v>
      </c>
    </row>
    <row r="556" spans="1:22" customFormat="1" ht="38.25">
      <c r="A556" s="123"/>
      <c r="B556" s="77" t="s">
        <v>51</v>
      </c>
      <c r="C556" s="40" t="s">
        <v>53</v>
      </c>
      <c r="D556" s="40" t="s">
        <v>21</v>
      </c>
      <c r="E556" s="40" t="s">
        <v>100</v>
      </c>
      <c r="F556" s="40" t="s">
        <v>332</v>
      </c>
      <c r="G556" s="41" t="s">
        <v>49</v>
      </c>
      <c r="H556" s="66">
        <f>H557</f>
        <v>8601700</v>
      </c>
      <c r="I556" s="66">
        <f t="shared" ref="I556:M556" si="634">I557</f>
        <v>8683109.2200000007</v>
      </c>
      <c r="J556" s="66">
        <f t="shared" si="634"/>
        <v>8769390.3200000003</v>
      </c>
      <c r="K556" s="66">
        <f t="shared" si="634"/>
        <v>0</v>
      </c>
      <c r="L556" s="66">
        <f t="shared" si="634"/>
        <v>0</v>
      </c>
      <c r="M556" s="66">
        <f t="shared" si="634"/>
        <v>0</v>
      </c>
      <c r="N556" s="66">
        <f t="shared" si="527"/>
        <v>8601700</v>
      </c>
      <c r="O556" s="66">
        <f t="shared" si="528"/>
        <v>8683109.2200000007</v>
      </c>
      <c r="P556" s="66">
        <f t="shared" si="529"/>
        <v>8769390.3200000003</v>
      </c>
      <c r="Q556" s="66">
        <f t="shared" ref="Q556:S556" si="635">Q557</f>
        <v>0</v>
      </c>
      <c r="R556" s="66">
        <f t="shared" si="635"/>
        <v>0</v>
      </c>
      <c r="S556" s="66">
        <f t="shared" si="635"/>
        <v>0</v>
      </c>
      <c r="T556" s="66">
        <f t="shared" si="562"/>
        <v>8601700</v>
      </c>
      <c r="U556" s="66">
        <f t="shared" si="563"/>
        <v>8683109.2200000007</v>
      </c>
      <c r="V556" s="66">
        <f t="shared" si="564"/>
        <v>8769390.3200000003</v>
      </c>
    </row>
    <row r="557" spans="1:22" customFormat="1">
      <c r="A557" s="123"/>
      <c r="B557" s="77" t="s">
        <v>64</v>
      </c>
      <c r="C557" s="40" t="s">
        <v>53</v>
      </c>
      <c r="D557" s="40" t="s">
        <v>21</v>
      </c>
      <c r="E557" s="40" t="s">
        <v>100</v>
      </c>
      <c r="F557" s="40" t="s">
        <v>332</v>
      </c>
      <c r="G557" s="41" t="s">
        <v>65</v>
      </c>
      <c r="H557" s="66">
        <v>8601700</v>
      </c>
      <c r="I557" s="66">
        <v>8683109.2200000007</v>
      </c>
      <c r="J557" s="66">
        <v>8769390.3200000003</v>
      </c>
      <c r="K557" s="66"/>
      <c r="L557" s="66"/>
      <c r="M557" s="66"/>
      <c r="N557" s="66">
        <f t="shared" si="527"/>
        <v>8601700</v>
      </c>
      <c r="O557" s="66">
        <f t="shared" si="528"/>
        <v>8683109.2200000007</v>
      </c>
      <c r="P557" s="66">
        <f t="shared" si="529"/>
        <v>8769390.3200000003</v>
      </c>
      <c r="Q557" s="66"/>
      <c r="R557" s="66"/>
      <c r="S557" s="66"/>
      <c r="T557" s="66">
        <f t="shared" si="562"/>
        <v>8601700</v>
      </c>
      <c r="U557" s="66">
        <f t="shared" si="563"/>
        <v>8683109.2200000007</v>
      </c>
      <c r="V557" s="66">
        <f t="shared" si="564"/>
        <v>8769390.3200000003</v>
      </c>
    </row>
    <row r="558" spans="1:22" customFormat="1" ht="25.5">
      <c r="A558" s="123"/>
      <c r="B558" s="136" t="s">
        <v>208</v>
      </c>
      <c r="C558" s="40" t="s">
        <v>53</v>
      </c>
      <c r="D558" s="40" t="s">
        <v>21</v>
      </c>
      <c r="E558" s="40" t="s">
        <v>100</v>
      </c>
      <c r="F558" s="40" t="s">
        <v>332</v>
      </c>
      <c r="G558" s="41" t="s">
        <v>32</v>
      </c>
      <c r="H558" s="66">
        <f>H559</f>
        <v>8645219</v>
      </c>
      <c r="I558" s="66">
        <f t="shared" ref="I558:M558" si="636">I559</f>
        <v>8759984.879999999</v>
      </c>
      <c r="J558" s="66">
        <f t="shared" si="636"/>
        <v>8379261.3900000006</v>
      </c>
      <c r="K558" s="66">
        <f t="shared" si="636"/>
        <v>200000</v>
      </c>
      <c r="L558" s="66">
        <f t="shared" si="636"/>
        <v>0</v>
      </c>
      <c r="M558" s="66">
        <f t="shared" si="636"/>
        <v>0</v>
      </c>
      <c r="N558" s="66">
        <f t="shared" si="527"/>
        <v>8845219</v>
      </c>
      <c r="O558" s="66">
        <f t="shared" si="528"/>
        <v>8759984.879999999</v>
      </c>
      <c r="P558" s="66">
        <f t="shared" si="529"/>
        <v>8379261.3900000006</v>
      </c>
      <c r="Q558" s="66">
        <f t="shared" ref="Q558:S558" si="637">Q559</f>
        <v>549213.30000000005</v>
      </c>
      <c r="R558" s="66">
        <f t="shared" si="637"/>
        <v>0</v>
      </c>
      <c r="S558" s="66">
        <f t="shared" si="637"/>
        <v>0</v>
      </c>
      <c r="T558" s="66">
        <f t="shared" si="562"/>
        <v>9394432.3000000007</v>
      </c>
      <c r="U558" s="66">
        <f t="shared" si="563"/>
        <v>8759984.879999999</v>
      </c>
      <c r="V558" s="66">
        <f t="shared" si="564"/>
        <v>8379261.3900000006</v>
      </c>
    </row>
    <row r="559" spans="1:22" customFormat="1" ht="25.5">
      <c r="A559" s="123"/>
      <c r="B559" s="77" t="s">
        <v>34</v>
      </c>
      <c r="C559" s="40" t="s">
        <v>53</v>
      </c>
      <c r="D559" s="40" t="s">
        <v>21</v>
      </c>
      <c r="E559" s="40" t="s">
        <v>100</v>
      </c>
      <c r="F559" s="40" t="s">
        <v>332</v>
      </c>
      <c r="G559" s="41" t="s">
        <v>33</v>
      </c>
      <c r="H559" s="66">
        <f>1349695+1926625+5368899</f>
        <v>8645219</v>
      </c>
      <c r="I559" s="66">
        <f>1394482.8+1896847.12+5468654.96</f>
        <v>8759984.879999999</v>
      </c>
      <c r="J559" s="66">
        <f>1441062.11+1915798.12+5022401.16</f>
        <v>8379261.3900000006</v>
      </c>
      <c r="K559" s="66">
        <f>500000-300000</f>
        <v>200000</v>
      </c>
      <c r="L559" s="66"/>
      <c r="M559" s="66"/>
      <c r="N559" s="66">
        <f t="shared" si="527"/>
        <v>8845219</v>
      </c>
      <c r="O559" s="66">
        <f t="shared" si="528"/>
        <v>8759984.879999999</v>
      </c>
      <c r="P559" s="66">
        <f t="shared" si="529"/>
        <v>8379261.3900000006</v>
      </c>
      <c r="Q559" s="66">
        <f>489101.76+10000+50000+111.54</f>
        <v>549213.30000000005</v>
      </c>
      <c r="R559" s="66"/>
      <c r="S559" s="66"/>
      <c r="T559" s="66">
        <f t="shared" si="562"/>
        <v>9394432.3000000007</v>
      </c>
      <c r="U559" s="66">
        <f t="shared" si="563"/>
        <v>8759984.879999999</v>
      </c>
      <c r="V559" s="66">
        <f t="shared" si="564"/>
        <v>8379261.3900000006</v>
      </c>
    </row>
    <row r="560" spans="1:22" customFormat="1">
      <c r="A560" s="123"/>
      <c r="B560" s="77" t="s">
        <v>47</v>
      </c>
      <c r="C560" s="40" t="s">
        <v>53</v>
      </c>
      <c r="D560" s="40" t="s">
        <v>21</v>
      </c>
      <c r="E560" s="40" t="s">
        <v>100</v>
      </c>
      <c r="F560" s="40" t="s">
        <v>332</v>
      </c>
      <c r="G560" s="41" t="s">
        <v>45</v>
      </c>
      <c r="H560" s="66">
        <f>H561</f>
        <v>23000</v>
      </c>
      <c r="I560" s="66">
        <f t="shared" ref="I560:M560" si="638">I561</f>
        <v>23000</v>
      </c>
      <c r="J560" s="66">
        <f t="shared" si="638"/>
        <v>23000</v>
      </c>
      <c r="K560" s="66">
        <f t="shared" si="638"/>
        <v>0</v>
      </c>
      <c r="L560" s="66">
        <f t="shared" si="638"/>
        <v>0</v>
      </c>
      <c r="M560" s="66">
        <f t="shared" si="638"/>
        <v>0</v>
      </c>
      <c r="N560" s="66">
        <f t="shared" ref="N560:N639" si="639">H560+K560</f>
        <v>23000</v>
      </c>
      <c r="O560" s="66">
        <f t="shared" ref="O560:O639" si="640">I560+L560</f>
        <v>23000</v>
      </c>
      <c r="P560" s="66">
        <f t="shared" ref="P560:P639" si="641">J560+M560</f>
        <v>23000</v>
      </c>
      <c r="Q560" s="66">
        <f t="shared" ref="Q560:S560" si="642">Q561</f>
        <v>0</v>
      </c>
      <c r="R560" s="66">
        <f t="shared" si="642"/>
        <v>0</v>
      </c>
      <c r="S560" s="66">
        <f t="shared" si="642"/>
        <v>0</v>
      </c>
      <c r="T560" s="66">
        <f t="shared" si="562"/>
        <v>23000</v>
      </c>
      <c r="U560" s="66">
        <f t="shared" si="563"/>
        <v>23000</v>
      </c>
      <c r="V560" s="66">
        <f t="shared" si="564"/>
        <v>23000</v>
      </c>
    </row>
    <row r="561" spans="1:22" customFormat="1">
      <c r="A561" s="123"/>
      <c r="B561" s="164" t="s">
        <v>56</v>
      </c>
      <c r="C561" s="40" t="s">
        <v>53</v>
      </c>
      <c r="D561" s="40" t="s">
        <v>21</v>
      </c>
      <c r="E561" s="40" t="s">
        <v>100</v>
      </c>
      <c r="F561" s="40" t="s">
        <v>332</v>
      </c>
      <c r="G561" s="41" t="s">
        <v>57</v>
      </c>
      <c r="H561" s="66">
        <v>23000</v>
      </c>
      <c r="I561" s="66">
        <v>23000</v>
      </c>
      <c r="J561" s="66">
        <v>23000</v>
      </c>
      <c r="K561" s="66"/>
      <c r="L561" s="66"/>
      <c r="M561" s="66"/>
      <c r="N561" s="66">
        <f t="shared" si="639"/>
        <v>23000</v>
      </c>
      <c r="O561" s="66">
        <f t="shared" si="640"/>
        <v>23000</v>
      </c>
      <c r="P561" s="66">
        <f t="shared" si="641"/>
        <v>23000</v>
      </c>
      <c r="Q561" s="66"/>
      <c r="R561" s="66"/>
      <c r="S561" s="66"/>
      <c r="T561" s="66">
        <f t="shared" si="562"/>
        <v>23000</v>
      </c>
      <c r="U561" s="66">
        <f t="shared" si="563"/>
        <v>23000</v>
      </c>
      <c r="V561" s="66">
        <f t="shared" si="564"/>
        <v>23000</v>
      </c>
    </row>
    <row r="562" spans="1:22" customFormat="1" ht="25.5">
      <c r="A562" s="123"/>
      <c r="B562" s="80" t="s">
        <v>333</v>
      </c>
      <c r="C562" s="40" t="s">
        <v>53</v>
      </c>
      <c r="D562" s="40" t="s">
        <v>21</v>
      </c>
      <c r="E562" s="40" t="s">
        <v>100</v>
      </c>
      <c r="F562" s="40" t="s">
        <v>334</v>
      </c>
      <c r="G562" s="41"/>
      <c r="H562" s="66">
        <f>H563</f>
        <v>1500000</v>
      </c>
      <c r="I562" s="66">
        <f t="shared" ref="I562:M563" si="643">I563</f>
        <v>0</v>
      </c>
      <c r="J562" s="66">
        <f t="shared" si="643"/>
        <v>0</v>
      </c>
      <c r="K562" s="66">
        <f t="shared" si="643"/>
        <v>0</v>
      </c>
      <c r="L562" s="66">
        <f t="shared" si="643"/>
        <v>0</v>
      </c>
      <c r="M562" s="66">
        <f t="shared" si="643"/>
        <v>0</v>
      </c>
      <c r="N562" s="66">
        <f t="shared" si="639"/>
        <v>1500000</v>
      </c>
      <c r="O562" s="66">
        <f t="shared" si="640"/>
        <v>0</v>
      </c>
      <c r="P562" s="66">
        <f t="shared" si="641"/>
        <v>0</v>
      </c>
      <c r="Q562" s="66">
        <f t="shared" ref="Q562:S563" si="644">Q563</f>
        <v>0</v>
      </c>
      <c r="R562" s="66">
        <f t="shared" si="644"/>
        <v>0</v>
      </c>
      <c r="S562" s="66">
        <f t="shared" si="644"/>
        <v>0</v>
      </c>
      <c r="T562" s="66">
        <f t="shared" si="562"/>
        <v>1500000</v>
      </c>
      <c r="U562" s="66">
        <f t="shared" si="563"/>
        <v>0</v>
      </c>
      <c r="V562" s="66">
        <f t="shared" si="564"/>
        <v>0</v>
      </c>
    </row>
    <row r="563" spans="1:22" customFormat="1" ht="25.5">
      <c r="A563" s="123"/>
      <c r="B563" s="136" t="s">
        <v>208</v>
      </c>
      <c r="C563" s="40" t="s">
        <v>53</v>
      </c>
      <c r="D563" s="40" t="s">
        <v>21</v>
      </c>
      <c r="E563" s="40" t="s">
        <v>100</v>
      </c>
      <c r="F563" s="40" t="s">
        <v>334</v>
      </c>
      <c r="G563" s="41" t="s">
        <v>32</v>
      </c>
      <c r="H563" s="66">
        <f>H564</f>
        <v>1500000</v>
      </c>
      <c r="I563" s="66">
        <f t="shared" si="643"/>
        <v>0</v>
      </c>
      <c r="J563" s="66">
        <f t="shared" si="643"/>
        <v>0</v>
      </c>
      <c r="K563" s="66">
        <f t="shared" si="643"/>
        <v>0</v>
      </c>
      <c r="L563" s="66">
        <f t="shared" si="643"/>
        <v>0</v>
      </c>
      <c r="M563" s="66">
        <f t="shared" si="643"/>
        <v>0</v>
      </c>
      <c r="N563" s="66">
        <f t="shared" si="639"/>
        <v>1500000</v>
      </c>
      <c r="O563" s="66">
        <f t="shared" si="640"/>
        <v>0</v>
      </c>
      <c r="P563" s="66">
        <f t="shared" si="641"/>
        <v>0</v>
      </c>
      <c r="Q563" s="66">
        <f t="shared" si="644"/>
        <v>0</v>
      </c>
      <c r="R563" s="66">
        <f t="shared" si="644"/>
        <v>0</v>
      </c>
      <c r="S563" s="66">
        <f t="shared" si="644"/>
        <v>0</v>
      </c>
      <c r="T563" s="66">
        <f t="shared" si="562"/>
        <v>1500000</v>
      </c>
      <c r="U563" s="66">
        <f t="shared" si="563"/>
        <v>0</v>
      </c>
      <c r="V563" s="66">
        <f t="shared" si="564"/>
        <v>0</v>
      </c>
    </row>
    <row r="564" spans="1:22" customFormat="1" ht="25.5">
      <c r="A564" s="123"/>
      <c r="B564" s="77" t="s">
        <v>34</v>
      </c>
      <c r="C564" s="40" t="s">
        <v>53</v>
      </c>
      <c r="D564" s="40" t="s">
        <v>21</v>
      </c>
      <c r="E564" s="40" t="s">
        <v>100</v>
      </c>
      <c r="F564" s="40" t="s">
        <v>334</v>
      </c>
      <c r="G564" s="41" t="s">
        <v>33</v>
      </c>
      <c r="H564" s="67">
        <v>1500000</v>
      </c>
      <c r="I564" s="66"/>
      <c r="J564" s="66"/>
      <c r="K564" s="67"/>
      <c r="L564" s="66"/>
      <c r="M564" s="66"/>
      <c r="N564" s="67">
        <f t="shared" si="639"/>
        <v>1500000</v>
      </c>
      <c r="O564" s="66">
        <f t="shared" si="640"/>
        <v>0</v>
      </c>
      <c r="P564" s="66">
        <f t="shared" si="641"/>
        <v>0</v>
      </c>
      <c r="Q564" s="67"/>
      <c r="R564" s="66"/>
      <c r="S564" s="66"/>
      <c r="T564" s="67">
        <f t="shared" si="562"/>
        <v>1500000</v>
      </c>
      <c r="U564" s="66">
        <f t="shared" si="563"/>
        <v>0</v>
      </c>
      <c r="V564" s="66">
        <f t="shared" si="564"/>
        <v>0</v>
      </c>
    </row>
    <row r="565" spans="1:22" customFormat="1">
      <c r="A565" s="123"/>
      <c r="B565" s="187" t="s">
        <v>305</v>
      </c>
      <c r="C565" s="40" t="s">
        <v>53</v>
      </c>
      <c r="D565" s="40" t="s">
        <v>21</v>
      </c>
      <c r="E565" s="40" t="s">
        <v>100</v>
      </c>
      <c r="F565" s="40" t="s">
        <v>129</v>
      </c>
      <c r="G565" s="41"/>
      <c r="H565" s="66">
        <f>H570</f>
        <v>3382000</v>
      </c>
      <c r="I565" s="66">
        <f t="shared" ref="I565:M565" si="645">I570</f>
        <v>2000000</v>
      </c>
      <c r="J565" s="66">
        <f t="shared" si="645"/>
        <v>1500000</v>
      </c>
      <c r="K565" s="66">
        <f t="shared" si="645"/>
        <v>0</v>
      </c>
      <c r="L565" s="66">
        <f t="shared" si="645"/>
        <v>0</v>
      </c>
      <c r="M565" s="66">
        <f t="shared" si="645"/>
        <v>0</v>
      </c>
      <c r="N565" s="66">
        <f t="shared" si="639"/>
        <v>3382000</v>
      </c>
      <c r="O565" s="66">
        <f t="shared" si="640"/>
        <v>2000000</v>
      </c>
      <c r="P565" s="66">
        <f t="shared" si="641"/>
        <v>1500000</v>
      </c>
      <c r="Q565" s="66">
        <f>Q566+Q568+Q570</f>
        <v>-1556090</v>
      </c>
      <c r="R565" s="66">
        <f t="shared" ref="R565:S565" si="646">R566+R568+R570</f>
        <v>0</v>
      </c>
      <c r="S565" s="66">
        <f t="shared" si="646"/>
        <v>0</v>
      </c>
      <c r="T565" s="66">
        <f t="shared" si="562"/>
        <v>1825910</v>
      </c>
      <c r="U565" s="66">
        <f t="shared" si="563"/>
        <v>2000000</v>
      </c>
      <c r="V565" s="66">
        <f t="shared" si="564"/>
        <v>1500000</v>
      </c>
    </row>
    <row r="566" spans="1:22" customFormat="1" ht="25.5">
      <c r="A566" s="123"/>
      <c r="B566" s="136" t="s">
        <v>208</v>
      </c>
      <c r="C566" s="40" t="s">
        <v>53</v>
      </c>
      <c r="D566" s="40" t="s">
        <v>21</v>
      </c>
      <c r="E566" s="40" t="s">
        <v>100</v>
      </c>
      <c r="F566" s="40" t="s">
        <v>129</v>
      </c>
      <c r="G566" s="41" t="s">
        <v>32</v>
      </c>
      <c r="H566" s="66"/>
      <c r="I566" s="66"/>
      <c r="J566" s="66"/>
      <c r="K566" s="66"/>
      <c r="L566" s="66"/>
      <c r="M566" s="66"/>
      <c r="N566" s="66"/>
      <c r="O566" s="66"/>
      <c r="P566" s="66"/>
      <c r="Q566" s="66">
        <f>Q567</f>
        <v>127793.76</v>
      </c>
      <c r="R566" s="66">
        <f t="shared" ref="R566:S566" si="647">R567</f>
        <v>0</v>
      </c>
      <c r="S566" s="66">
        <f t="shared" si="647"/>
        <v>0</v>
      </c>
      <c r="T566" s="66">
        <f t="shared" ref="T566:T567" si="648">N566+Q566</f>
        <v>127793.76</v>
      </c>
      <c r="U566" s="66">
        <f t="shared" ref="U566:U567" si="649">O566+R566</f>
        <v>0</v>
      </c>
      <c r="V566" s="66">
        <f t="shared" ref="V566:V567" si="650">P566+S566</f>
        <v>0</v>
      </c>
    </row>
    <row r="567" spans="1:22" customFormat="1" ht="25.5">
      <c r="A567" s="123"/>
      <c r="B567" s="77" t="s">
        <v>34</v>
      </c>
      <c r="C567" s="40" t="s">
        <v>53</v>
      </c>
      <c r="D567" s="40" t="s">
        <v>21</v>
      </c>
      <c r="E567" s="40" t="s">
        <v>100</v>
      </c>
      <c r="F567" s="40" t="s">
        <v>129</v>
      </c>
      <c r="G567" s="41" t="s">
        <v>33</v>
      </c>
      <c r="H567" s="66"/>
      <c r="I567" s="66"/>
      <c r="J567" s="66"/>
      <c r="K567" s="66"/>
      <c r="L567" s="66"/>
      <c r="M567" s="66"/>
      <c r="N567" s="66"/>
      <c r="O567" s="66"/>
      <c r="P567" s="66"/>
      <c r="Q567" s="66">
        <v>127793.76</v>
      </c>
      <c r="R567" s="66"/>
      <c r="S567" s="66"/>
      <c r="T567" s="66">
        <f t="shared" si="648"/>
        <v>127793.76</v>
      </c>
      <c r="U567" s="66">
        <f t="shared" si="649"/>
        <v>0</v>
      </c>
      <c r="V567" s="66">
        <f t="shared" si="650"/>
        <v>0</v>
      </c>
    </row>
    <row r="568" spans="1:22" customFormat="1">
      <c r="A568" s="123"/>
      <c r="B568" s="109" t="s">
        <v>35</v>
      </c>
      <c r="C568" s="40" t="s">
        <v>53</v>
      </c>
      <c r="D568" s="40" t="s">
        <v>21</v>
      </c>
      <c r="E568" s="40" t="s">
        <v>100</v>
      </c>
      <c r="F568" s="40" t="s">
        <v>129</v>
      </c>
      <c r="G568" s="41" t="s">
        <v>36</v>
      </c>
      <c r="H568" s="66"/>
      <c r="I568" s="66"/>
      <c r="J568" s="66"/>
      <c r="K568" s="66"/>
      <c r="L568" s="66"/>
      <c r="M568" s="66"/>
      <c r="N568" s="66"/>
      <c r="O568" s="66"/>
      <c r="P568" s="66"/>
      <c r="Q568" s="66">
        <f>Q569</f>
        <v>60000</v>
      </c>
      <c r="R568" s="66">
        <f t="shared" ref="R568:S568" si="651">R569</f>
        <v>0</v>
      </c>
      <c r="S568" s="66">
        <f t="shared" si="651"/>
        <v>0</v>
      </c>
      <c r="T568" s="66">
        <f t="shared" ref="T568:T569" si="652">N568+Q568</f>
        <v>60000</v>
      </c>
      <c r="U568" s="66">
        <f t="shared" ref="U568:U569" si="653">O568+R568</f>
        <v>0</v>
      </c>
      <c r="V568" s="66">
        <f t="shared" ref="V568:V569" si="654">P568+S568</f>
        <v>0</v>
      </c>
    </row>
    <row r="569" spans="1:22" customFormat="1">
      <c r="A569" s="123"/>
      <c r="B569" s="77" t="s">
        <v>67</v>
      </c>
      <c r="C569" s="40" t="s">
        <v>53</v>
      </c>
      <c r="D569" s="40" t="s">
        <v>21</v>
      </c>
      <c r="E569" s="40" t="s">
        <v>100</v>
      </c>
      <c r="F569" s="40" t="s">
        <v>129</v>
      </c>
      <c r="G569" s="41" t="s">
        <v>68</v>
      </c>
      <c r="H569" s="66"/>
      <c r="I569" s="66"/>
      <c r="J569" s="66"/>
      <c r="K569" s="66"/>
      <c r="L569" s="66"/>
      <c r="M569" s="66"/>
      <c r="N569" s="66"/>
      <c r="O569" s="66"/>
      <c r="P569" s="66"/>
      <c r="Q569" s="66">
        <v>60000</v>
      </c>
      <c r="R569" s="66"/>
      <c r="S569" s="66"/>
      <c r="T569" s="66">
        <f t="shared" si="652"/>
        <v>60000</v>
      </c>
      <c r="U569" s="66">
        <f t="shared" si="653"/>
        <v>0</v>
      </c>
      <c r="V569" s="66">
        <f t="shared" si="654"/>
        <v>0</v>
      </c>
    </row>
    <row r="570" spans="1:22" customFormat="1">
      <c r="A570" s="123"/>
      <c r="B570" s="88" t="s">
        <v>47</v>
      </c>
      <c r="C570" s="40" t="s">
        <v>53</v>
      </c>
      <c r="D570" s="40" t="s">
        <v>21</v>
      </c>
      <c r="E570" s="40" t="s">
        <v>100</v>
      </c>
      <c r="F570" s="40" t="s">
        <v>129</v>
      </c>
      <c r="G570" s="41" t="s">
        <v>45</v>
      </c>
      <c r="H570" s="66">
        <f>H571</f>
        <v>3382000</v>
      </c>
      <c r="I570" s="66">
        <f t="shared" ref="I570:M570" si="655">I571</f>
        <v>2000000</v>
      </c>
      <c r="J570" s="66">
        <f t="shared" si="655"/>
        <v>1500000</v>
      </c>
      <c r="K570" s="66">
        <f t="shared" si="655"/>
        <v>0</v>
      </c>
      <c r="L570" s="66">
        <f t="shared" si="655"/>
        <v>0</v>
      </c>
      <c r="M570" s="66">
        <f t="shared" si="655"/>
        <v>0</v>
      </c>
      <c r="N570" s="66">
        <f t="shared" si="639"/>
        <v>3382000</v>
      </c>
      <c r="O570" s="66">
        <f t="shared" si="640"/>
        <v>2000000</v>
      </c>
      <c r="P570" s="66">
        <f t="shared" si="641"/>
        <v>1500000</v>
      </c>
      <c r="Q570" s="66">
        <f t="shared" ref="Q570:S570" si="656">Q571</f>
        <v>-1743883.76</v>
      </c>
      <c r="R570" s="66">
        <f t="shared" si="656"/>
        <v>0</v>
      </c>
      <c r="S570" s="66">
        <f t="shared" si="656"/>
        <v>0</v>
      </c>
      <c r="T570" s="66">
        <f t="shared" si="562"/>
        <v>1638116.24</v>
      </c>
      <c r="U570" s="66">
        <f t="shared" si="563"/>
        <v>2000000</v>
      </c>
      <c r="V570" s="66">
        <f t="shared" si="564"/>
        <v>1500000</v>
      </c>
    </row>
    <row r="571" spans="1:22" customFormat="1">
      <c r="A571" s="123"/>
      <c r="B571" s="88" t="s">
        <v>61</v>
      </c>
      <c r="C571" s="40" t="s">
        <v>53</v>
      </c>
      <c r="D571" s="40" t="s">
        <v>21</v>
      </c>
      <c r="E571" s="40" t="s">
        <v>100</v>
      </c>
      <c r="F571" s="40" t="s">
        <v>129</v>
      </c>
      <c r="G571" s="41" t="s">
        <v>62</v>
      </c>
      <c r="H571" s="66">
        <v>3382000</v>
      </c>
      <c r="I571" s="66">
        <v>2000000</v>
      </c>
      <c r="J571" s="66">
        <v>1500000</v>
      </c>
      <c r="K571" s="66"/>
      <c r="L571" s="66"/>
      <c r="M571" s="66"/>
      <c r="N571" s="66">
        <f t="shared" si="639"/>
        <v>3382000</v>
      </c>
      <c r="O571" s="66">
        <f t="shared" si="640"/>
        <v>2000000</v>
      </c>
      <c r="P571" s="66">
        <f t="shared" si="641"/>
        <v>1500000</v>
      </c>
      <c r="Q571" s="66">
        <f>-60000-257793.76-344890-38000-43200-1000000</f>
        <v>-1743883.76</v>
      </c>
      <c r="R571" s="66"/>
      <c r="S571" s="66"/>
      <c r="T571" s="66">
        <f t="shared" si="562"/>
        <v>1638116.24</v>
      </c>
      <c r="U571" s="66">
        <f t="shared" si="563"/>
        <v>2000000</v>
      </c>
      <c r="V571" s="66">
        <f t="shared" si="564"/>
        <v>1500000</v>
      </c>
    </row>
    <row r="572" spans="1:22" customFormat="1" ht="38.25">
      <c r="A572" s="123"/>
      <c r="B572" s="88" t="s">
        <v>335</v>
      </c>
      <c r="C572" s="40" t="s">
        <v>53</v>
      </c>
      <c r="D572" s="40" t="s">
        <v>21</v>
      </c>
      <c r="E572" s="40" t="s">
        <v>100</v>
      </c>
      <c r="F572" s="40" t="s">
        <v>131</v>
      </c>
      <c r="G572" s="41"/>
      <c r="H572" s="66">
        <f>H573+H575</f>
        <v>23108089</v>
      </c>
      <c r="I572" s="66">
        <f t="shared" ref="I572:M572" si="657">I573+I575</f>
        <v>24317200</v>
      </c>
      <c r="J572" s="66">
        <f t="shared" si="657"/>
        <v>25148300</v>
      </c>
      <c r="K572" s="66">
        <f t="shared" si="657"/>
        <v>9407967.2100000009</v>
      </c>
      <c r="L572" s="66">
        <f t="shared" si="657"/>
        <v>0</v>
      </c>
      <c r="M572" s="66">
        <f t="shared" si="657"/>
        <v>0</v>
      </c>
      <c r="N572" s="66">
        <f t="shared" si="639"/>
        <v>32516056.210000001</v>
      </c>
      <c r="O572" s="66">
        <f t="shared" si="640"/>
        <v>24317200</v>
      </c>
      <c r="P572" s="66">
        <f t="shared" si="641"/>
        <v>25148300</v>
      </c>
      <c r="Q572" s="66">
        <f t="shared" ref="Q572:S572" si="658">Q573+Q575</f>
        <v>0.88999999989755452</v>
      </c>
      <c r="R572" s="66">
        <f t="shared" si="658"/>
        <v>0</v>
      </c>
      <c r="S572" s="66">
        <f t="shared" si="658"/>
        <v>0</v>
      </c>
      <c r="T572" s="66">
        <f t="shared" si="562"/>
        <v>32516057.100000001</v>
      </c>
      <c r="U572" s="66">
        <f t="shared" si="563"/>
        <v>24317200</v>
      </c>
      <c r="V572" s="66">
        <f t="shared" si="564"/>
        <v>25148300</v>
      </c>
    </row>
    <row r="573" spans="1:22" customFormat="1" ht="25.5">
      <c r="A573" s="123"/>
      <c r="B573" s="136" t="s">
        <v>208</v>
      </c>
      <c r="C573" s="40" t="s">
        <v>53</v>
      </c>
      <c r="D573" s="40" t="s">
        <v>21</v>
      </c>
      <c r="E573" s="40" t="s">
        <v>100</v>
      </c>
      <c r="F573" s="40" t="s">
        <v>131</v>
      </c>
      <c r="G573" s="41" t="s">
        <v>32</v>
      </c>
      <c r="H573" s="66">
        <f>H574</f>
        <v>23108089</v>
      </c>
      <c r="I573" s="66">
        <f t="shared" ref="I573:M573" si="659">I574</f>
        <v>24317200</v>
      </c>
      <c r="J573" s="66">
        <f t="shared" si="659"/>
        <v>25148300</v>
      </c>
      <c r="K573" s="66">
        <f t="shared" si="659"/>
        <v>7970967.21</v>
      </c>
      <c r="L573" s="66">
        <f t="shared" si="659"/>
        <v>0</v>
      </c>
      <c r="M573" s="66">
        <f t="shared" si="659"/>
        <v>0</v>
      </c>
      <c r="N573" s="66">
        <f t="shared" si="639"/>
        <v>31079056.210000001</v>
      </c>
      <c r="O573" s="66">
        <f t="shared" si="640"/>
        <v>24317200</v>
      </c>
      <c r="P573" s="66">
        <f t="shared" si="641"/>
        <v>25148300</v>
      </c>
      <c r="Q573" s="66">
        <f t="shared" ref="Q573:S573" si="660">Q574</f>
        <v>1437000.89</v>
      </c>
      <c r="R573" s="66">
        <f t="shared" si="660"/>
        <v>0</v>
      </c>
      <c r="S573" s="66">
        <f t="shared" si="660"/>
        <v>0</v>
      </c>
      <c r="T573" s="66">
        <f t="shared" si="562"/>
        <v>32516057.100000001</v>
      </c>
      <c r="U573" s="66">
        <f t="shared" si="563"/>
        <v>24317200</v>
      </c>
      <c r="V573" s="66">
        <f t="shared" si="564"/>
        <v>25148300</v>
      </c>
    </row>
    <row r="574" spans="1:22" customFormat="1" ht="25.5">
      <c r="A574" s="123"/>
      <c r="B574" s="77" t="s">
        <v>34</v>
      </c>
      <c r="C574" s="40" t="s">
        <v>53</v>
      </c>
      <c r="D574" s="40" t="s">
        <v>21</v>
      </c>
      <c r="E574" s="40" t="s">
        <v>100</v>
      </c>
      <c r="F574" s="40" t="s">
        <v>131</v>
      </c>
      <c r="G574" s="41" t="s">
        <v>33</v>
      </c>
      <c r="H574" s="66">
        <v>23108089</v>
      </c>
      <c r="I574" s="66">
        <v>24317200</v>
      </c>
      <c r="J574" s="66">
        <v>25148300</v>
      </c>
      <c r="K574" s="66">
        <v>7970967.21</v>
      </c>
      <c r="L574" s="66"/>
      <c r="M574" s="66"/>
      <c r="N574" s="66">
        <f t="shared" si="639"/>
        <v>31079056.210000001</v>
      </c>
      <c r="O574" s="66">
        <f t="shared" si="640"/>
        <v>24317200</v>
      </c>
      <c r="P574" s="66">
        <f t="shared" si="641"/>
        <v>25148300</v>
      </c>
      <c r="Q574" s="66">
        <v>1437000.89</v>
      </c>
      <c r="R574" s="66"/>
      <c r="S574" s="66"/>
      <c r="T574" s="66">
        <f t="shared" si="562"/>
        <v>32516057.100000001</v>
      </c>
      <c r="U574" s="66">
        <f t="shared" si="563"/>
        <v>24317200</v>
      </c>
      <c r="V574" s="66">
        <f t="shared" si="564"/>
        <v>25148300</v>
      </c>
    </row>
    <row r="575" spans="1:22" customFormat="1" ht="25.5">
      <c r="A575" s="123"/>
      <c r="B575" s="80" t="s">
        <v>145</v>
      </c>
      <c r="C575" s="40" t="s">
        <v>53</v>
      </c>
      <c r="D575" s="40" t="s">
        <v>21</v>
      </c>
      <c r="E575" s="40" t="s">
        <v>100</v>
      </c>
      <c r="F575" s="40" t="s">
        <v>131</v>
      </c>
      <c r="G575" s="41" t="s">
        <v>143</v>
      </c>
      <c r="H575" s="66">
        <f>H576</f>
        <v>0</v>
      </c>
      <c r="I575" s="66">
        <f t="shared" ref="I575:M575" si="661">I576</f>
        <v>0</v>
      </c>
      <c r="J575" s="66">
        <f t="shared" si="661"/>
        <v>0</v>
      </c>
      <c r="K575" s="66">
        <f t="shared" si="661"/>
        <v>1437000</v>
      </c>
      <c r="L575" s="66">
        <f t="shared" si="661"/>
        <v>0</v>
      </c>
      <c r="M575" s="66">
        <f t="shared" si="661"/>
        <v>0</v>
      </c>
      <c r="N575" s="66">
        <f t="shared" ref="N575:N576" si="662">H575+K575</f>
        <v>1437000</v>
      </c>
      <c r="O575" s="66">
        <f t="shared" ref="O575:O576" si="663">I575+L575</f>
        <v>0</v>
      </c>
      <c r="P575" s="66">
        <f t="shared" ref="P575:P576" si="664">J575+M575</f>
        <v>0</v>
      </c>
      <c r="Q575" s="66">
        <f t="shared" ref="Q575:S575" si="665">Q576</f>
        <v>-1437000</v>
      </c>
      <c r="R575" s="66">
        <f t="shared" si="665"/>
        <v>0</v>
      </c>
      <c r="S575" s="66">
        <f t="shared" si="665"/>
        <v>0</v>
      </c>
      <c r="T575" s="66">
        <f t="shared" si="562"/>
        <v>0</v>
      </c>
      <c r="U575" s="66">
        <f t="shared" si="563"/>
        <v>0</v>
      </c>
      <c r="V575" s="66">
        <f t="shared" si="564"/>
        <v>0</v>
      </c>
    </row>
    <row r="576" spans="1:22" customFormat="1">
      <c r="A576" s="123"/>
      <c r="B576" s="80" t="s">
        <v>146</v>
      </c>
      <c r="C576" s="40" t="s">
        <v>53</v>
      </c>
      <c r="D576" s="40" t="s">
        <v>21</v>
      </c>
      <c r="E576" s="40" t="s">
        <v>100</v>
      </c>
      <c r="F576" s="40" t="s">
        <v>131</v>
      </c>
      <c r="G576" s="41" t="s">
        <v>144</v>
      </c>
      <c r="H576" s="66"/>
      <c r="I576" s="66"/>
      <c r="J576" s="66"/>
      <c r="K576" s="66">
        <v>1437000</v>
      </c>
      <c r="L576" s="66"/>
      <c r="M576" s="66"/>
      <c r="N576" s="66">
        <f t="shared" si="662"/>
        <v>1437000</v>
      </c>
      <c r="O576" s="66">
        <f t="shared" si="663"/>
        <v>0</v>
      </c>
      <c r="P576" s="66">
        <f t="shared" si="664"/>
        <v>0</v>
      </c>
      <c r="Q576" s="66">
        <v>-1437000</v>
      </c>
      <c r="R576" s="66"/>
      <c r="S576" s="66"/>
      <c r="T576" s="66">
        <f t="shared" si="562"/>
        <v>0</v>
      </c>
      <c r="U576" s="66">
        <f t="shared" si="563"/>
        <v>0</v>
      </c>
      <c r="V576" s="66">
        <f t="shared" si="564"/>
        <v>0</v>
      </c>
    </row>
    <row r="577" spans="1:22" customFormat="1">
      <c r="A577" s="123"/>
      <c r="B577" s="88" t="s">
        <v>66</v>
      </c>
      <c r="C577" s="40" t="s">
        <v>53</v>
      </c>
      <c r="D577" s="40" t="s">
        <v>21</v>
      </c>
      <c r="E577" s="40" t="s">
        <v>100</v>
      </c>
      <c r="F577" s="40" t="s">
        <v>132</v>
      </c>
      <c r="G577" s="41"/>
      <c r="H577" s="66">
        <f>H578</f>
        <v>80000</v>
      </c>
      <c r="I577" s="66">
        <f t="shared" ref="I577:M577" si="666">I578</f>
        <v>80000</v>
      </c>
      <c r="J577" s="66">
        <f t="shared" si="666"/>
        <v>80000</v>
      </c>
      <c r="K577" s="66">
        <f t="shared" si="666"/>
        <v>0</v>
      </c>
      <c r="L577" s="66">
        <f t="shared" si="666"/>
        <v>0</v>
      </c>
      <c r="M577" s="66">
        <f t="shared" si="666"/>
        <v>0</v>
      </c>
      <c r="N577" s="66">
        <f t="shared" si="639"/>
        <v>80000</v>
      </c>
      <c r="O577" s="66">
        <f t="shared" si="640"/>
        <v>80000</v>
      </c>
      <c r="P577" s="66">
        <f t="shared" si="641"/>
        <v>80000</v>
      </c>
      <c r="Q577" s="66">
        <f t="shared" ref="Q577:S578" si="667">Q578</f>
        <v>0</v>
      </c>
      <c r="R577" s="66">
        <f t="shared" si="667"/>
        <v>0</v>
      </c>
      <c r="S577" s="66">
        <f t="shared" si="667"/>
        <v>0</v>
      </c>
      <c r="T577" s="66">
        <f t="shared" si="562"/>
        <v>80000</v>
      </c>
      <c r="U577" s="66">
        <f t="shared" si="563"/>
        <v>80000</v>
      </c>
      <c r="V577" s="66">
        <f t="shared" si="564"/>
        <v>80000</v>
      </c>
    </row>
    <row r="578" spans="1:22" customFormat="1">
      <c r="A578" s="123"/>
      <c r="B578" s="109" t="s">
        <v>35</v>
      </c>
      <c r="C578" s="40" t="s">
        <v>53</v>
      </c>
      <c r="D578" s="40" t="s">
        <v>21</v>
      </c>
      <c r="E578" s="40" t="s">
        <v>100</v>
      </c>
      <c r="F578" s="40" t="s">
        <v>132</v>
      </c>
      <c r="G578" s="41" t="s">
        <v>36</v>
      </c>
      <c r="H578" s="66">
        <f>H579</f>
        <v>80000</v>
      </c>
      <c r="I578" s="66">
        <f t="shared" ref="I578:M578" si="668">I579</f>
        <v>80000</v>
      </c>
      <c r="J578" s="66">
        <f t="shared" si="668"/>
        <v>80000</v>
      </c>
      <c r="K578" s="66">
        <f t="shared" si="668"/>
        <v>0</v>
      </c>
      <c r="L578" s="66">
        <f t="shared" si="668"/>
        <v>0</v>
      </c>
      <c r="M578" s="66">
        <f t="shared" si="668"/>
        <v>0</v>
      </c>
      <c r="N578" s="66">
        <f t="shared" si="639"/>
        <v>80000</v>
      </c>
      <c r="O578" s="66">
        <f t="shared" si="640"/>
        <v>80000</v>
      </c>
      <c r="P578" s="66">
        <f t="shared" si="641"/>
        <v>80000</v>
      </c>
      <c r="Q578" s="66">
        <f t="shared" si="667"/>
        <v>0</v>
      </c>
      <c r="R578" s="66">
        <f t="shared" si="667"/>
        <v>0</v>
      </c>
      <c r="S578" s="66">
        <f t="shared" si="667"/>
        <v>0</v>
      </c>
      <c r="T578" s="66">
        <f t="shared" si="562"/>
        <v>80000</v>
      </c>
      <c r="U578" s="66">
        <f t="shared" si="563"/>
        <v>80000</v>
      </c>
      <c r="V578" s="66">
        <f t="shared" si="564"/>
        <v>80000</v>
      </c>
    </row>
    <row r="579" spans="1:22" customFormat="1">
      <c r="A579" s="123"/>
      <c r="B579" s="77" t="s">
        <v>67</v>
      </c>
      <c r="C579" s="40" t="s">
        <v>53</v>
      </c>
      <c r="D579" s="40" t="s">
        <v>21</v>
      </c>
      <c r="E579" s="40" t="s">
        <v>100</v>
      </c>
      <c r="F579" s="40" t="s">
        <v>132</v>
      </c>
      <c r="G579" s="41" t="s">
        <v>68</v>
      </c>
      <c r="H579" s="66">
        <v>80000</v>
      </c>
      <c r="I579" s="66">
        <v>80000</v>
      </c>
      <c r="J579" s="66">
        <v>80000</v>
      </c>
      <c r="K579" s="66"/>
      <c r="L579" s="66"/>
      <c r="M579" s="66"/>
      <c r="N579" s="66">
        <f t="shared" si="639"/>
        <v>80000</v>
      </c>
      <c r="O579" s="66">
        <f t="shared" si="640"/>
        <v>80000</v>
      </c>
      <c r="P579" s="66">
        <f t="shared" si="641"/>
        <v>80000</v>
      </c>
      <c r="Q579" s="66"/>
      <c r="R579" s="66"/>
      <c r="S579" s="66"/>
      <c r="T579" s="66">
        <f t="shared" si="562"/>
        <v>80000</v>
      </c>
      <c r="U579" s="66">
        <f t="shared" si="563"/>
        <v>80000</v>
      </c>
      <c r="V579" s="66">
        <f t="shared" si="564"/>
        <v>80000</v>
      </c>
    </row>
    <row r="580" spans="1:22" customFormat="1">
      <c r="A580" s="123"/>
      <c r="B580" s="110" t="s">
        <v>170</v>
      </c>
      <c r="C580" s="44" t="s">
        <v>53</v>
      </c>
      <c r="D580" s="44" t="s">
        <v>21</v>
      </c>
      <c r="E580" s="44" t="s">
        <v>100</v>
      </c>
      <c r="F580" s="44" t="s">
        <v>133</v>
      </c>
      <c r="G580" s="43"/>
      <c r="H580" s="66">
        <f>H581+H583</f>
        <v>4277700</v>
      </c>
      <c r="I580" s="66">
        <f t="shared" ref="I580:J580" si="669">I581+I583</f>
        <v>4277700</v>
      </c>
      <c r="J580" s="66">
        <f t="shared" si="669"/>
        <v>4277700</v>
      </c>
      <c r="K580" s="66">
        <f t="shared" ref="K580:M580" si="670">K581+K583</f>
        <v>0</v>
      </c>
      <c r="L580" s="66">
        <f t="shared" si="670"/>
        <v>0</v>
      </c>
      <c r="M580" s="66">
        <f t="shared" si="670"/>
        <v>0</v>
      </c>
      <c r="N580" s="66">
        <f t="shared" si="639"/>
        <v>4277700</v>
      </c>
      <c r="O580" s="66">
        <f t="shared" si="640"/>
        <v>4277700</v>
      </c>
      <c r="P580" s="66">
        <f t="shared" si="641"/>
        <v>4277700</v>
      </c>
      <c r="Q580" s="66">
        <f t="shared" ref="Q580:S580" si="671">Q581+Q583</f>
        <v>0</v>
      </c>
      <c r="R580" s="66">
        <f t="shared" si="671"/>
        <v>0</v>
      </c>
      <c r="S580" s="66">
        <f t="shared" si="671"/>
        <v>0</v>
      </c>
      <c r="T580" s="66">
        <f t="shared" si="562"/>
        <v>4277700</v>
      </c>
      <c r="U580" s="66">
        <f t="shared" si="563"/>
        <v>4277700</v>
      </c>
      <c r="V580" s="66">
        <f t="shared" si="564"/>
        <v>4277700</v>
      </c>
    </row>
    <row r="581" spans="1:22" customFormat="1" ht="25.5">
      <c r="A581" s="123"/>
      <c r="B581" s="136" t="s">
        <v>208</v>
      </c>
      <c r="C581" s="44" t="s">
        <v>53</v>
      </c>
      <c r="D581" s="44" t="s">
        <v>21</v>
      </c>
      <c r="E581" s="44" t="s">
        <v>100</v>
      </c>
      <c r="F581" s="44" t="s">
        <v>133</v>
      </c>
      <c r="G581" s="107" t="s">
        <v>32</v>
      </c>
      <c r="H581" s="66">
        <f>H582</f>
        <v>77700</v>
      </c>
      <c r="I581" s="66">
        <f t="shared" ref="I581:M581" si="672">I582</f>
        <v>77700</v>
      </c>
      <c r="J581" s="66">
        <f t="shared" si="672"/>
        <v>77700</v>
      </c>
      <c r="K581" s="66">
        <f t="shared" si="672"/>
        <v>0</v>
      </c>
      <c r="L581" s="66">
        <f t="shared" si="672"/>
        <v>0</v>
      </c>
      <c r="M581" s="66">
        <f t="shared" si="672"/>
        <v>0</v>
      </c>
      <c r="N581" s="66">
        <f t="shared" si="639"/>
        <v>77700</v>
      </c>
      <c r="O581" s="66">
        <f t="shared" si="640"/>
        <v>77700</v>
      </c>
      <c r="P581" s="66">
        <f t="shared" si="641"/>
        <v>77700</v>
      </c>
      <c r="Q581" s="66">
        <f t="shared" ref="Q581:S581" si="673">Q582</f>
        <v>0</v>
      </c>
      <c r="R581" s="66">
        <f t="shared" si="673"/>
        <v>0</v>
      </c>
      <c r="S581" s="66">
        <f t="shared" si="673"/>
        <v>0</v>
      </c>
      <c r="T581" s="66">
        <f t="shared" si="562"/>
        <v>77700</v>
      </c>
      <c r="U581" s="66">
        <f t="shared" si="563"/>
        <v>77700</v>
      </c>
      <c r="V581" s="66">
        <f t="shared" si="564"/>
        <v>77700</v>
      </c>
    </row>
    <row r="582" spans="1:22" customFormat="1" ht="25.5">
      <c r="A582" s="123"/>
      <c r="B582" s="77" t="s">
        <v>34</v>
      </c>
      <c r="C582" s="44" t="s">
        <v>53</v>
      </c>
      <c r="D582" s="44" t="s">
        <v>21</v>
      </c>
      <c r="E582" s="44" t="s">
        <v>100</v>
      </c>
      <c r="F582" s="44" t="s">
        <v>133</v>
      </c>
      <c r="G582" s="107" t="s">
        <v>33</v>
      </c>
      <c r="H582" s="66">
        <v>77700</v>
      </c>
      <c r="I582" s="66">
        <v>77700</v>
      </c>
      <c r="J582" s="66">
        <v>77700</v>
      </c>
      <c r="K582" s="66"/>
      <c r="L582" s="66"/>
      <c r="M582" s="66"/>
      <c r="N582" s="66">
        <f t="shared" si="639"/>
        <v>77700</v>
      </c>
      <c r="O582" s="66">
        <f t="shared" si="640"/>
        <v>77700</v>
      </c>
      <c r="P582" s="66">
        <f t="shared" si="641"/>
        <v>77700</v>
      </c>
      <c r="Q582" s="66"/>
      <c r="R582" s="66"/>
      <c r="S582" s="66"/>
      <c r="T582" s="66">
        <f t="shared" si="562"/>
        <v>77700</v>
      </c>
      <c r="U582" s="66">
        <f t="shared" si="563"/>
        <v>77700</v>
      </c>
      <c r="V582" s="66">
        <f t="shared" si="564"/>
        <v>77700</v>
      </c>
    </row>
    <row r="583" spans="1:22" customFormat="1">
      <c r="A583" s="123"/>
      <c r="B583" s="109" t="s">
        <v>35</v>
      </c>
      <c r="C583" s="44" t="s">
        <v>53</v>
      </c>
      <c r="D583" s="44" t="s">
        <v>21</v>
      </c>
      <c r="E583" s="44" t="s">
        <v>100</v>
      </c>
      <c r="F583" s="44" t="s">
        <v>133</v>
      </c>
      <c r="G583" s="43" t="s">
        <v>36</v>
      </c>
      <c r="H583" s="66">
        <f>H584</f>
        <v>4200000</v>
      </c>
      <c r="I583" s="66">
        <f t="shared" ref="I583:M583" si="674">I584</f>
        <v>4200000</v>
      </c>
      <c r="J583" s="66">
        <f t="shared" si="674"/>
        <v>4200000</v>
      </c>
      <c r="K583" s="66">
        <f t="shared" si="674"/>
        <v>0</v>
      </c>
      <c r="L583" s="66">
        <f t="shared" si="674"/>
        <v>0</v>
      </c>
      <c r="M583" s="66">
        <f t="shared" si="674"/>
        <v>0</v>
      </c>
      <c r="N583" s="66">
        <f t="shared" si="639"/>
        <v>4200000</v>
      </c>
      <c r="O583" s="66">
        <f t="shared" si="640"/>
        <v>4200000</v>
      </c>
      <c r="P583" s="66">
        <f t="shared" si="641"/>
        <v>4200000</v>
      </c>
      <c r="Q583" s="66">
        <f t="shared" ref="Q583:S583" si="675">Q584</f>
        <v>0</v>
      </c>
      <c r="R583" s="66">
        <f t="shared" si="675"/>
        <v>0</v>
      </c>
      <c r="S583" s="66">
        <f t="shared" si="675"/>
        <v>0</v>
      </c>
      <c r="T583" s="66">
        <f t="shared" ref="T583:T639" si="676">N583+Q583</f>
        <v>4200000</v>
      </c>
      <c r="U583" s="66">
        <f t="shared" ref="U583:U639" si="677">O583+R583</f>
        <v>4200000</v>
      </c>
      <c r="V583" s="66">
        <f t="shared" ref="V583:V639" si="678">P583+S583</f>
        <v>4200000</v>
      </c>
    </row>
    <row r="584" spans="1:22" customFormat="1">
      <c r="A584" s="123"/>
      <c r="B584" s="109" t="s">
        <v>198</v>
      </c>
      <c r="C584" s="44" t="s">
        <v>53</v>
      </c>
      <c r="D584" s="44" t="s">
        <v>21</v>
      </c>
      <c r="E584" s="44" t="s">
        <v>100</v>
      </c>
      <c r="F584" s="44" t="s">
        <v>133</v>
      </c>
      <c r="G584" s="107" t="s">
        <v>199</v>
      </c>
      <c r="H584" s="66">
        <v>4200000</v>
      </c>
      <c r="I584" s="66">
        <v>4200000</v>
      </c>
      <c r="J584" s="66">
        <v>4200000</v>
      </c>
      <c r="K584" s="66"/>
      <c r="L584" s="66"/>
      <c r="M584" s="66"/>
      <c r="N584" s="66">
        <f t="shared" si="639"/>
        <v>4200000</v>
      </c>
      <c r="O584" s="66">
        <f t="shared" si="640"/>
        <v>4200000</v>
      </c>
      <c r="P584" s="66">
        <f t="shared" si="641"/>
        <v>4200000</v>
      </c>
      <c r="Q584" s="66"/>
      <c r="R584" s="66"/>
      <c r="S584" s="66"/>
      <c r="T584" s="66">
        <f t="shared" si="676"/>
        <v>4200000</v>
      </c>
      <c r="U584" s="66">
        <f t="shared" si="677"/>
        <v>4200000</v>
      </c>
      <c r="V584" s="66">
        <f t="shared" si="678"/>
        <v>4200000</v>
      </c>
    </row>
    <row r="585" spans="1:22" customFormat="1" ht="25.5">
      <c r="A585" s="123"/>
      <c r="B585" s="77" t="s">
        <v>349</v>
      </c>
      <c r="C585" s="40" t="s">
        <v>53</v>
      </c>
      <c r="D585" s="40" t="s">
        <v>21</v>
      </c>
      <c r="E585" s="40" t="s">
        <v>100</v>
      </c>
      <c r="F585" s="40" t="s">
        <v>134</v>
      </c>
      <c r="G585" s="41"/>
      <c r="H585" s="73">
        <f>H586</f>
        <v>138000</v>
      </c>
      <c r="I585" s="73">
        <f t="shared" ref="I585:M586" si="679">I586</f>
        <v>138000</v>
      </c>
      <c r="J585" s="73">
        <f t="shared" si="679"/>
        <v>138000</v>
      </c>
      <c r="K585" s="73">
        <f t="shared" si="679"/>
        <v>0</v>
      </c>
      <c r="L585" s="73">
        <f t="shared" si="679"/>
        <v>0</v>
      </c>
      <c r="M585" s="73">
        <f t="shared" si="679"/>
        <v>0</v>
      </c>
      <c r="N585" s="73">
        <f t="shared" si="639"/>
        <v>138000</v>
      </c>
      <c r="O585" s="73">
        <f t="shared" si="640"/>
        <v>138000</v>
      </c>
      <c r="P585" s="73">
        <f t="shared" si="641"/>
        <v>138000</v>
      </c>
      <c r="Q585" s="73">
        <f t="shared" ref="Q585:S586" si="680">Q586</f>
        <v>0</v>
      </c>
      <c r="R585" s="73">
        <f t="shared" si="680"/>
        <v>0</v>
      </c>
      <c r="S585" s="73">
        <f t="shared" si="680"/>
        <v>0</v>
      </c>
      <c r="T585" s="73">
        <f t="shared" si="676"/>
        <v>138000</v>
      </c>
      <c r="U585" s="73">
        <f t="shared" si="677"/>
        <v>138000</v>
      </c>
      <c r="V585" s="73">
        <f t="shared" si="678"/>
        <v>138000</v>
      </c>
    </row>
    <row r="586" spans="1:22" customFormat="1">
      <c r="A586" s="123"/>
      <c r="B586" s="109" t="s">
        <v>35</v>
      </c>
      <c r="C586" s="40" t="s">
        <v>53</v>
      </c>
      <c r="D586" s="40" t="s">
        <v>21</v>
      </c>
      <c r="E586" s="40" t="s">
        <v>100</v>
      </c>
      <c r="F586" s="40" t="s">
        <v>134</v>
      </c>
      <c r="G586" s="41" t="s">
        <v>36</v>
      </c>
      <c r="H586" s="73">
        <f>H587</f>
        <v>138000</v>
      </c>
      <c r="I586" s="73">
        <f t="shared" si="679"/>
        <v>138000</v>
      </c>
      <c r="J586" s="73">
        <f t="shared" si="679"/>
        <v>138000</v>
      </c>
      <c r="K586" s="73">
        <f t="shared" si="679"/>
        <v>0</v>
      </c>
      <c r="L586" s="73">
        <f t="shared" si="679"/>
        <v>0</v>
      </c>
      <c r="M586" s="73">
        <f t="shared" si="679"/>
        <v>0</v>
      </c>
      <c r="N586" s="73">
        <f t="shared" si="639"/>
        <v>138000</v>
      </c>
      <c r="O586" s="73">
        <f t="shared" si="640"/>
        <v>138000</v>
      </c>
      <c r="P586" s="73">
        <f t="shared" si="641"/>
        <v>138000</v>
      </c>
      <c r="Q586" s="73">
        <f t="shared" si="680"/>
        <v>0</v>
      </c>
      <c r="R586" s="73">
        <f t="shared" si="680"/>
        <v>0</v>
      </c>
      <c r="S586" s="73">
        <f t="shared" si="680"/>
        <v>0</v>
      </c>
      <c r="T586" s="73">
        <f t="shared" si="676"/>
        <v>138000</v>
      </c>
      <c r="U586" s="73">
        <f t="shared" si="677"/>
        <v>138000</v>
      </c>
      <c r="V586" s="73">
        <f t="shared" si="678"/>
        <v>138000</v>
      </c>
    </row>
    <row r="587" spans="1:22" customFormat="1">
      <c r="A587" s="123"/>
      <c r="B587" s="77" t="s">
        <v>67</v>
      </c>
      <c r="C587" s="40" t="s">
        <v>53</v>
      </c>
      <c r="D587" s="40" t="s">
        <v>21</v>
      </c>
      <c r="E587" s="40" t="s">
        <v>100</v>
      </c>
      <c r="F587" s="40" t="s">
        <v>134</v>
      </c>
      <c r="G587" s="41" t="s">
        <v>68</v>
      </c>
      <c r="H587" s="66">
        <v>138000</v>
      </c>
      <c r="I587" s="66">
        <v>138000</v>
      </c>
      <c r="J587" s="66">
        <v>138000</v>
      </c>
      <c r="K587" s="66"/>
      <c r="L587" s="66"/>
      <c r="M587" s="66"/>
      <c r="N587" s="66">
        <f t="shared" si="639"/>
        <v>138000</v>
      </c>
      <c r="O587" s="66">
        <f t="shared" si="640"/>
        <v>138000</v>
      </c>
      <c r="P587" s="66">
        <f t="shared" si="641"/>
        <v>138000</v>
      </c>
      <c r="Q587" s="66"/>
      <c r="R587" s="66"/>
      <c r="S587" s="66"/>
      <c r="T587" s="66">
        <f t="shared" si="676"/>
        <v>138000</v>
      </c>
      <c r="U587" s="66">
        <f t="shared" si="677"/>
        <v>138000</v>
      </c>
      <c r="V587" s="66">
        <f t="shared" si="678"/>
        <v>138000</v>
      </c>
    </row>
    <row r="588" spans="1:22" customFormat="1" ht="25.5">
      <c r="A588" s="123"/>
      <c r="B588" s="77" t="s">
        <v>350</v>
      </c>
      <c r="C588" s="40" t="s">
        <v>53</v>
      </c>
      <c r="D588" s="40" t="s">
        <v>21</v>
      </c>
      <c r="E588" s="40" t="s">
        <v>100</v>
      </c>
      <c r="F588" s="40" t="s">
        <v>135</v>
      </c>
      <c r="G588" s="41"/>
      <c r="H588" s="66">
        <f>H589</f>
        <v>50000</v>
      </c>
      <c r="I588" s="66">
        <f t="shared" ref="I588:M589" si="681">I589</f>
        <v>50000</v>
      </c>
      <c r="J588" s="66">
        <f t="shared" si="681"/>
        <v>50000</v>
      </c>
      <c r="K588" s="66">
        <f t="shared" si="681"/>
        <v>0</v>
      </c>
      <c r="L588" s="66">
        <f t="shared" si="681"/>
        <v>0</v>
      </c>
      <c r="M588" s="66">
        <f t="shared" si="681"/>
        <v>0</v>
      </c>
      <c r="N588" s="66">
        <f t="shared" si="639"/>
        <v>50000</v>
      </c>
      <c r="O588" s="66">
        <f t="shared" si="640"/>
        <v>50000</v>
      </c>
      <c r="P588" s="66">
        <f t="shared" si="641"/>
        <v>50000</v>
      </c>
      <c r="Q588" s="66">
        <f>Q589+Q591</f>
        <v>0</v>
      </c>
      <c r="R588" s="66">
        <f t="shared" ref="R588:S588" si="682">R589+R591</f>
        <v>0</v>
      </c>
      <c r="S588" s="66">
        <f t="shared" si="682"/>
        <v>0</v>
      </c>
      <c r="T588" s="66">
        <f t="shared" si="676"/>
        <v>50000</v>
      </c>
      <c r="U588" s="66">
        <f t="shared" si="677"/>
        <v>50000</v>
      </c>
      <c r="V588" s="66">
        <f t="shared" si="678"/>
        <v>50000</v>
      </c>
    </row>
    <row r="589" spans="1:22" customFormat="1" ht="25.5">
      <c r="A589" s="123"/>
      <c r="B589" s="136" t="s">
        <v>208</v>
      </c>
      <c r="C589" s="40" t="s">
        <v>53</v>
      </c>
      <c r="D589" s="40" t="s">
        <v>21</v>
      </c>
      <c r="E589" s="40" t="s">
        <v>100</v>
      </c>
      <c r="F589" s="40" t="s">
        <v>135</v>
      </c>
      <c r="G589" s="41" t="s">
        <v>32</v>
      </c>
      <c r="H589" s="66">
        <f>H590</f>
        <v>50000</v>
      </c>
      <c r="I589" s="66">
        <f t="shared" si="681"/>
        <v>50000</v>
      </c>
      <c r="J589" s="66">
        <f t="shared" si="681"/>
        <v>50000</v>
      </c>
      <c r="K589" s="66">
        <f t="shared" si="681"/>
        <v>0</v>
      </c>
      <c r="L589" s="66">
        <f t="shared" si="681"/>
        <v>0</v>
      </c>
      <c r="M589" s="66">
        <f t="shared" si="681"/>
        <v>0</v>
      </c>
      <c r="N589" s="66">
        <f t="shared" si="639"/>
        <v>50000</v>
      </c>
      <c r="O589" s="66">
        <f t="shared" si="640"/>
        <v>50000</v>
      </c>
      <c r="P589" s="66">
        <f t="shared" si="641"/>
        <v>50000</v>
      </c>
      <c r="Q589" s="66">
        <f t="shared" ref="Q589:S589" si="683">Q590</f>
        <v>-50000</v>
      </c>
      <c r="R589" s="66">
        <f t="shared" si="683"/>
        <v>0</v>
      </c>
      <c r="S589" s="66">
        <f t="shared" si="683"/>
        <v>0</v>
      </c>
      <c r="T589" s="66">
        <f t="shared" si="676"/>
        <v>0</v>
      </c>
      <c r="U589" s="66">
        <f t="shared" si="677"/>
        <v>50000</v>
      </c>
      <c r="V589" s="66">
        <f t="shared" si="678"/>
        <v>50000</v>
      </c>
    </row>
    <row r="590" spans="1:22" customFormat="1" ht="25.5">
      <c r="A590" s="123"/>
      <c r="B590" s="77" t="s">
        <v>34</v>
      </c>
      <c r="C590" s="40" t="s">
        <v>53</v>
      </c>
      <c r="D590" s="40" t="s">
        <v>21</v>
      </c>
      <c r="E590" s="40" t="s">
        <v>100</v>
      </c>
      <c r="F590" s="40" t="s">
        <v>135</v>
      </c>
      <c r="G590" s="41" t="s">
        <v>33</v>
      </c>
      <c r="H590" s="66">
        <v>50000</v>
      </c>
      <c r="I590" s="66">
        <v>50000</v>
      </c>
      <c r="J590" s="66">
        <v>50000</v>
      </c>
      <c r="K590" s="66"/>
      <c r="L590" s="66"/>
      <c r="M590" s="66"/>
      <c r="N590" s="66">
        <f t="shared" si="639"/>
        <v>50000</v>
      </c>
      <c r="O590" s="66">
        <f t="shared" si="640"/>
        <v>50000</v>
      </c>
      <c r="P590" s="66">
        <f t="shared" si="641"/>
        <v>50000</v>
      </c>
      <c r="Q590" s="66">
        <v>-50000</v>
      </c>
      <c r="R590" s="66"/>
      <c r="S590" s="66"/>
      <c r="T590" s="66">
        <f t="shared" si="676"/>
        <v>0</v>
      </c>
      <c r="U590" s="66">
        <f t="shared" si="677"/>
        <v>50000</v>
      </c>
      <c r="V590" s="66">
        <f t="shared" si="678"/>
        <v>50000</v>
      </c>
    </row>
    <row r="591" spans="1:22" customFormat="1">
      <c r="A591" s="123"/>
      <c r="B591" s="109" t="s">
        <v>35</v>
      </c>
      <c r="C591" s="40" t="s">
        <v>53</v>
      </c>
      <c r="D591" s="40" t="s">
        <v>21</v>
      </c>
      <c r="E591" s="40" t="s">
        <v>100</v>
      </c>
      <c r="F591" s="40" t="s">
        <v>135</v>
      </c>
      <c r="G591" s="41" t="s">
        <v>36</v>
      </c>
      <c r="H591" s="66"/>
      <c r="I591" s="66"/>
      <c r="J591" s="66"/>
      <c r="K591" s="66"/>
      <c r="L591" s="66"/>
      <c r="M591" s="66"/>
      <c r="N591" s="66"/>
      <c r="O591" s="66"/>
      <c r="P591" s="66"/>
      <c r="Q591" s="66">
        <f>Q592</f>
        <v>50000</v>
      </c>
      <c r="R591" s="66">
        <f t="shared" ref="R591:S591" si="684">R592</f>
        <v>0</v>
      </c>
      <c r="S591" s="66">
        <f t="shared" si="684"/>
        <v>0</v>
      </c>
      <c r="T591" s="66">
        <f t="shared" ref="T591:T592" si="685">N591+Q591</f>
        <v>50000</v>
      </c>
      <c r="U591" s="66">
        <f t="shared" ref="U591:U592" si="686">O591+R591</f>
        <v>0</v>
      </c>
      <c r="V591" s="66">
        <f t="shared" ref="V591:V592" si="687">P591+S591</f>
        <v>0</v>
      </c>
    </row>
    <row r="592" spans="1:22" customFormat="1">
      <c r="A592" s="123"/>
      <c r="B592" s="77" t="s">
        <v>67</v>
      </c>
      <c r="C592" s="40" t="s">
        <v>53</v>
      </c>
      <c r="D592" s="40" t="s">
        <v>21</v>
      </c>
      <c r="E592" s="40" t="s">
        <v>100</v>
      </c>
      <c r="F592" s="40" t="s">
        <v>135</v>
      </c>
      <c r="G592" s="41" t="s">
        <v>68</v>
      </c>
      <c r="H592" s="66"/>
      <c r="I592" s="66"/>
      <c r="J592" s="66"/>
      <c r="K592" s="66"/>
      <c r="L592" s="66"/>
      <c r="M592" s="66"/>
      <c r="N592" s="66"/>
      <c r="O592" s="66"/>
      <c r="P592" s="66"/>
      <c r="Q592" s="66">
        <v>50000</v>
      </c>
      <c r="R592" s="66"/>
      <c r="S592" s="66"/>
      <c r="T592" s="66">
        <f t="shared" si="685"/>
        <v>50000</v>
      </c>
      <c r="U592" s="66">
        <f t="shared" si="686"/>
        <v>0</v>
      </c>
      <c r="V592" s="66">
        <f t="shared" si="687"/>
        <v>0</v>
      </c>
    </row>
    <row r="593" spans="1:22" customFormat="1">
      <c r="A593" s="123"/>
      <c r="B593" s="77" t="s">
        <v>188</v>
      </c>
      <c r="C593" s="40" t="s">
        <v>53</v>
      </c>
      <c r="D593" s="40" t="s">
        <v>21</v>
      </c>
      <c r="E593" s="40" t="s">
        <v>100</v>
      </c>
      <c r="F593" s="40" t="s">
        <v>187</v>
      </c>
      <c r="G593" s="41"/>
      <c r="H593" s="66">
        <f>H594+H596</f>
        <v>0</v>
      </c>
      <c r="I593" s="66">
        <f t="shared" ref="I593:M593" si="688">I594+I596</f>
        <v>0</v>
      </c>
      <c r="J593" s="66">
        <f t="shared" si="688"/>
        <v>0</v>
      </c>
      <c r="K593" s="66">
        <f t="shared" si="688"/>
        <v>193350</v>
      </c>
      <c r="L593" s="66">
        <f t="shared" si="688"/>
        <v>0</v>
      </c>
      <c r="M593" s="66">
        <f t="shared" si="688"/>
        <v>0</v>
      </c>
      <c r="N593" s="66">
        <f t="shared" ref="N593:N597" si="689">H593+K593</f>
        <v>193350</v>
      </c>
      <c r="O593" s="66">
        <f t="shared" ref="O593:O597" si="690">I593+L593</f>
        <v>0</v>
      </c>
      <c r="P593" s="66">
        <f t="shared" ref="P593:P597" si="691">J593+M593</f>
        <v>0</v>
      </c>
      <c r="Q593" s="66">
        <f t="shared" ref="Q593:S593" si="692">Q594+Q596</f>
        <v>1300000</v>
      </c>
      <c r="R593" s="66">
        <f t="shared" si="692"/>
        <v>0</v>
      </c>
      <c r="S593" s="66">
        <f t="shared" si="692"/>
        <v>0</v>
      </c>
      <c r="T593" s="66">
        <f t="shared" si="676"/>
        <v>1493350</v>
      </c>
      <c r="U593" s="66">
        <f t="shared" si="677"/>
        <v>0</v>
      </c>
      <c r="V593" s="66">
        <f t="shared" si="678"/>
        <v>0</v>
      </c>
    </row>
    <row r="594" spans="1:22" customFormat="1" ht="25.5">
      <c r="A594" s="123"/>
      <c r="B594" s="136" t="s">
        <v>208</v>
      </c>
      <c r="C594" s="40" t="s">
        <v>53</v>
      </c>
      <c r="D594" s="40" t="s">
        <v>21</v>
      </c>
      <c r="E594" s="40" t="s">
        <v>100</v>
      </c>
      <c r="F594" s="40" t="s">
        <v>187</v>
      </c>
      <c r="G594" s="41" t="s">
        <v>32</v>
      </c>
      <c r="H594" s="66">
        <f>H595</f>
        <v>0</v>
      </c>
      <c r="I594" s="66">
        <f t="shared" ref="I594:M594" si="693">I595</f>
        <v>0</v>
      </c>
      <c r="J594" s="66">
        <f t="shared" si="693"/>
        <v>0</v>
      </c>
      <c r="K594" s="66">
        <f t="shared" si="693"/>
        <v>115000</v>
      </c>
      <c r="L594" s="66">
        <f t="shared" si="693"/>
        <v>0</v>
      </c>
      <c r="M594" s="66">
        <f t="shared" si="693"/>
        <v>0</v>
      </c>
      <c r="N594" s="66">
        <f t="shared" si="689"/>
        <v>115000</v>
      </c>
      <c r="O594" s="66">
        <f t="shared" si="690"/>
        <v>0</v>
      </c>
      <c r="P594" s="66">
        <f t="shared" si="691"/>
        <v>0</v>
      </c>
      <c r="Q594" s="66">
        <f t="shared" ref="Q594:S594" si="694">Q595</f>
        <v>1300000</v>
      </c>
      <c r="R594" s="66">
        <f t="shared" si="694"/>
        <v>0</v>
      </c>
      <c r="S594" s="66">
        <f t="shared" si="694"/>
        <v>0</v>
      </c>
      <c r="T594" s="66">
        <f t="shared" si="676"/>
        <v>1415000</v>
      </c>
      <c r="U594" s="66">
        <f t="shared" si="677"/>
        <v>0</v>
      </c>
      <c r="V594" s="66">
        <f t="shared" si="678"/>
        <v>0</v>
      </c>
    </row>
    <row r="595" spans="1:22" customFormat="1" ht="25.5">
      <c r="A595" s="123"/>
      <c r="B595" s="77" t="s">
        <v>34</v>
      </c>
      <c r="C595" s="40" t="s">
        <v>53</v>
      </c>
      <c r="D595" s="40" t="s">
        <v>21</v>
      </c>
      <c r="E595" s="40" t="s">
        <v>100</v>
      </c>
      <c r="F595" s="40" t="s">
        <v>187</v>
      </c>
      <c r="G595" s="41" t="s">
        <v>33</v>
      </c>
      <c r="H595" s="66"/>
      <c r="I595" s="66"/>
      <c r="J595" s="66"/>
      <c r="K595" s="66">
        <v>115000</v>
      </c>
      <c r="L595" s="66"/>
      <c r="M595" s="66"/>
      <c r="N595" s="66">
        <f t="shared" si="689"/>
        <v>115000</v>
      </c>
      <c r="O595" s="66">
        <f t="shared" si="690"/>
        <v>0</v>
      </c>
      <c r="P595" s="66">
        <f t="shared" si="691"/>
        <v>0</v>
      </c>
      <c r="Q595" s="66">
        <v>1300000</v>
      </c>
      <c r="R595" s="66"/>
      <c r="S595" s="66"/>
      <c r="T595" s="66">
        <f t="shared" si="676"/>
        <v>1415000</v>
      </c>
      <c r="U595" s="66">
        <f t="shared" si="677"/>
        <v>0</v>
      </c>
      <c r="V595" s="66">
        <f t="shared" si="678"/>
        <v>0</v>
      </c>
    </row>
    <row r="596" spans="1:22" customFormat="1">
      <c r="A596" s="123"/>
      <c r="B596" s="109" t="s">
        <v>35</v>
      </c>
      <c r="C596" s="40" t="s">
        <v>53</v>
      </c>
      <c r="D596" s="40" t="s">
        <v>21</v>
      </c>
      <c r="E596" s="40" t="s">
        <v>100</v>
      </c>
      <c r="F596" s="40" t="s">
        <v>187</v>
      </c>
      <c r="G596" s="41" t="s">
        <v>36</v>
      </c>
      <c r="H596" s="66">
        <f>H597</f>
        <v>0</v>
      </c>
      <c r="I596" s="66">
        <f t="shared" ref="I596:M596" si="695">I597</f>
        <v>0</v>
      </c>
      <c r="J596" s="66">
        <f t="shared" si="695"/>
        <v>0</v>
      </c>
      <c r="K596" s="66">
        <f t="shared" si="695"/>
        <v>78350</v>
      </c>
      <c r="L596" s="66">
        <f t="shared" si="695"/>
        <v>0</v>
      </c>
      <c r="M596" s="66">
        <f t="shared" si="695"/>
        <v>0</v>
      </c>
      <c r="N596" s="66">
        <f t="shared" si="689"/>
        <v>78350</v>
      </c>
      <c r="O596" s="66">
        <f t="shared" si="690"/>
        <v>0</v>
      </c>
      <c r="P596" s="66">
        <f t="shared" si="691"/>
        <v>0</v>
      </c>
      <c r="Q596" s="66">
        <f t="shared" ref="Q596:S596" si="696">Q597</f>
        <v>0</v>
      </c>
      <c r="R596" s="66">
        <f t="shared" si="696"/>
        <v>0</v>
      </c>
      <c r="S596" s="66">
        <f t="shared" si="696"/>
        <v>0</v>
      </c>
      <c r="T596" s="66">
        <f t="shared" si="676"/>
        <v>78350</v>
      </c>
      <c r="U596" s="66">
        <f t="shared" si="677"/>
        <v>0</v>
      </c>
      <c r="V596" s="66">
        <f t="shared" si="678"/>
        <v>0</v>
      </c>
    </row>
    <row r="597" spans="1:22" customFormat="1">
      <c r="A597" s="123"/>
      <c r="B597" s="77" t="s">
        <v>67</v>
      </c>
      <c r="C597" s="40" t="s">
        <v>53</v>
      </c>
      <c r="D597" s="40" t="s">
        <v>21</v>
      </c>
      <c r="E597" s="40" t="s">
        <v>100</v>
      </c>
      <c r="F597" s="40" t="s">
        <v>187</v>
      </c>
      <c r="G597" s="41" t="s">
        <v>68</v>
      </c>
      <c r="H597" s="66"/>
      <c r="I597" s="66"/>
      <c r="J597" s="66"/>
      <c r="K597" s="66">
        <v>78350</v>
      </c>
      <c r="L597" s="66"/>
      <c r="M597" s="66"/>
      <c r="N597" s="66">
        <f t="shared" si="689"/>
        <v>78350</v>
      </c>
      <c r="O597" s="66">
        <f t="shared" si="690"/>
        <v>0</v>
      </c>
      <c r="P597" s="66">
        <f t="shared" si="691"/>
        <v>0</v>
      </c>
      <c r="Q597" s="66"/>
      <c r="R597" s="66"/>
      <c r="S597" s="66"/>
      <c r="T597" s="66">
        <f t="shared" si="676"/>
        <v>78350</v>
      </c>
      <c r="U597" s="66">
        <f t="shared" si="677"/>
        <v>0</v>
      </c>
      <c r="V597" s="66">
        <f t="shared" si="678"/>
        <v>0</v>
      </c>
    </row>
    <row r="598" spans="1:22" customFormat="1" ht="25.5">
      <c r="A598" s="123"/>
      <c r="B598" s="108" t="s">
        <v>336</v>
      </c>
      <c r="C598" s="40" t="s">
        <v>53</v>
      </c>
      <c r="D598" s="40" t="s">
        <v>21</v>
      </c>
      <c r="E598" s="40" t="s">
        <v>100</v>
      </c>
      <c r="F598" s="40" t="s">
        <v>337</v>
      </c>
      <c r="G598" s="41"/>
      <c r="H598" s="66">
        <f>H599+H601</f>
        <v>621621.58000000007</v>
      </c>
      <c r="I598" s="66">
        <f t="shared" ref="I598:J598" si="697">I599+I601</f>
        <v>650717.02999999991</v>
      </c>
      <c r="J598" s="66">
        <f t="shared" si="697"/>
        <v>669603.63</v>
      </c>
      <c r="K598" s="66">
        <f t="shared" ref="K598:M598" si="698">K599+K601</f>
        <v>11605.619999999995</v>
      </c>
      <c r="L598" s="66">
        <f t="shared" si="698"/>
        <v>12144.13</v>
      </c>
      <c r="M598" s="66">
        <f t="shared" si="698"/>
        <v>17529.900000000001</v>
      </c>
      <c r="N598" s="66">
        <f t="shared" si="639"/>
        <v>633227.20000000007</v>
      </c>
      <c r="O598" s="66">
        <f t="shared" si="640"/>
        <v>662861.15999999992</v>
      </c>
      <c r="P598" s="66">
        <f t="shared" si="641"/>
        <v>687133.53</v>
      </c>
      <c r="Q598" s="66">
        <f t="shared" ref="Q598:S598" si="699">Q599+Q601</f>
        <v>0</v>
      </c>
      <c r="R598" s="66">
        <f t="shared" si="699"/>
        <v>0</v>
      </c>
      <c r="S598" s="66">
        <f t="shared" si="699"/>
        <v>0</v>
      </c>
      <c r="T598" s="66">
        <f t="shared" si="676"/>
        <v>633227.20000000007</v>
      </c>
      <c r="U598" s="66">
        <f t="shared" si="677"/>
        <v>662861.15999999992</v>
      </c>
      <c r="V598" s="66">
        <f t="shared" si="678"/>
        <v>687133.53</v>
      </c>
    </row>
    <row r="599" spans="1:22" customFormat="1" ht="38.25">
      <c r="A599" s="123"/>
      <c r="B599" s="77" t="s">
        <v>51</v>
      </c>
      <c r="C599" s="40" t="s">
        <v>53</v>
      </c>
      <c r="D599" s="40" t="s">
        <v>21</v>
      </c>
      <c r="E599" s="40" t="s">
        <v>100</v>
      </c>
      <c r="F599" s="40" t="s">
        <v>337</v>
      </c>
      <c r="G599" s="41" t="s">
        <v>49</v>
      </c>
      <c r="H599" s="66">
        <f>H600</f>
        <v>570116.66</v>
      </c>
      <c r="I599" s="66">
        <f t="shared" ref="I599:M599" si="700">I600</f>
        <v>623398.46</v>
      </c>
      <c r="J599" s="66">
        <f t="shared" si="700"/>
        <v>623398.46</v>
      </c>
      <c r="K599" s="66">
        <f t="shared" si="700"/>
        <v>-242012.66</v>
      </c>
      <c r="L599" s="66">
        <f t="shared" si="700"/>
        <v>12144.13</v>
      </c>
      <c r="M599" s="66">
        <f t="shared" si="700"/>
        <v>17529.900000000001</v>
      </c>
      <c r="N599" s="66">
        <f t="shared" si="639"/>
        <v>328104</v>
      </c>
      <c r="O599" s="66">
        <f t="shared" si="640"/>
        <v>635542.59</v>
      </c>
      <c r="P599" s="66">
        <f t="shared" si="641"/>
        <v>640928.36</v>
      </c>
      <c r="Q599" s="66">
        <f t="shared" ref="Q599:S599" si="701">Q600</f>
        <v>0</v>
      </c>
      <c r="R599" s="66">
        <f t="shared" si="701"/>
        <v>0</v>
      </c>
      <c r="S599" s="66">
        <f t="shared" si="701"/>
        <v>0</v>
      </c>
      <c r="T599" s="66">
        <f t="shared" si="676"/>
        <v>328104</v>
      </c>
      <c r="U599" s="66">
        <f t="shared" si="677"/>
        <v>635542.59</v>
      </c>
      <c r="V599" s="66">
        <f t="shared" si="678"/>
        <v>640928.36</v>
      </c>
    </row>
    <row r="600" spans="1:22" customFormat="1">
      <c r="A600" s="123"/>
      <c r="B600" s="77" t="s">
        <v>52</v>
      </c>
      <c r="C600" s="40" t="s">
        <v>53</v>
      </c>
      <c r="D600" s="40" t="s">
        <v>21</v>
      </c>
      <c r="E600" s="40" t="s">
        <v>100</v>
      </c>
      <c r="F600" s="40" t="s">
        <v>337</v>
      </c>
      <c r="G600" s="41" t="s">
        <v>50</v>
      </c>
      <c r="H600" s="67">
        <f>548166.66+21950</f>
        <v>570116.66</v>
      </c>
      <c r="I600" s="67">
        <f>601448.46+21950</f>
        <v>623398.46</v>
      </c>
      <c r="J600" s="67">
        <f>601448.46+21950</f>
        <v>623398.46</v>
      </c>
      <c r="K600" s="67">
        <f>11605.62-253618.28</f>
        <v>-242012.66</v>
      </c>
      <c r="L600" s="67">
        <v>12144.13</v>
      </c>
      <c r="M600" s="67">
        <v>17529.900000000001</v>
      </c>
      <c r="N600" s="67">
        <f t="shared" si="639"/>
        <v>328104</v>
      </c>
      <c r="O600" s="67">
        <f t="shared" si="640"/>
        <v>635542.59</v>
      </c>
      <c r="P600" s="67">
        <f t="shared" si="641"/>
        <v>640928.36</v>
      </c>
      <c r="Q600" s="67"/>
      <c r="R600" s="67"/>
      <c r="S600" s="67"/>
      <c r="T600" s="67">
        <f t="shared" si="676"/>
        <v>328104</v>
      </c>
      <c r="U600" s="67">
        <f t="shared" si="677"/>
        <v>635542.59</v>
      </c>
      <c r="V600" s="67">
        <f t="shared" si="678"/>
        <v>640928.36</v>
      </c>
    </row>
    <row r="601" spans="1:22" customFormat="1" ht="25.5">
      <c r="A601" s="123"/>
      <c r="B601" s="136" t="s">
        <v>208</v>
      </c>
      <c r="C601" s="40" t="s">
        <v>53</v>
      </c>
      <c r="D601" s="40" t="s">
        <v>21</v>
      </c>
      <c r="E601" s="40" t="s">
        <v>100</v>
      </c>
      <c r="F601" s="40" t="s">
        <v>337</v>
      </c>
      <c r="G601" s="41" t="s">
        <v>32</v>
      </c>
      <c r="H601" s="66">
        <f>H602</f>
        <v>51504.92</v>
      </c>
      <c r="I601" s="66">
        <f t="shared" ref="I601:M601" si="702">I602</f>
        <v>27318.57</v>
      </c>
      <c r="J601" s="66">
        <f t="shared" si="702"/>
        <v>46205.17</v>
      </c>
      <c r="K601" s="66">
        <f t="shared" si="702"/>
        <v>253618.28</v>
      </c>
      <c r="L601" s="66">
        <f t="shared" si="702"/>
        <v>0</v>
      </c>
      <c r="M601" s="66">
        <f t="shared" si="702"/>
        <v>0</v>
      </c>
      <c r="N601" s="66">
        <f t="shared" si="639"/>
        <v>305123.20000000001</v>
      </c>
      <c r="O601" s="66">
        <f t="shared" si="640"/>
        <v>27318.57</v>
      </c>
      <c r="P601" s="66">
        <f t="shared" si="641"/>
        <v>46205.17</v>
      </c>
      <c r="Q601" s="66">
        <f t="shared" ref="Q601:S601" si="703">Q602</f>
        <v>0</v>
      </c>
      <c r="R601" s="66">
        <f t="shared" si="703"/>
        <v>0</v>
      </c>
      <c r="S601" s="66">
        <f t="shared" si="703"/>
        <v>0</v>
      </c>
      <c r="T601" s="66">
        <f t="shared" si="676"/>
        <v>305123.20000000001</v>
      </c>
      <c r="U601" s="66">
        <f t="shared" si="677"/>
        <v>27318.57</v>
      </c>
      <c r="V601" s="66">
        <f t="shared" si="678"/>
        <v>46205.17</v>
      </c>
    </row>
    <row r="602" spans="1:22" customFormat="1" ht="25.5">
      <c r="A602" s="123"/>
      <c r="B602" s="77" t="s">
        <v>34</v>
      </c>
      <c r="C602" s="40" t="s">
        <v>53</v>
      </c>
      <c r="D602" s="40" t="s">
        <v>21</v>
      </c>
      <c r="E602" s="40" t="s">
        <v>100</v>
      </c>
      <c r="F602" s="40" t="s">
        <v>337</v>
      </c>
      <c r="G602" s="41" t="s">
        <v>33</v>
      </c>
      <c r="H602" s="67">
        <v>51504.92</v>
      </c>
      <c r="I602" s="67">
        <v>27318.57</v>
      </c>
      <c r="J602" s="67">
        <v>46205.17</v>
      </c>
      <c r="K602" s="67">
        <v>253618.28</v>
      </c>
      <c r="L602" s="67"/>
      <c r="M602" s="67"/>
      <c r="N602" s="67">
        <f t="shared" si="639"/>
        <v>305123.20000000001</v>
      </c>
      <c r="O602" s="67">
        <f t="shared" si="640"/>
        <v>27318.57</v>
      </c>
      <c r="P602" s="67">
        <f t="shared" si="641"/>
        <v>46205.17</v>
      </c>
      <c r="Q602" s="67"/>
      <c r="R602" s="67"/>
      <c r="S602" s="67"/>
      <c r="T602" s="67">
        <f t="shared" si="676"/>
        <v>305123.20000000001</v>
      </c>
      <c r="U602" s="67">
        <f t="shared" si="677"/>
        <v>27318.57</v>
      </c>
      <c r="V602" s="67">
        <f t="shared" si="678"/>
        <v>46205.17</v>
      </c>
    </row>
    <row r="603" spans="1:22" customFormat="1" ht="42.75" customHeight="1">
      <c r="A603" s="123"/>
      <c r="B603" s="108" t="s">
        <v>157</v>
      </c>
      <c r="C603" s="40" t="s">
        <v>53</v>
      </c>
      <c r="D603" s="40" t="s">
        <v>21</v>
      </c>
      <c r="E603" s="40" t="s">
        <v>100</v>
      </c>
      <c r="F603" s="40" t="s">
        <v>156</v>
      </c>
      <c r="G603" s="41"/>
      <c r="H603" s="67">
        <f>+H604</f>
        <v>2109.33</v>
      </c>
      <c r="I603" s="67">
        <f t="shared" ref="I603:M603" si="704">+I604</f>
        <v>1879.4</v>
      </c>
      <c r="J603" s="67">
        <f t="shared" si="704"/>
        <v>1878.66</v>
      </c>
      <c r="K603" s="67">
        <f t="shared" si="704"/>
        <v>-1389.42</v>
      </c>
      <c r="L603" s="67">
        <f t="shared" si="704"/>
        <v>-1122.7</v>
      </c>
      <c r="M603" s="67">
        <f t="shared" si="704"/>
        <v>-1203.98</v>
      </c>
      <c r="N603" s="67">
        <f t="shared" si="639"/>
        <v>719.90999999999985</v>
      </c>
      <c r="O603" s="67">
        <f t="shared" si="640"/>
        <v>756.7</v>
      </c>
      <c r="P603" s="67">
        <f t="shared" si="641"/>
        <v>674.68000000000006</v>
      </c>
      <c r="Q603" s="67">
        <f t="shared" ref="Q603:S603" si="705">+Q604</f>
        <v>0</v>
      </c>
      <c r="R603" s="67">
        <f t="shared" si="705"/>
        <v>0</v>
      </c>
      <c r="S603" s="67">
        <f t="shared" si="705"/>
        <v>0</v>
      </c>
      <c r="T603" s="67">
        <f t="shared" si="676"/>
        <v>719.90999999999985</v>
      </c>
      <c r="U603" s="67">
        <f t="shared" si="677"/>
        <v>756.7</v>
      </c>
      <c r="V603" s="67">
        <f t="shared" si="678"/>
        <v>674.68000000000006</v>
      </c>
    </row>
    <row r="604" spans="1:22" customFormat="1" ht="28.5" customHeight="1">
      <c r="A604" s="123"/>
      <c r="B604" s="136" t="s">
        <v>208</v>
      </c>
      <c r="C604" s="40" t="s">
        <v>53</v>
      </c>
      <c r="D604" s="40" t="s">
        <v>21</v>
      </c>
      <c r="E604" s="40" t="s">
        <v>100</v>
      </c>
      <c r="F604" s="40" t="s">
        <v>156</v>
      </c>
      <c r="G604" s="41" t="s">
        <v>32</v>
      </c>
      <c r="H604" s="67">
        <f>H605</f>
        <v>2109.33</v>
      </c>
      <c r="I604" s="67">
        <f t="shared" ref="I604:M604" si="706">I605</f>
        <v>1879.4</v>
      </c>
      <c r="J604" s="67">
        <f t="shared" si="706"/>
        <v>1878.66</v>
      </c>
      <c r="K604" s="67">
        <f t="shared" si="706"/>
        <v>-1389.42</v>
      </c>
      <c r="L604" s="67">
        <f t="shared" si="706"/>
        <v>-1122.7</v>
      </c>
      <c r="M604" s="67">
        <f t="shared" si="706"/>
        <v>-1203.98</v>
      </c>
      <c r="N604" s="67">
        <f t="shared" si="639"/>
        <v>719.90999999999985</v>
      </c>
      <c r="O604" s="67">
        <f t="shared" si="640"/>
        <v>756.7</v>
      </c>
      <c r="P604" s="67">
        <f t="shared" si="641"/>
        <v>674.68000000000006</v>
      </c>
      <c r="Q604" s="67">
        <f t="shared" ref="Q604:S604" si="707">Q605</f>
        <v>0</v>
      </c>
      <c r="R604" s="67">
        <f t="shared" si="707"/>
        <v>0</v>
      </c>
      <c r="S604" s="67">
        <f t="shared" si="707"/>
        <v>0</v>
      </c>
      <c r="T604" s="67">
        <f t="shared" si="676"/>
        <v>719.90999999999985</v>
      </c>
      <c r="U604" s="67">
        <f t="shared" si="677"/>
        <v>756.7</v>
      </c>
      <c r="V604" s="67">
        <f t="shared" si="678"/>
        <v>674.68000000000006</v>
      </c>
    </row>
    <row r="605" spans="1:22" customFormat="1" ht="25.5">
      <c r="A605" s="123"/>
      <c r="B605" s="77" t="s">
        <v>34</v>
      </c>
      <c r="C605" s="40" t="s">
        <v>53</v>
      </c>
      <c r="D605" s="40" t="s">
        <v>21</v>
      </c>
      <c r="E605" s="40" t="s">
        <v>100</v>
      </c>
      <c r="F605" s="40" t="s">
        <v>156</v>
      </c>
      <c r="G605" s="41" t="s">
        <v>33</v>
      </c>
      <c r="H605" s="66">
        <v>2109.33</v>
      </c>
      <c r="I605" s="66">
        <v>1879.4</v>
      </c>
      <c r="J605" s="66">
        <v>1878.66</v>
      </c>
      <c r="K605" s="66">
        <v>-1389.42</v>
      </c>
      <c r="L605" s="66">
        <v>-1122.7</v>
      </c>
      <c r="M605" s="66">
        <v>-1203.98</v>
      </c>
      <c r="N605" s="66">
        <f t="shared" si="639"/>
        <v>719.90999999999985</v>
      </c>
      <c r="O605" s="66">
        <f t="shared" si="640"/>
        <v>756.7</v>
      </c>
      <c r="P605" s="66">
        <f t="shared" si="641"/>
        <v>674.68000000000006</v>
      </c>
      <c r="Q605" s="66"/>
      <c r="R605" s="66"/>
      <c r="S605" s="66"/>
      <c r="T605" s="66">
        <f t="shared" si="676"/>
        <v>719.90999999999985</v>
      </c>
      <c r="U605" s="66">
        <f t="shared" si="677"/>
        <v>756.7</v>
      </c>
      <c r="V605" s="66">
        <f t="shared" si="678"/>
        <v>674.68000000000006</v>
      </c>
    </row>
    <row r="606" spans="1:22" customFormat="1" ht="38.25">
      <c r="A606" s="123"/>
      <c r="B606" s="164" t="s">
        <v>402</v>
      </c>
      <c r="C606" s="220" t="s">
        <v>53</v>
      </c>
      <c r="D606" s="220" t="s">
        <v>21</v>
      </c>
      <c r="E606" s="220" t="s">
        <v>100</v>
      </c>
      <c r="F606" s="220" t="s">
        <v>401</v>
      </c>
      <c r="G606" s="224"/>
      <c r="H606" s="66"/>
      <c r="I606" s="66"/>
      <c r="J606" s="66"/>
      <c r="K606" s="66"/>
      <c r="L606" s="66"/>
      <c r="M606" s="66"/>
      <c r="N606" s="66"/>
      <c r="O606" s="66"/>
      <c r="P606" s="66"/>
      <c r="Q606" s="66">
        <f>Q607</f>
        <v>71780530</v>
      </c>
      <c r="R606" s="66">
        <f t="shared" ref="R606:S607" si="708">R607</f>
        <v>0</v>
      </c>
      <c r="S606" s="66">
        <f t="shared" si="708"/>
        <v>0</v>
      </c>
      <c r="T606" s="66">
        <f t="shared" ref="T606:T608" si="709">N606+Q606</f>
        <v>71780530</v>
      </c>
      <c r="U606" s="66">
        <f t="shared" ref="U606:U608" si="710">O606+R606</f>
        <v>0</v>
      </c>
      <c r="V606" s="66">
        <f t="shared" ref="V606:V608" si="711">P606+S606</f>
        <v>0</v>
      </c>
    </row>
    <row r="607" spans="1:22" customFormat="1" ht="25.5">
      <c r="A607" s="123"/>
      <c r="B607" s="136" t="s">
        <v>208</v>
      </c>
      <c r="C607" s="220" t="s">
        <v>53</v>
      </c>
      <c r="D607" s="220" t="s">
        <v>21</v>
      </c>
      <c r="E607" s="220" t="s">
        <v>100</v>
      </c>
      <c r="F607" s="220" t="s">
        <v>401</v>
      </c>
      <c r="G607" s="224" t="s">
        <v>32</v>
      </c>
      <c r="H607" s="66"/>
      <c r="I607" s="66"/>
      <c r="J607" s="66"/>
      <c r="K607" s="66"/>
      <c r="L607" s="66"/>
      <c r="M607" s="66"/>
      <c r="N607" s="66"/>
      <c r="O607" s="66"/>
      <c r="P607" s="66"/>
      <c r="Q607" s="66">
        <f>Q608</f>
        <v>71780530</v>
      </c>
      <c r="R607" s="66">
        <f t="shared" si="708"/>
        <v>0</v>
      </c>
      <c r="S607" s="66">
        <f t="shared" si="708"/>
        <v>0</v>
      </c>
      <c r="T607" s="66">
        <f t="shared" si="709"/>
        <v>71780530</v>
      </c>
      <c r="U607" s="66">
        <f t="shared" si="710"/>
        <v>0</v>
      </c>
      <c r="V607" s="66">
        <f t="shared" si="711"/>
        <v>0</v>
      </c>
    </row>
    <row r="608" spans="1:22" customFormat="1" ht="25.5">
      <c r="A608" s="123"/>
      <c r="B608" s="77" t="s">
        <v>34</v>
      </c>
      <c r="C608" s="220" t="s">
        <v>53</v>
      </c>
      <c r="D608" s="220" t="s">
        <v>21</v>
      </c>
      <c r="E608" s="220" t="s">
        <v>100</v>
      </c>
      <c r="F608" s="220" t="s">
        <v>401</v>
      </c>
      <c r="G608" s="224" t="s">
        <v>33</v>
      </c>
      <c r="H608" s="66"/>
      <c r="I608" s="66"/>
      <c r="J608" s="66"/>
      <c r="K608" s="66"/>
      <c r="L608" s="66"/>
      <c r="M608" s="66"/>
      <c r="N608" s="66"/>
      <c r="O608" s="66"/>
      <c r="P608" s="66"/>
      <c r="Q608" s="66">
        <v>71780530</v>
      </c>
      <c r="R608" s="66"/>
      <c r="S608" s="66"/>
      <c r="T608" s="66">
        <f t="shared" si="709"/>
        <v>71780530</v>
      </c>
      <c r="U608" s="66">
        <f t="shared" si="710"/>
        <v>0</v>
      </c>
      <c r="V608" s="66">
        <f t="shared" si="711"/>
        <v>0</v>
      </c>
    </row>
    <row r="609" spans="1:22" customFormat="1" ht="25.5">
      <c r="A609" s="123"/>
      <c r="B609" s="164" t="s">
        <v>400</v>
      </c>
      <c r="C609" s="220" t="s">
        <v>53</v>
      </c>
      <c r="D609" s="220" t="s">
        <v>21</v>
      </c>
      <c r="E609" s="220" t="s">
        <v>100</v>
      </c>
      <c r="F609" s="220" t="s">
        <v>399</v>
      </c>
      <c r="G609" s="224"/>
      <c r="H609" s="66"/>
      <c r="I609" s="66"/>
      <c r="J609" s="66"/>
      <c r="K609" s="66"/>
      <c r="L609" s="66"/>
      <c r="M609" s="66"/>
      <c r="N609" s="66"/>
      <c r="O609" s="66"/>
      <c r="P609" s="66"/>
      <c r="Q609" s="66">
        <f>Q610</f>
        <v>7128000</v>
      </c>
      <c r="R609" s="66">
        <f t="shared" ref="R609:S610" si="712">R610</f>
        <v>0</v>
      </c>
      <c r="S609" s="66">
        <f t="shared" si="712"/>
        <v>0</v>
      </c>
      <c r="T609" s="66">
        <f t="shared" ref="T609:T611" si="713">N609+Q609</f>
        <v>7128000</v>
      </c>
      <c r="U609" s="66">
        <f t="shared" ref="U609:U611" si="714">O609+R609</f>
        <v>0</v>
      </c>
      <c r="V609" s="66">
        <f t="shared" ref="V609:V611" si="715">P609+S609</f>
        <v>0</v>
      </c>
    </row>
    <row r="610" spans="1:22" customFormat="1" ht="25.5">
      <c r="A610" s="123"/>
      <c r="B610" s="136" t="s">
        <v>208</v>
      </c>
      <c r="C610" s="220" t="s">
        <v>53</v>
      </c>
      <c r="D610" s="220" t="s">
        <v>21</v>
      </c>
      <c r="E610" s="220" t="s">
        <v>100</v>
      </c>
      <c r="F610" s="220" t="s">
        <v>399</v>
      </c>
      <c r="G610" s="224" t="s">
        <v>32</v>
      </c>
      <c r="H610" s="66"/>
      <c r="I610" s="66"/>
      <c r="J610" s="66"/>
      <c r="K610" s="66"/>
      <c r="L610" s="66"/>
      <c r="M610" s="66"/>
      <c r="N610" s="66"/>
      <c r="O610" s="66"/>
      <c r="P610" s="66"/>
      <c r="Q610" s="66">
        <f>Q611</f>
        <v>7128000</v>
      </c>
      <c r="R610" s="66">
        <f t="shared" si="712"/>
        <v>0</v>
      </c>
      <c r="S610" s="66">
        <f t="shared" si="712"/>
        <v>0</v>
      </c>
      <c r="T610" s="66">
        <f t="shared" si="713"/>
        <v>7128000</v>
      </c>
      <c r="U610" s="66">
        <f t="shared" si="714"/>
        <v>0</v>
      </c>
      <c r="V610" s="66">
        <f t="shared" si="715"/>
        <v>0</v>
      </c>
    </row>
    <row r="611" spans="1:22" customFormat="1" ht="25.5">
      <c r="A611" s="123"/>
      <c r="B611" s="77" t="s">
        <v>34</v>
      </c>
      <c r="C611" s="220" t="s">
        <v>53</v>
      </c>
      <c r="D611" s="220" t="s">
        <v>21</v>
      </c>
      <c r="E611" s="220" t="s">
        <v>100</v>
      </c>
      <c r="F611" s="220" t="s">
        <v>399</v>
      </c>
      <c r="G611" s="224" t="s">
        <v>33</v>
      </c>
      <c r="H611" s="66"/>
      <c r="I611" s="66"/>
      <c r="J611" s="66"/>
      <c r="K611" s="66"/>
      <c r="L611" s="66"/>
      <c r="M611" s="66"/>
      <c r="N611" s="66"/>
      <c r="O611" s="66"/>
      <c r="P611" s="66"/>
      <c r="Q611" s="223">
        <v>7128000</v>
      </c>
      <c r="R611" s="66"/>
      <c r="S611" s="66"/>
      <c r="T611" s="66">
        <f t="shared" si="713"/>
        <v>7128000</v>
      </c>
      <c r="U611" s="66">
        <f t="shared" si="714"/>
        <v>0</v>
      </c>
      <c r="V611" s="66">
        <f t="shared" si="715"/>
        <v>0</v>
      </c>
    </row>
    <row r="612" spans="1:22" customFormat="1" ht="38.25">
      <c r="A612" s="123"/>
      <c r="B612" s="164" t="s">
        <v>338</v>
      </c>
      <c r="C612" s="40" t="s">
        <v>53</v>
      </c>
      <c r="D612" s="40" t="s">
        <v>21</v>
      </c>
      <c r="E612" s="40" t="s">
        <v>100</v>
      </c>
      <c r="F612" s="156" t="s">
        <v>339</v>
      </c>
      <c r="G612" s="76"/>
      <c r="H612" s="66">
        <f>H613</f>
        <v>2152400</v>
      </c>
      <c r="I612" s="66">
        <f t="shared" ref="I612:M613" si="716">I613</f>
        <v>0</v>
      </c>
      <c r="J612" s="66">
        <f t="shared" si="716"/>
        <v>0</v>
      </c>
      <c r="K612" s="66">
        <f t="shared" si="716"/>
        <v>0</v>
      </c>
      <c r="L612" s="66">
        <f t="shared" si="716"/>
        <v>0</v>
      </c>
      <c r="M612" s="66">
        <f t="shared" si="716"/>
        <v>0</v>
      </c>
      <c r="N612" s="66">
        <f t="shared" si="639"/>
        <v>2152400</v>
      </c>
      <c r="O612" s="66">
        <f t="shared" si="640"/>
        <v>0</v>
      </c>
      <c r="P612" s="66">
        <f t="shared" si="641"/>
        <v>0</v>
      </c>
      <c r="Q612" s="66">
        <f t="shared" ref="Q612:S613" si="717">Q613</f>
        <v>0</v>
      </c>
      <c r="R612" s="66">
        <f t="shared" si="717"/>
        <v>0</v>
      </c>
      <c r="S612" s="66">
        <f t="shared" si="717"/>
        <v>0</v>
      </c>
      <c r="T612" s="66">
        <f t="shared" si="676"/>
        <v>2152400</v>
      </c>
      <c r="U612" s="66">
        <f t="shared" si="677"/>
        <v>0</v>
      </c>
      <c r="V612" s="66">
        <f t="shared" si="678"/>
        <v>0</v>
      </c>
    </row>
    <row r="613" spans="1:22" customFormat="1">
      <c r="A613" s="123"/>
      <c r="B613" s="109" t="s">
        <v>35</v>
      </c>
      <c r="C613" s="40" t="s">
        <v>53</v>
      </c>
      <c r="D613" s="40" t="s">
        <v>21</v>
      </c>
      <c r="E613" s="40" t="s">
        <v>100</v>
      </c>
      <c r="F613" s="156" t="s">
        <v>339</v>
      </c>
      <c r="G613" s="76" t="s">
        <v>36</v>
      </c>
      <c r="H613" s="66">
        <f>H614</f>
        <v>2152400</v>
      </c>
      <c r="I613" s="66">
        <f t="shared" si="716"/>
        <v>0</v>
      </c>
      <c r="J613" s="66">
        <f t="shared" si="716"/>
        <v>0</v>
      </c>
      <c r="K613" s="66">
        <f t="shared" si="716"/>
        <v>0</v>
      </c>
      <c r="L613" s="66">
        <f t="shared" si="716"/>
        <v>0</v>
      </c>
      <c r="M613" s="66">
        <f t="shared" si="716"/>
        <v>0</v>
      </c>
      <c r="N613" s="66">
        <f t="shared" si="639"/>
        <v>2152400</v>
      </c>
      <c r="O613" s="66">
        <f t="shared" si="640"/>
        <v>0</v>
      </c>
      <c r="P613" s="66">
        <f t="shared" si="641"/>
        <v>0</v>
      </c>
      <c r="Q613" s="66">
        <f t="shared" si="717"/>
        <v>0</v>
      </c>
      <c r="R613" s="66">
        <f t="shared" si="717"/>
        <v>0</v>
      </c>
      <c r="S613" s="66">
        <f t="shared" si="717"/>
        <v>0</v>
      </c>
      <c r="T613" s="66">
        <f t="shared" si="676"/>
        <v>2152400</v>
      </c>
      <c r="U613" s="66">
        <f t="shared" si="677"/>
        <v>0</v>
      </c>
      <c r="V613" s="66">
        <f t="shared" si="678"/>
        <v>0</v>
      </c>
    </row>
    <row r="614" spans="1:22" customFormat="1" ht="25.5">
      <c r="A614" s="123"/>
      <c r="B614" s="109" t="s">
        <v>38</v>
      </c>
      <c r="C614" s="40" t="s">
        <v>53</v>
      </c>
      <c r="D614" s="40" t="s">
        <v>21</v>
      </c>
      <c r="E614" s="40" t="s">
        <v>100</v>
      </c>
      <c r="F614" s="156" t="s">
        <v>339</v>
      </c>
      <c r="G614" s="76" t="s">
        <v>37</v>
      </c>
      <c r="H614" s="66">
        <v>2152400</v>
      </c>
      <c r="I614" s="66"/>
      <c r="J614" s="66"/>
      <c r="K614" s="66"/>
      <c r="L614" s="66"/>
      <c r="M614" s="66"/>
      <c r="N614" s="66">
        <f t="shared" si="639"/>
        <v>2152400</v>
      </c>
      <c r="O614" s="66">
        <f t="shared" si="640"/>
        <v>0</v>
      </c>
      <c r="P614" s="66">
        <f t="shared" si="641"/>
        <v>0</v>
      </c>
      <c r="Q614" s="66"/>
      <c r="R614" s="66"/>
      <c r="S614" s="66"/>
      <c r="T614" s="66">
        <f t="shared" si="676"/>
        <v>2152400</v>
      </c>
      <c r="U614" s="66">
        <f t="shared" si="677"/>
        <v>0</v>
      </c>
      <c r="V614" s="66">
        <f t="shared" si="678"/>
        <v>0</v>
      </c>
    </row>
    <row r="615" spans="1:22" customFormat="1">
      <c r="A615" s="123"/>
      <c r="B615" s="88" t="s">
        <v>60</v>
      </c>
      <c r="C615" s="40" t="s">
        <v>53</v>
      </c>
      <c r="D615" s="40" t="s">
        <v>21</v>
      </c>
      <c r="E615" s="40" t="s">
        <v>100</v>
      </c>
      <c r="F615" s="40" t="s">
        <v>137</v>
      </c>
      <c r="G615" s="41"/>
      <c r="H615" s="66">
        <f>H616+H618</f>
        <v>545094.90999999992</v>
      </c>
      <c r="I615" s="66">
        <f t="shared" ref="I615:J615" si="718">I616+I618</f>
        <v>593704.14</v>
      </c>
      <c r="J615" s="66">
        <f t="shared" si="718"/>
        <v>671120.81</v>
      </c>
      <c r="K615" s="66">
        <f t="shared" ref="K615:M615" si="719">K616+K618</f>
        <v>5001.62</v>
      </c>
      <c r="L615" s="66">
        <f t="shared" si="719"/>
        <v>-17822.43</v>
      </c>
      <c r="M615" s="66">
        <f t="shared" si="719"/>
        <v>-74078.16</v>
      </c>
      <c r="N615" s="66">
        <f t="shared" si="639"/>
        <v>550096.52999999991</v>
      </c>
      <c r="O615" s="66">
        <f t="shared" si="640"/>
        <v>575881.71</v>
      </c>
      <c r="P615" s="66">
        <f t="shared" si="641"/>
        <v>597042.65</v>
      </c>
      <c r="Q615" s="66">
        <f t="shared" ref="Q615:S615" si="720">Q616+Q618</f>
        <v>0</v>
      </c>
      <c r="R615" s="66">
        <f t="shared" si="720"/>
        <v>0</v>
      </c>
      <c r="S615" s="66">
        <f t="shared" si="720"/>
        <v>0</v>
      </c>
      <c r="T615" s="66">
        <f t="shared" si="676"/>
        <v>550096.52999999991</v>
      </c>
      <c r="U615" s="66">
        <f t="shared" si="677"/>
        <v>575881.71</v>
      </c>
      <c r="V615" s="66">
        <f t="shared" si="678"/>
        <v>597042.65</v>
      </c>
    </row>
    <row r="616" spans="1:22" customFormat="1" ht="38.25">
      <c r="A616" s="123"/>
      <c r="B616" s="77" t="s">
        <v>51</v>
      </c>
      <c r="C616" s="40" t="s">
        <v>53</v>
      </c>
      <c r="D616" s="40" t="s">
        <v>21</v>
      </c>
      <c r="E616" s="40" t="s">
        <v>100</v>
      </c>
      <c r="F616" s="40" t="s">
        <v>137</v>
      </c>
      <c r="G616" s="41" t="s">
        <v>49</v>
      </c>
      <c r="H616" s="66">
        <f>H617</f>
        <v>510094.91</v>
      </c>
      <c r="I616" s="66">
        <f t="shared" ref="I616:M616" si="721">I617</f>
        <v>558704.14</v>
      </c>
      <c r="J616" s="66">
        <f t="shared" si="721"/>
        <v>636120.81000000006</v>
      </c>
      <c r="K616" s="66">
        <f t="shared" si="721"/>
        <v>5001.62</v>
      </c>
      <c r="L616" s="66">
        <f t="shared" si="721"/>
        <v>-17822.43</v>
      </c>
      <c r="M616" s="66">
        <f t="shared" si="721"/>
        <v>-74078.16</v>
      </c>
      <c r="N616" s="66">
        <f t="shared" si="639"/>
        <v>515096.52999999997</v>
      </c>
      <c r="O616" s="66">
        <f t="shared" si="640"/>
        <v>540881.71</v>
      </c>
      <c r="P616" s="66">
        <f t="shared" si="641"/>
        <v>562042.65</v>
      </c>
      <c r="Q616" s="66">
        <f t="shared" ref="Q616:S616" si="722">Q617</f>
        <v>0</v>
      </c>
      <c r="R616" s="66">
        <f t="shared" si="722"/>
        <v>0</v>
      </c>
      <c r="S616" s="66">
        <f t="shared" si="722"/>
        <v>0</v>
      </c>
      <c r="T616" s="66">
        <f t="shared" si="676"/>
        <v>515096.52999999997</v>
      </c>
      <c r="U616" s="66">
        <f t="shared" si="677"/>
        <v>540881.71</v>
      </c>
      <c r="V616" s="66">
        <f t="shared" si="678"/>
        <v>562042.65</v>
      </c>
    </row>
    <row r="617" spans="1:22" customFormat="1">
      <c r="A617" s="123"/>
      <c r="B617" s="77" t="s">
        <v>52</v>
      </c>
      <c r="C617" s="40" t="s">
        <v>53</v>
      </c>
      <c r="D617" s="40" t="s">
        <v>21</v>
      </c>
      <c r="E617" s="40" t="s">
        <v>100</v>
      </c>
      <c r="F617" s="40" t="s">
        <v>137</v>
      </c>
      <c r="G617" s="41" t="s">
        <v>50</v>
      </c>
      <c r="H617" s="66">
        <f>500094.91+10000</f>
        <v>510094.91</v>
      </c>
      <c r="I617" s="66">
        <f>548704.14+10000</f>
        <v>558704.14</v>
      </c>
      <c r="J617" s="66">
        <f>626120.81+10000</f>
        <v>636120.81000000006</v>
      </c>
      <c r="K617" s="66">
        <v>5001.62</v>
      </c>
      <c r="L617" s="66">
        <v>-17822.43</v>
      </c>
      <c r="M617" s="66">
        <v>-74078.16</v>
      </c>
      <c r="N617" s="66">
        <f t="shared" si="639"/>
        <v>515096.52999999997</v>
      </c>
      <c r="O617" s="66">
        <f t="shared" si="640"/>
        <v>540881.71</v>
      </c>
      <c r="P617" s="66">
        <f t="shared" si="641"/>
        <v>562042.65</v>
      </c>
      <c r="Q617" s="66"/>
      <c r="R617" s="66"/>
      <c r="S617" s="66"/>
      <c r="T617" s="66">
        <f t="shared" si="676"/>
        <v>515096.52999999997</v>
      </c>
      <c r="U617" s="66">
        <f t="shared" si="677"/>
        <v>540881.71</v>
      </c>
      <c r="V617" s="66">
        <f t="shared" si="678"/>
        <v>562042.65</v>
      </c>
    </row>
    <row r="618" spans="1:22" customFormat="1" ht="25.5">
      <c r="A618" s="123"/>
      <c r="B618" s="136" t="s">
        <v>208</v>
      </c>
      <c r="C618" s="40" t="s">
        <v>53</v>
      </c>
      <c r="D618" s="40" t="s">
        <v>21</v>
      </c>
      <c r="E618" s="40" t="s">
        <v>100</v>
      </c>
      <c r="F618" s="40" t="s">
        <v>137</v>
      </c>
      <c r="G618" s="41" t="s">
        <v>32</v>
      </c>
      <c r="H618" s="66">
        <f>H619</f>
        <v>35000</v>
      </c>
      <c r="I618" s="66">
        <f t="shared" ref="I618:M618" si="723">I619</f>
        <v>35000</v>
      </c>
      <c r="J618" s="66">
        <f t="shared" si="723"/>
        <v>35000</v>
      </c>
      <c r="K618" s="66">
        <f t="shared" si="723"/>
        <v>0</v>
      </c>
      <c r="L618" s="66">
        <f t="shared" si="723"/>
        <v>0</v>
      </c>
      <c r="M618" s="66">
        <f t="shared" si="723"/>
        <v>0</v>
      </c>
      <c r="N618" s="66">
        <f t="shared" si="639"/>
        <v>35000</v>
      </c>
      <c r="O618" s="66">
        <f t="shared" si="640"/>
        <v>35000</v>
      </c>
      <c r="P618" s="66">
        <f t="shared" si="641"/>
        <v>35000</v>
      </c>
      <c r="Q618" s="66">
        <f t="shared" ref="Q618:S618" si="724">Q619</f>
        <v>0</v>
      </c>
      <c r="R618" s="66">
        <f t="shared" si="724"/>
        <v>0</v>
      </c>
      <c r="S618" s="66">
        <f t="shared" si="724"/>
        <v>0</v>
      </c>
      <c r="T618" s="66">
        <f t="shared" si="676"/>
        <v>35000</v>
      </c>
      <c r="U618" s="66">
        <f t="shared" si="677"/>
        <v>35000</v>
      </c>
      <c r="V618" s="66">
        <f t="shared" si="678"/>
        <v>35000</v>
      </c>
    </row>
    <row r="619" spans="1:22" customFormat="1" ht="25.5">
      <c r="A619" s="123"/>
      <c r="B619" s="77" t="s">
        <v>34</v>
      </c>
      <c r="C619" s="40" t="s">
        <v>53</v>
      </c>
      <c r="D619" s="40" t="s">
        <v>21</v>
      </c>
      <c r="E619" s="40" t="s">
        <v>100</v>
      </c>
      <c r="F619" s="40" t="s">
        <v>137</v>
      </c>
      <c r="G619" s="41" t="s">
        <v>33</v>
      </c>
      <c r="H619" s="66">
        <v>35000</v>
      </c>
      <c r="I619" s="66">
        <v>35000</v>
      </c>
      <c r="J619" s="66">
        <v>35000</v>
      </c>
      <c r="K619" s="66"/>
      <c r="L619" s="66"/>
      <c r="M619" s="66"/>
      <c r="N619" s="66">
        <f t="shared" si="639"/>
        <v>35000</v>
      </c>
      <c r="O619" s="66">
        <f t="shared" si="640"/>
        <v>35000</v>
      </c>
      <c r="P619" s="66">
        <f t="shared" si="641"/>
        <v>35000</v>
      </c>
      <c r="Q619" s="66"/>
      <c r="R619" s="66"/>
      <c r="S619" s="66"/>
      <c r="T619" s="66">
        <f t="shared" si="676"/>
        <v>35000</v>
      </c>
      <c r="U619" s="66">
        <f t="shared" si="677"/>
        <v>35000</v>
      </c>
      <c r="V619" s="66">
        <f t="shared" si="678"/>
        <v>35000</v>
      </c>
    </row>
    <row r="620" spans="1:22" customFormat="1" ht="25.5">
      <c r="A620" s="123"/>
      <c r="B620" s="88" t="s">
        <v>97</v>
      </c>
      <c r="C620" s="165" t="s">
        <v>53</v>
      </c>
      <c r="D620" s="165" t="s">
        <v>21</v>
      </c>
      <c r="E620" s="165" t="s">
        <v>100</v>
      </c>
      <c r="F620" s="165" t="s">
        <v>138</v>
      </c>
      <c r="G620" s="122"/>
      <c r="H620" s="67">
        <f>H621</f>
        <v>71379.360000000001</v>
      </c>
      <c r="I620" s="67">
        <f t="shared" ref="I620:M620" si="725">I621</f>
        <v>74234.53</v>
      </c>
      <c r="J620" s="67">
        <f t="shared" si="725"/>
        <v>74234.53</v>
      </c>
      <c r="K620" s="67">
        <f t="shared" si="725"/>
        <v>0</v>
      </c>
      <c r="L620" s="67">
        <f t="shared" si="725"/>
        <v>0</v>
      </c>
      <c r="M620" s="67">
        <f t="shared" si="725"/>
        <v>0</v>
      </c>
      <c r="N620" s="67">
        <f t="shared" si="639"/>
        <v>71379.360000000001</v>
      </c>
      <c r="O620" s="67">
        <f t="shared" si="640"/>
        <v>74234.53</v>
      </c>
      <c r="P620" s="67">
        <f t="shared" si="641"/>
        <v>74234.53</v>
      </c>
      <c r="Q620" s="67">
        <f t="shared" ref="Q620:S621" si="726">Q621</f>
        <v>0</v>
      </c>
      <c r="R620" s="67">
        <f t="shared" si="726"/>
        <v>0</v>
      </c>
      <c r="S620" s="67">
        <f t="shared" si="726"/>
        <v>0</v>
      </c>
      <c r="T620" s="67">
        <f t="shared" si="676"/>
        <v>71379.360000000001</v>
      </c>
      <c r="U620" s="67">
        <f t="shared" si="677"/>
        <v>74234.53</v>
      </c>
      <c r="V620" s="67">
        <f t="shared" si="678"/>
        <v>74234.53</v>
      </c>
    </row>
    <row r="621" spans="1:22" customFormat="1">
      <c r="A621" s="123"/>
      <c r="B621" s="109" t="s">
        <v>35</v>
      </c>
      <c r="C621" s="165" t="s">
        <v>53</v>
      </c>
      <c r="D621" s="165" t="s">
        <v>21</v>
      </c>
      <c r="E621" s="165" t="s">
        <v>100</v>
      </c>
      <c r="F621" s="165" t="s">
        <v>138</v>
      </c>
      <c r="G621" s="122" t="s">
        <v>36</v>
      </c>
      <c r="H621" s="67">
        <f>H622</f>
        <v>71379.360000000001</v>
      </c>
      <c r="I621" s="67">
        <f t="shared" ref="I621:M621" si="727">I622</f>
        <v>74234.53</v>
      </c>
      <c r="J621" s="67">
        <f t="shared" si="727"/>
        <v>74234.53</v>
      </c>
      <c r="K621" s="67">
        <f t="shared" si="727"/>
        <v>0</v>
      </c>
      <c r="L621" s="67">
        <f t="shared" si="727"/>
        <v>0</v>
      </c>
      <c r="M621" s="67">
        <f t="shared" si="727"/>
        <v>0</v>
      </c>
      <c r="N621" s="67">
        <f t="shared" si="639"/>
        <v>71379.360000000001</v>
      </c>
      <c r="O621" s="67">
        <f t="shared" si="640"/>
        <v>74234.53</v>
      </c>
      <c r="P621" s="67">
        <f t="shared" si="641"/>
        <v>74234.53</v>
      </c>
      <c r="Q621" s="67">
        <f t="shared" si="726"/>
        <v>0</v>
      </c>
      <c r="R621" s="67">
        <f t="shared" si="726"/>
        <v>0</v>
      </c>
      <c r="S621" s="67">
        <f t="shared" si="726"/>
        <v>0</v>
      </c>
      <c r="T621" s="67">
        <f t="shared" si="676"/>
        <v>71379.360000000001</v>
      </c>
      <c r="U621" s="67">
        <f t="shared" si="677"/>
        <v>74234.53</v>
      </c>
      <c r="V621" s="67">
        <f t="shared" si="678"/>
        <v>74234.53</v>
      </c>
    </row>
    <row r="622" spans="1:22" customFormat="1" ht="25.5">
      <c r="A622" s="123"/>
      <c r="B622" s="175" t="s">
        <v>38</v>
      </c>
      <c r="C622" s="165" t="s">
        <v>53</v>
      </c>
      <c r="D622" s="165" t="s">
        <v>21</v>
      </c>
      <c r="E622" s="165" t="s">
        <v>100</v>
      </c>
      <c r="F622" s="165" t="s">
        <v>138</v>
      </c>
      <c r="G622" s="122" t="s">
        <v>37</v>
      </c>
      <c r="H622" s="74">
        <v>71379.360000000001</v>
      </c>
      <c r="I622" s="74">
        <v>74234.53</v>
      </c>
      <c r="J622" s="74">
        <v>74234.53</v>
      </c>
      <c r="K622" s="74"/>
      <c r="L622" s="74"/>
      <c r="M622" s="74"/>
      <c r="N622" s="74">
        <f t="shared" si="639"/>
        <v>71379.360000000001</v>
      </c>
      <c r="O622" s="74">
        <f t="shared" si="640"/>
        <v>74234.53</v>
      </c>
      <c r="P622" s="74">
        <f t="shared" si="641"/>
        <v>74234.53</v>
      </c>
      <c r="Q622" s="74"/>
      <c r="R622" s="74"/>
      <c r="S622" s="74"/>
      <c r="T622" s="74">
        <f t="shared" si="676"/>
        <v>71379.360000000001</v>
      </c>
      <c r="U622" s="74">
        <f t="shared" si="677"/>
        <v>74234.53</v>
      </c>
      <c r="V622" s="74">
        <f t="shared" si="678"/>
        <v>74234.53</v>
      </c>
    </row>
    <row r="623" spans="1:22" customFormat="1" ht="51">
      <c r="A623" s="123"/>
      <c r="B623" s="88" t="s">
        <v>220</v>
      </c>
      <c r="C623" s="40" t="s">
        <v>53</v>
      </c>
      <c r="D623" s="40" t="s">
        <v>21</v>
      </c>
      <c r="E623" s="40" t="s">
        <v>100</v>
      </c>
      <c r="F623" s="40" t="s">
        <v>171</v>
      </c>
      <c r="G623" s="41"/>
      <c r="H623" s="66">
        <f>H626+H624</f>
        <v>2180379.6399999997</v>
      </c>
      <c r="I623" s="66">
        <f t="shared" ref="I623:J623" si="728">I626+I624</f>
        <v>2374816.54</v>
      </c>
      <c r="J623" s="66">
        <f t="shared" si="728"/>
        <v>2684483.21</v>
      </c>
      <c r="K623" s="66">
        <f t="shared" ref="K623:M623" si="729">K626+K624</f>
        <v>20006.48</v>
      </c>
      <c r="L623" s="66">
        <f t="shared" si="729"/>
        <v>-71289.710000000006</v>
      </c>
      <c r="M623" s="66">
        <f t="shared" si="729"/>
        <v>-296312.59999999998</v>
      </c>
      <c r="N623" s="66">
        <f t="shared" si="639"/>
        <v>2200386.1199999996</v>
      </c>
      <c r="O623" s="66">
        <f t="shared" si="640"/>
        <v>2303526.83</v>
      </c>
      <c r="P623" s="66">
        <f t="shared" si="641"/>
        <v>2388170.61</v>
      </c>
      <c r="Q623" s="66">
        <f t="shared" ref="Q623:S623" si="730">Q626+Q624</f>
        <v>0</v>
      </c>
      <c r="R623" s="66">
        <f t="shared" si="730"/>
        <v>0</v>
      </c>
      <c r="S623" s="66">
        <f t="shared" si="730"/>
        <v>0</v>
      </c>
      <c r="T623" s="66">
        <f t="shared" si="676"/>
        <v>2200386.1199999996</v>
      </c>
      <c r="U623" s="66">
        <f t="shared" si="677"/>
        <v>2303526.83</v>
      </c>
      <c r="V623" s="66">
        <f t="shared" si="678"/>
        <v>2388170.61</v>
      </c>
    </row>
    <row r="624" spans="1:22" customFormat="1" ht="38.25">
      <c r="A624" s="123"/>
      <c r="B624" s="77" t="s">
        <v>51</v>
      </c>
      <c r="C624" s="40" t="s">
        <v>53</v>
      </c>
      <c r="D624" s="40" t="s">
        <v>21</v>
      </c>
      <c r="E624" s="40" t="s">
        <v>100</v>
      </c>
      <c r="F624" s="40" t="s">
        <v>171</v>
      </c>
      <c r="G624" s="41" t="s">
        <v>49</v>
      </c>
      <c r="H624" s="66">
        <f>H625</f>
        <v>2040379.64</v>
      </c>
      <c r="I624" s="66">
        <f t="shared" ref="I624:M624" si="731">I625</f>
        <v>2234816.54</v>
      </c>
      <c r="J624" s="66">
        <f t="shared" si="731"/>
        <v>2544483.21</v>
      </c>
      <c r="K624" s="66">
        <f t="shared" si="731"/>
        <v>20006.48</v>
      </c>
      <c r="L624" s="66">
        <f t="shared" si="731"/>
        <v>-71289.710000000006</v>
      </c>
      <c r="M624" s="66">
        <f t="shared" si="731"/>
        <v>-296312.59999999998</v>
      </c>
      <c r="N624" s="66">
        <f t="shared" si="639"/>
        <v>2060386.1199999999</v>
      </c>
      <c r="O624" s="66">
        <f t="shared" si="640"/>
        <v>2163526.83</v>
      </c>
      <c r="P624" s="66">
        <f t="shared" si="641"/>
        <v>2248170.61</v>
      </c>
      <c r="Q624" s="66">
        <f t="shared" ref="Q624:S624" si="732">Q625</f>
        <v>0</v>
      </c>
      <c r="R624" s="66">
        <f t="shared" si="732"/>
        <v>0</v>
      </c>
      <c r="S624" s="66">
        <f t="shared" si="732"/>
        <v>0</v>
      </c>
      <c r="T624" s="66">
        <f t="shared" si="676"/>
        <v>2060386.1199999999</v>
      </c>
      <c r="U624" s="66">
        <f t="shared" si="677"/>
        <v>2163526.83</v>
      </c>
      <c r="V624" s="66">
        <f t="shared" si="678"/>
        <v>2248170.61</v>
      </c>
    </row>
    <row r="625" spans="1:23" customFormat="1">
      <c r="A625" s="123"/>
      <c r="B625" s="77" t="s">
        <v>52</v>
      </c>
      <c r="C625" s="40" t="s">
        <v>53</v>
      </c>
      <c r="D625" s="40" t="s">
        <v>21</v>
      </c>
      <c r="E625" s="40" t="s">
        <v>100</v>
      </c>
      <c r="F625" s="40" t="s">
        <v>171</v>
      </c>
      <c r="G625" s="41" t="s">
        <v>50</v>
      </c>
      <c r="H625" s="66">
        <f>2000379.64+40000</f>
        <v>2040379.64</v>
      </c>
      <c r="I625" s="66">
        <f>2194816.54+40000</f>
        <v>2234816.54</v>
      </c>
      <c r="J625" s="66">
        <f>2504483.21+40000</f>
        <v>2544483.21</v>
      </c>
      <c r="K625" s="66">
        <v>20006.48</v>
      </c>
      <c r="L625" s="66">
        <v>-71289.710000000006</v>
      </c>
      <c r="M625" s="66">
        <v>-296312.59999999998</v>
      </c>
      <c r="N625" s="66">
        <f t="shared" si="639"/>
        <v>2060386.1199999999</v>
      </c>
      <c r="O625" s="66">
        <f t="shared" si="640"/>
        <v>2163526.83</v>
      </c>
      <c r="P625" s="66">
        <f t="shared" si="641"/>
        <v>2248170.61</v>
      </c>
      <c r="Q625" s="66"/>
      <c r="R625" s="66"/>
      <c r="S625" s="66"/>
      <c r="T625" s="66">
        <f t="shared" si="676"/>
        <v>2060386.1199999999</v>
      </c>
      <c r="U625" s="66">
        <f t="shared" si="677"/>
        <v>2163526.83</v>
      </c>
      <c r="V625" s="66">
        <f t="shared" si="678"/>
        <v>2248170.61</v>
      </c>
    </row>
    <row r="626" spans="1:23" customFormat="1" ht="25.5">
      <c r="A626" s="123"/>
      <c r="B626" s="136" t="s">
        <v>208</v>
      </c>
      <c r="C626" s="40" t="s">
        <v>53</v>
      </c>
      <c r="D626" s="40" t="s">
        <v>21</v>
      </c>
      <c r="E626" s="40" t="s">
        <v>100</v>
      </c>
      <c r="F626" s="40" t="s">
        <v>171</v>
      </c>
      <c r="G626" s="41" t="s">
        <v>32</v>
      </c>
      <c r="H626" s="66">
        <f>H627</f>
        <v>140000</v>
      </c>
      <c r="I626" s="66">
        <f t="shared" ref="I626:M626" si="733">I627</f>
        <v>140000</v>
      </c>
      <c r="J626" s="66">
        <f t="shared" si="733"/>
        <v>140000</v>
      </c>
      <c r="K626" s="66">
        <f t="shared" si="733"/>
        <v>0</v>
      </c>
      <c r="L626" s="66">
        <f t="shared" si="733"/>
        <v>0</v>
      </c>
      <c r="M626" s="66">
        <f t="shared" si="733"/>
        <v>0</v>
      </c>
      <c r="N626" s="66">
        <f t="shared" si="639"/>
        <v>140000</v>
      </c>
      <c r="O626" s="66">
        <f t="shared" si="640"/>
        <v>140000</v>
      </c>
      <c r="P626" s="66">
        <f t="shared" si="641"/>
        <v>140000</v>
      </c>
      <c r="Q626" s="66">
        <f t="shared" ref="Q626:S626" si="734">Q627</f>
        <v>0</v>
      </c>
      <c r="R626" s="66">
        <f t="shared" si="734"/>
        <v>0</v>
      </c>
      <c r="S626" s="66">
        <f t="shared" si="734"/>
        <v>0</v>
      </c>
      <c r="T626" s="66">
        <f t="shared" si="676"/>
        <v>140000</v>
      </c>
      <c r="U626" s="66">
        <f t="shared" si="677"/>
        <v>140000</v>
      </c>
      <c r="V626" s="66">
        <f t="shared" si="678"/>
        <v>140000</v>
      </c>
    </row>
    <row r="627" spans="1:23" customFormat="1" ht="25.5">
      <c r="A627" s="123"/>
      <c r="B627" s="77" t="s">
        <v>34</v>
      </c>
      <c r="C627" s="40" t="s">
        <v>53</v>
      </c>
      <c r="D627" s="40" t="s">
        <v>21</v>
      </c>
      <c r="E627" s="40" t="s">
        <v>100</v>
      </c>
      <c r="F627" s="40" t="s">
        <v>171</v>
      </c>
      <c r="G627" s="41" t="s">
        <v>33</v>
      </c>
      <c r="H627" s="66">
        <v>140000</v>
      </c>
      <c r="I627" s="66">
        <v>140000</v>
      </c>
      <c r="J627" s="66">
        <v>140000</v>
      </c>
      <c r="K627" s="66"/>
      <c r="L627" s="66"/>
      <c r="M627" s="66"/>
      <c r="N627" s="66">
        <f t="shared" si="639"/>
        <v>140000</v>
      </c>
      <c r="O627" s="66">
        <f t="shared" si="640"/>
        <v>140000</v>
      </c>
      <c r="P627" s="66">
        <f t="shared" si="641"/>
        <v>140000</v>
      </c>
      <c r="Q627" s="66"/>
      <c r="R627" s="66"/>
      <c r="S627" s="66"/>
      <c r="T627" s="66">
        <f t="shared" si="676"/>
        <v>140000</v>
      </c>
      <c r="U627" s="66">
        <f t="shared" si="677"/>
        <v>140000</v>
      </c>
      <c r="V627" s="66">
        <f t="shared" si="678"/>
        <v>140000</v>
      </c>
    </row>
    <row r="628" spans="1:23" customFormat="1" ht="38.25">
      <c r="A628" s="123"/>
      <c r="B628" s="108" t="s">
        <v>340</v>
      </c>
      <c r="C628" s="40" t="s">
        <v>53</v>
      </c>
      <c r="D628" s="40" t="s">
        <v>21</v>
      </c>
      <c r="E628" s="40" t="s">
        <v>100</v>
      </c>
      <c r="F628" s="40" t="s">
        <v>172</v>
      </c>
      <c r="G628" s="41"/>
      <c r="H628" s="66">
        <f>H631+H629</f>
        <v>2725474.55</v>
      </c>
      <c r="I628" s="66">
        <f t="shared" ref="I628:J628" si="735">I631+I629</f>
        <v>2968520.68</v>
      </c>
      <c r="J628" s="66">
        <f t="shared" si="735"/>
        <v>3355604.01</v>
      </c>
      <c r="K628" s="66">
        <f t="shared" ref="K628:M628" si="736">K631+K629</f>
        <v>25008.1</v>
      </c>
      <c r="L628" s="66">
        <f t="shared" si="736"/>
        <v>-89112.14</v>
      </c>
      <c r="M628" s="66">
        <f t="shared" si="736"/>
        <v>-370390.75</v>
      </c>
      <c r="N628" s="66">
        <f t="shared" si="639"/>
        <v>2750482.65</v>
      </c>
      <c r="O628" s="66">
        <f t="shared" si="640"/>
        <v>2879408.54</v>
      </c>
      <c r="P628" s="66">
        <f t="shared" si="641"/>
        <v>2985213.26</v>
      </c>
      <c r="Q628" s="66">
        <f t="shared" ref="Q628:S628" si="737">Q631+Q629</f>
        <v>0</v>
      </c>
      <c r="R628" s="66">
        <f t="shared" si="737"/>
        <v>0</v>
      </c>
      <c r="S628" s="66">
        <f t="shared" si="737"/>
        <v>0</v>
      </c>
      <c r="T628" s="66">
        <f t="shared" si="676"/>
        <v>2750482.65</v>
      </c>
      <c r="U628" s="66">
        <f t="shared" si="677"/>
        <v>2879408.54</v>
      </c>
      <c r="V628" s="66">
        <f t="shared" si="678"/>
        <v>2985213.26</v>
      </c>
    </row>
    <row r="629" spans="1:23" customFormat="1" ht="38.25">
      <c r="A629" s="123"/>
      <c r="B629" s="77" t="s">
        <v>51</v>
      </c>
      <c r="C629" s="40" t="s">
        <v>53</v>
      </c>
      <c r="D629" s="40" t="s">
        <v>21</v>
      </c>
      <c r="E629" s="165" t="s">
        <v>100</v>
      </c>
      <c r="F629" s="40" t="s">
        <v>172</v>
      </c>
      <c r="G629" s="122" t="s">
        <v>49</v>
      </c>
      <c r="H629" s="66">
        <f>H630</f>
        <v>2550474.5499999998</v>
      </c>
      <c r="I629" s="66">
        <f t="shared" ref="I629:M629" si="738">I630</f>
        <v>2793520.68</v>
      </c>
      <c r="J629" s="66">
        <f t="shared" si="738"/>
        <v>3180604.01</v>
      </c>
      <c r="K629" s="66">
        <f t="shared" si="738"/>
        <v>25008.1</v>
      </c>
      <c r="L629" s="66">
        <f t="shared" si="738"/>
        <v>-89112.14</v>
      </c>
      <c r="M629" s="66">
        <f t="shared" si="738"/>
        <v>-370390.75</v>
      </c>
      <c r="N629" s="66">
        <f t="shared" si="639"/>
        <v>2575482.65</v>
      </c>
      <c r="O629" s="66">
        <f t="shared" si="640"/>
        <v>2704408.54</v>
      </c>
      <c r="P629" s="66">
        <f t="shared" si="641"/>
        <v>2810213.26</v>
      </c>
      <c r="Q629" s="66">
        <f t="shared" ref="Q629:S629" si="739">Q630</f>
        <v>0</v>
      </c>
      <c r="R629" s="66">
        <f t="shared" si="739"/>
        <v>0</v>
      </c>
      <c r="S629" s="66">
        <f t="shared" si="739"/>
        <v>0</v>
      </c>
      <c r="T629" s="66">
        <f t="shared" si="676"/>
        <v>2575482.65</v>
      </c>
      <c r="U629" s="66">
        <f t="shared" si="677"/>
        <v>2704408.54</v>
      </c>
      <c r="V629" s="66">
        <f t="shared" si="678"/>
        <v>2810213.26</v>
      </c>
    </row>
    <row r="630" spans="1:23" customFormat="1">
      <c r="A630" s="123"/>
      <c r="B630" s="77" t="s">
        <v>52</v>
      </c>
      <c r="C630" s="40" t="s">
        <v>53</v>
      </c>
      <c r="D630" s="40" t="s">
        <v>21</v>
      </c>
      <c r="E630" s="165" t="s">
        <v>100</v>
      </c>
      <c r="F630" s="40" t="s">
        <v>172</v>
      </c>
      <c r="G630" s="122" t="s">
        <v>50</v>
      </c>
      <c r="H630" s="74">
        <f>2500474.55+50000</f>
        <v>2550474.5499999998</v>
      </c>
      <c r="I630" s="74">
        <f>2743520.68+50000</f>
        <v>2793520.68</v>
      </c>
      <c r="J630" s="74">
        <f>3130604.01+50000</f>
        <v>3180604.01</v>
      </c>
      <c r="K630" s="74">
        <v>25008.1</v>
      </c>
      <c r="L630" s="74">
        <v>-89112.14</v>
      </c>
      <c r="M630" s="74">
        <v>-370390.75</v>
      </c>
      <c r="N630" s="74">
        <f t="shared" si="639"/>
        <v>2575482.65</v>
      </c>
      <c r="O630" s="74">
        <f t="shared" si="640"/>
        <v>2704408.54</v>
      </c>
      <c r="P630" s="74">
        <f t="shared" si="641"/>
        <v>2810213.26</v>
      </c>
      <c r="Q630" s="74"/>
      <c r="R630" s="74"/>
      <c r="S630" s="74"/>
      <c r="T630" s="74">
        <f t="shared" si="676"/>
        <v>2575482.65</v>
      </c>
      <c r="U630" s="74">
        <f t="shared" si="677"/>
        <v>2704408.54</v>
      </c>
      <c r="V630" s="74">
        <f t="shared" si="678"/>
        <v>2810213.26</v>
      </c>
    </row>
    <row r="631" spans="1:23" customFormat="1" ht="25.5">
      <c r="A631" s="123"/>
      <c r="B631" s="136" t="s">
        <v>208</v>
      </c>
      <c r="C631" s="40" t="s">
        <v>53</v>
      </c>
      <c r="D631" s="40" t="s">
        <v>21</v>
      </c>
      <c r="E631" s="165" t="s">
        <v>100</v>
      </c>
      <c r="F631" s="40" t="s">
        <v>172</v>
      </c>
      <c r="G631" s="122" t="s">
        <v>32</v>
      </c>
      <c r="H631" s="66">
        <f>H632</f>
        <v>175000</v>
      </c>
      <c r="I631" s="66">
        <f t="shared" ref="I631:M631" si="740">I632</f>
        <v>175000</v>
      </c>
      <c r="J631" s="66">
        <f t="shared" si="740"/>
        <v>175000</v>
      </c>
      <c r="K631" s="66">
        <f t="shared" si="740"/>
        <v>0</v>
      </c>
      <c r="L631" s="66">
        <f t="shared" si="740"/>
        <v>0</v>
      </c>
      <c r="M631" s="66">
        <f t="shared" si="740"/>
        <v>0</v>
      </c>
      <c r="N631" s="66">
        <f t="shared" si="639"/>
        <v>175000</v>
      </c>
      <c r="O631" s="66">
        <f t="shared" si="640"/>
        <v>175000</v>
      </c>
      <c r="P631" s="66">
        <f t="shared" si="641"/>
        <v>175000</v>
      </c>
      <c r="Q631" s="66">
        <f t="shared" ref="Q631:S631" si="741">Q632</f>
        <v>0</v>
      </c>
      <c r="R631" s="66">
        <f t="shared" si="741"/>
        <v>0</v>
      </c>
      <c r="S631" s="66">
        <f t="shared" si="741"/>
        <v>0</v>
      </c>
      <c r="T631" s="66">
        <f t="shared" si="676"/>
        <v>175000</v>
      </c>
      <c r="U631" s="66">
        <f t="shared" si="677"/>
        <v>175000</v>
      </c>
      <c r="V631" s="66">
        <f t="shared" si="678"/>
        <v>175000</v>
      </c>
    </row>
    <row r="632" spans="1:23" customFormat="1" ht="25.5">
      <c r="A632" s="123"/>
      <c r="B632" s="77" t="s">
        <v>34</v>
      </c>
      <c r="C632" s="40" t="s">
        <v>53</v>
      </c>
      <c r="D632" s="40" t="s">
        <v>21</v>
      </c>
      <c r="E632" s="165" t="s">
        <v>100</v>
      </c>
      <c r="F632" s="40" t="s">
        <v>172</v>
      </c>
      <c r="G632" s="122" t="s">
        <v>33</v>
      </c>
      <c r="H632" s="74">
        <v>175000</v>
      </c>
      <c r="I632" s="74">
        <v>175000</v>
      </c>
      <c r="J632" s="74">
        <v>175000</v>
      </c>
      <c r="K632" s="74"/>
      <c r="L632" s="74"/>
      <c r="M632" s="74"/>
      <c r="N632" s="74">
        <f t="shared" si="639"/>
        <v>175000</v>
      </c>
      <c r="O632" s="74">
        <f t="shared" si="640"/>
        <v>175000</v>
      </c>
      <c r="P632" s="74">
        <f t="shared" si="641"/>
        <v>175000</v>
      </c>
      <c r="Q632" s="74"/>
      <c r="R632" s="74"/>
      <c r="S632" s="74"/>
      <c r="T632" s="74">
        <f t="shared" si="676"/>
        <v>175000</v>
      </c>
      <c r="U632" s="74">
        <f t="shared" si="677"/>
        <v>175000</v>
      </c>
      <c r="V632" s="74">
        <f t="shared" si="678"/>
        <v>175000</v>
      </c>
    </row>
    <row r="633" spans="1:23" customFormat="1" ht="38.25">
      <c r="A633" s="123"/>
      <c r="B633" s="88" t="s">
        <v>341</v>
      </c>
      <c r="C633" s="40" t="s">
        <v>53</v>
      </c>
      <c r="D633" s="40" t="s">
        <v>21</v>
      </c>
      <c r="E633" s="40" t="s">
        <v>100</v>
      </c>
      <c r="F633" s="40" t="s">
        <v>180</v>
      </c>
      <c r="G633" s="41"/>
      <c r="H633" s="67">
        <f>H634+H636</f>
        <v>1195189.8199999998</v>
      </c>
      <c r="I633" s="67">
        <f t="shared" ref="I633:J633" si="742">I634+I636</f>
        <v>1292408.27</v>
      </c>
      <c r="J633" s="67">
        <f t="shared" si="742"/>
        <v>1447241.6</v>
      </c>
      <c r="K633" s="67">
        <f t="shared" ref="K633:M633" si="743">K634+K636</f>
        <v>10003.24</v>
      </c>
      <c r="L633" s="67">
        <f t="shared" si="743"/>
        <v>-35644.85</v>
      </c>
      <c r="M633" s="67">
        <f t="shared" si="743"/>
        <v>-148156.29</v>
      </c>
      <c r="N633" s="67">
        <f t="shared" si="639"/>
        <v>1205193.0599999998</v>
      </c>
      <c r="O633" s="67">
        <f t="shared" si="640"/>
        <v>1256763.42</v>
      </c>
      <c r="P633" s="67">
        <f t="shared" si="641"/>
        <v>1299085.31</v>
      </c>
      <c r="Q633" s="67">
        <f t="shared" ref="Q633:S633" si="744">Q634+Q636</f>
        <v>0</v>
      </c>
      <c r="R633" s="67">
        <f t="shared" si="744"/>
        <v>0</v>
      </c>
      <c r="S633" s="67">
        <f t="shared" si="744"/>
        <v>0</v>
      </c>
      <c r="T633" s="67">
        <f t="shared" si="676"/>
        <v>1205193.0599999998</v>
      </c>
      <c r="U633" s="67">
        <f t="shared" si="677"/>
        <v>1256763.42</v>
      </c>
      <c r="V633" s="67">
        <f t="shared" si="678"/>
        <v>1299085.31</v>
      </c>
    </row>
    <row r="634" spans="1:23" customFormat="1" ht="38.25">
      <c r="A634" s="123"/>
      <c r="B634" s="77" t="s">
        <v>51</v>
      </c>
      <c r="C634" s="40" t="s">
        <v>53</v>
      </c>
      <c r="D634" s="40" t="s">
        <v>21</v>
      </c>
      <c r="E634" s="40" t="s">
        <v>100</v>
      </c>
      <c r="F634" s="40" t="s">
        <v>180</v>
      </c>
      <c r="G634" s="41" t="s">
        <v>49</v>
      </c>
      <c r="H634" s="67">
        <f>H635</f>
        <v>1020189.82</v>
      </c>
      <c r="I634" s="67">
        <f t="shared" ref="I634:M634" si="745">I635</f>
        <v>1117408.27</v>
      </c>
      <c r="J634" s="67">
        <f t="shared" si="745"/>
        <v>1272241.6000000001</v>
      </c>
      <c r="K634" s="67">
        <f t="shared" si="745"/>
        <v>10003.24</v>
      </c>
      <c r="L634" s="67">
        <f t="shared" si="745"/>
        <v>-35644.85</v>
      </c>
      <c r="M634" s="67">
        <f t="shared" si="745"/>
        <v>-148156.29</v>
      </c>
      <c r="N634" s="67">
        <f t="shared" si="639"/>
        <v>1030193.0599999999</v>
      </c>
      <c r="O634" s="67">
        <f t="shared" si="640"/>
        <v>1081763.42</v>
      </c>
      <c r="P634" s="67">
        <f t="shared" si="641"/>
        <v>1124085.31</v>
      </c>
      <c r="Q634" s="67">
        <f t="shared" ref="Q634:S634" si="746">Q635</f>
        <v>0</v>
      </c>
      <c r="R634" s="67">
        <f t="shared" si="746"/>
        <v>0</v>
      </c>
      <c r="S634" s="67">
        <f t="shared" si="746"/>
        <v>0</v>
      </c>
      <c r="T634" s="67">
        <f t="shared" si="676"/>
        <v>1030193.0599999999</v>
      </c>
      <c r="U634" s="67">
        <f t="shared" si="677"/>
        <v>1081763.42</v>
      </c>
      <c r="V634" s="67">
        <f t="shared" si="678"/>
        <v>1124085.31</v>
      </c>
    </row>
    <row r="635" spans="1:23" customFormat="1">
      <c r="A635" s="123"/>
      <c r="B635" s="77" t="s">
        <v>52</v>
      </c>
      <c r="C635" s="40" t="s">
        <v>53</v>
      </c>
      <c r="D635" s="40" t="s">
        <v>21</v>
      </c>
      <c r="E635" s="40" t="s">
        <v>100</v>
      </c>
      <c r="F635" s="40" t="s">
        <v>180</v>
      </c>
      <c r="G635" s="41" t="s">
        <v>50</v>
      </c>
      <c r="H635" s="66">
        <f>1000189.82+20000</f>
        <v>1020189.82</v>
      </c>
      <c r="I635" s="66">
        <f>1097408.27+20000</f>
        <v>1117408.27</v>
      </c>
      <c r="J635" s="66">
        <f>1252241.6+20000</f>
        <v>1272241.6000000001</v>
      </c>
      <c r="K635" s="66">
        <v>10003.24</v>
      </c>
      <c r="L635" s="66">
        <v>-35644.85</v>
      </c>
      <c r="M635" s="66">
        <v>-148156.29</v>
      </c>
      <c r="N635" s="66">
        <f t="shared" si="639"/>
        <v>1030193.0599999999</v>
      </c>
      <c r="O635" s="66">
        <f t="shared" si="640"/>
        <v>1081763.42</v>
      </c>
      <c r="P635" s="66">
        <f t="shared" si="641"/>
        <v>1124085.31</v>
      </c>
      <c r="Q635" s="66"/>
      <c r="R635" s="66"/>
      <c r="S635" s="66"/>
      <c r="T635" s="66">
        <f t="shared" si="676"/>
        <v>1030193.0599999999</v>
      </c>
      <c r="U635" s="66">
        <f t="shared" si="677"/>
        <v>1081763.42</v>
      </c>
      <c r="V635" s="66">
        <f t="shared" si="678"/>
        <v>1124085.31</v>
      </c>
    </row>
    <row r="636" spans="1:23" ht="25.5">
      <c r="A636" s="123"/>
      <c r="B636" s="136" t="s">
        <v>208</v>
      </c>
      <c r="C636" s="40" t="s">
        <v>53</v>
      </c>
      <c r="D636" s="40" t="s">
        <v>21</v>
      </c>
      <c r="E636" s="40" t="s">
        <v>100</v>
      </c>
      <c r="F636" s="40" t="s">
        <v>180</v>
      </c>
      <c r="G636" s="41" t="s">
        <v>32</v>
      </c>
      <c r="H636" s="67">
        <f>H637</f>
        <v>175000</v>
      </c>
      <c r="I636" s="67">
        <f t="shared" ref="I636:M636" si="747">I637</f>
        <v>175000</v>
      </c>
      <c r="J636" s="67">
        <f t="shared" si="747"/>
        <v>175000</v>
      </c>
      <c r="K636" s="67">
        <f t="shared" si="747"/>
        <v>0</v>
      </c>
      <c r="L636" s="67">
        <f t="shared" si="747"/>
        <v>0</v>
      </c>
      <c r="M636" s="67">
        <f t="shared" si="747"/>
        <v>0</v>
      </c>
      <c r="N636" s="67">
        <f t="shared" si="639"/>
        <v>175000</v>
      </c>
      <c r="O636" s="67">
        <f t="shared" si="640"/>
        <v>175000</v>
      </c>
      <c r="P636" s="67">
        <f t="shared" si="641"/>
        <v>175000</v>
      </c>
      <c r="Q636" s="67">
        <f t="shared" ref="Q636:S636" si="748">Q637</f>
        <v>0</v>
      </c>
      <c r="R636" s="67">
        <f t="shared" si="748"/>
        <v>0</v>
      </c>
      <c r="S636" s="67">
        <f t="shared" si="748"/>
        <v>0</v>
      </c>
      <c r="T636" s="67">
        <f t="shared" si="676"/>
        <v>175000</v>
      </c>
      <c r="U636" s="67">
        <f t="shared" si="677"/>
        <v>175000</v>
      </c>
      <c r="V636" s="67">
        <f t="shared" si="678"/>
        <v>175000</v>
      </c>
    </row>
    <row r="637" spans="1:23" ht="25.5">
      <c r="A637" s="194"/>
      <c r="B637" s="77" t="s">
        <v>34</v>
      </c>
      <c r="C637" s="40" t="s">
        <v>53</v>
      </c>
      <c r="D637" s="40" t="s">
        <v>21</v>
      </c>
      <c r="E637" s="40" t="s">
        <v>100</v>
      </c>
      <c r="F637" s="40" t="s">
        <v>180</v>
      </c>
      <c r="G637" s="41" t="s">
        <v>33</v>
      </c>
      <c r="H637" s="66">
        <v>175000</v>
      </c>
      <c r="I637" s="66">
        <v>175000</v>
      </c>
      <c r="J637" s="66">
        <v>175000</v>
      </c>
      <c r="K637" s="66"/>
      <c r="L637" s="66"/>
      <c r="M637" s="66"/>
      <c r="N637" s="66">
        <f t="shared" si="639"/>
        <v>175000</v>
      </c>
      <c r="O637" s="66">
        <f t="shared" si="640"/>
        <v>175000</v>
      </c>
      <c r="P637" s="66">
        <f t="shared" si="641"/>
        <v>175000</v>
      </c>
      <c r="Q637" s="66"/>
      <c r="R637" s="66"/>
      <c r="S637" s="66"/>
      <c r="T637" s="66">
        <f t="shared" si="676"/>
        <v>175000</v>
      </c>
      <c r="U637" s="66">
        <f t="shared" si="677"/>
        <v>175000</v>
      </c>
      <c r="V637" s="66">
        <f t="shared" si="678"/>
        <v>175000</v>
      </c>
    </row>
    <row r="638" spans="1:23">
      <c r="A638" s="171"/>
      <c r="B638" s="172" t="s">
        <v>342</v>
      </c>
      <c r="C638" s="199"/>
      <c r="D638" s="200"/>
      <c r="E638" s="200"/>
      <c r="F638" s="200"/>
      <c r="G638" s="201"/>
      <c r="H638" s="202"/>
      <c r="I638" s="173">
        <v>16087000</v>
      </c>
      <c r="J638" s="173">
        <v>32828000</v>
      </c>
      <c r="K638" s="202"/>
      <c r="L638" s="173"/>
      <c r="M638" s="173"/>
      <c r="N638" s="202">
        <f t="shared" si="639"/>
        <v>0</v>
      </c>
      <c r="O638" s="173">
        <f t="shared" si="640"/>
        <v>16087000</v>
      </c>
      <c r="P638" s="173">
        <f t="shared" si="641"/>
        <v>32828000</v>
      </c>
      <c r="Q638" s="202"/>
      <c r="R638" s="173"/>
      <c r="S638" s="173"/>
      <c r="T638" s="202">
        <f t="shared" si="676"/>
        <v>0</v>
      </c>
      <c r="U638" s="173">
        <f t="shared" si="677"/>
        <v>16087000</v>
      </c>
      <c r="V638" s="173">
        <f t="shared" si="678"/>
        <v>32828000</v>
      </c>
    </row>
    <row r="639" spans="1:23" ht="16.5">
      <c r="B639" s="54" t="s">
        <v>18</v>
      </c>
      <c r="C639" s="55"/>
      <c r="D639" s="21"/>
      <c r="E639" s="21"/>
      <c r="F639" s="22"/>
      <c r="G639" s="23"/>
      <c r="H639" s="68">
        <f>SUM(H15+H496)</f>
        <v>975148001.94000006</v>
      </c>
      <c r="I639" s="68">
        <f>SUM(I15+I496+I638)</f>
        <v>900335165.51999998</v>
      </c>
      <c r="J639" s="68">
        <f>SUM(J15+J496+J638)</f>
        <v>922464352.68000007</v>
      </c>
      <c r="K639" s="68">
        <f>SUM(K15+K496+K638)</f>
        <v>101114287.67</v>
      </c>
      <c r="L639" s="68">
        <f>SUM(L15+L496+L638)</f>
        <v>771777.15999999992</v>
      </c>
      <c r="M639" s="68">
        <f>SUM(M15+M496+M638)</f>
        <v>-1690538.9500000002</v>
      </c>
      <c r="N639" s="68">
        <f t="shared" si="639"/>
        <v>1076262289.6100001</v>
      </c>
      <c r="O639" s="68">
        <f t="shared" si="640"/>
        <v>901106942.67999995</v>
      </c>
      <c r="P639" s="68">
        <f t="shared" si="641"/>
        <v>920773813.73000002</v>
      </c>
      <c r="Q639" s="68">
        <f>SUM(Q15+Q496+Q638)</f>
        <v>136145032.75999999</v>
      </c>
      <c r="R639" s="68">
        <f>SUM(R15+R496+R638)</f>
        <v>293866.65999999997</v>
      </c>
      <c r="S639" s="68">
        <f>SUM(S15+S496+S638)</f>
        <v>278194.39</v>
      </c>
      <c r="T639" s="68">
        <f t="shared" si="676"/>
        <v>1212407322.3700001</v>
      </c>
      <c r="U639" s="68">
        <f t="shared" si="677"/>
        <v>901400809.33999991</v>
      </c>
      <c r="V639" s="68">
        <f t="shared" si="678"/>
        <v>921052008.12</v>
      </c>
      <c r="W639" s="2" t="s">
        <v>356</v>
      </c>
    </row>
    <row r="640" spans="1:23">
      <c r="F640" s="24"/>
      <c r="G640" s="24"/>
    </row>
  </sheetData>
  <mergeCells count="32">
    <mergeCell ref="Q12:S12"/>
    <mergeCell ref="T12:V12"/>
    <mergeCell ref="A10:V10"/>
    <mergeCell ref="A121:A138"/>
    <mergeCell ref="A405:A407"/>
    <mergeCell ref="K12:M12"/>
    <mergeCell ref="N12:P12"/>
    <mergeCell ref="H12:J12"/>
    <mergeCell ref="A210:A224"/>
    <mergeCell ref="B11:G11"/>
    <mergeCell ref="A84:A92"/>
    <mergeCell ref="A112:A119"/>
    <mergeCell ref="A18:A38"/>
    <mergeCell ref="A100:A107"/>
    <mergeCell ref="A43:A72"/>
    <mergeCell ref="A151:A174"/>
    <mergeCell ref="A12:A13"/>
    <mergeCell ref="B12:B13"/>
    <mergeCell ref="C12:F13"/>
    <mergeCell ref="G12:G13"/>
    <mergeCell ref="A468:A470"/>
    <mergeCell ref="A234:A254"/>
    <mergeCell ref="A355:A357"/>
    <mergeCell ref="A326:A328"/>
    <mergeCell ref="A257:A259"/>
    <mergeCell ref="A300:A302"/>
    <mergeCell ref="A460:A462"/>
    <mergeCell ref="A420:A426"/>
    <mergeCell ref="A391:A395"/>
    <mergeCell ref="A400:A402"/>
    <mergeCell ref="A415:A417"/>
    <mergeCell ref="A308:A315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2023-04-11T06:54:32Z</cp:lastPrinted>
  <dcterms:created xsi:type="dcterms:W3CDTF">2010-03-22T07:46:53Z</dcterms:created>
  <dcterms:modified xsi:type="dcterms:W3CDTF">2023-04-11T06:54:35Z</dcterms:modified>
</cp:coreProperties>
</file>