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" yWindow="15" windowWidth="20730" windowHeight="11760"/>
  </bookViews>
  <sheets>
    <sheet name="Лист1" sheetId="1" r:id="rId1"/>
  </sheets>
  <definedNames>
    <definedName name="_xlnm.Print_Titles" localSheetId="0">Лист1!$12:$13</definedName>
    <definedName name="_xlnm.Print_Area" localSheetId="0">Лист1!$A$1:$Q$556</definedName>
  </definedNames>
  <calcPr calcId="125725"/>
</workbook>
</file>

<file path=xl/calcChain.xml><?xml version="1.0" encoding="utf-8"?>
<calcChain xmlns="http://schemas.openxmlformats.org/spreadsheetml/2006/main">
  <c r="K488" i="1"/>
  <c r="O473"/>
  <c r="N474"/>
  <c r="O474"/>
  <c r="P474"/>
  <c r="L472"/>
  <c r="I473"/>
  <c r="I472" s="1"/>
  <c r="O472" s="1"/>
  <c r="J473"/>
  <c r="J472" s="1"/>
  <c r="P472" s="1"/>
  <c r="K473"/>
  <c r="K472" s="1"/>
  <c r="L473"/>
  <c r="M473"/>
  <c r="M472" s="1"/>
  <c r="H473"/>
  <c r="H472" s="1"/>
  <c r="N472" s="1"/>
  <c r="K523"/>
  <c r="N518"/>
  <c r="O518"/>
  <c r="P518"/>
  <c r="N520"/>
  <c r="O520"/>
  <c r="P520"/>
  <c r="I519"/>
  <c r="O519" s="1"/>
  <c r="J519"/>
  <c r="P519" s="1"/>
  <c r="K519"/>
  <c r="L519"/>
  <c r="L516" s="1"/>
  <c r="M519"/>
  <c r="I517"/>
  <c r="I516" s="1"/>
  <c r="O516" s="1"/>
  <c r="J517"/>
  <c r="J516" s="1"/>
  <c r="K517"/>
  <c r="L517"/>
  <c r="M517"/>
  <c r="H519"/>
  <c r="H516" s="1"/>
  <c r="H517"/>
  <c r="N517" s="1"/>
  <c r="N501"/>
  <c r="O501"/>
  <c r="P501"/>
  <c r="I500"/>
  <c r="O500" s="1"/>
  <c r="J500"/>
  <c r="K500"/>
  <c r="N500" s="1"/>
  <c r="L500"/>
  <c r="M500"/>
  <c r="P500" s="1"/>
  <c r="H500"/>
  <c r="K477"/>
  <c r="N477"/>
  <c r="O477"/>
  <c r="P477"/>
  <c r="I476"/>
  <c r="I475" s="1"/>
  <c r="O475" s="1"/>
  <c r="J476"/>
  <c r="J475" s="1"/>
  <c r="P475" s="1"/>
  <c r="K476"/>
  <c r="K475" s="1"/>
  <c r="L476"/>
  <c r="L475" s="1"/>
  <c r="M476"/>
  <c r="M475" s="1"/>
  <c r="H476"/>
  <c r="H475"/>
  <c r="L429"/>
  <c r="O429" s="1"/>
  <c r="K429"/>
  <c r="K423"/>
  <c r="N423"/>
  <c r="O423"/>
  <c r="P423"/>
  <c r="N429"/>
  <c r="P429"/>
  <c r="I428"/>
  <c r="I427" s="1"/>
  <c r="J428"/>
  <c r="J427" s="1"/>
  <c r="K428"/>
  <c r="K427" s="1"/>
  <c r="N427" s="1"/>
  <c r="L428"/>
  <c r="O428" s="1"/>
  <c r="M428"/>
  <c r="M427" s="1"/>
  <c r="H428"/>
  <c r="H427"/>
  <c r="I422"/>
  <c r="I421" s="1"/>
  <c r="J422"/>
  <c r="J421" s="1"/>
  <c r="P421" s="1"/>
  <c r="K422"/>
  <c r="K421" s="1"/>
  <c r="N421" s="1"/>
  <c r="L422"/>
  <c r="L421" s="1"/>
  <c r="M422"/>
  <c r="M421" s="1"/>
  <c r="H422"/>
  <c r="H421"/>
  <c r="O293"/>
  <c r="O295"/>
  <c r="N296"/>
  <c r="O296"/>
  <c r="P296"/>
  <c r="I295"/>
  <c r="I294" s="1"/>
  <c r="I293" s="1"/>
  <c r="J295"/>
  <c r="J294" s="1"/>
  <c r="J293" s="1"/>
  <c r="P293" s="1"/>
  <c r="K295"/>
  <c r="N295" s="1"/>
  <c r="L295"/>
  <c r="L294" s="1"/>
  <c r="L293" s="1"/>
  <c r="M295"/>
  <c r="M294" s="1"/>
  <c r="M293" s="1"/>
  <c r="H295"/>
  <c r="H294"/>
  <c r="H293"/>
  <c r="H299"/>
  <c r="I299"/>
  <c r="J299"/>
  <c r="J298" s="1"/>
  <c r="K299"/>
  <c r="K298" s="1"/>
  <c r="K297" s="1"/>
  <c r="L299"/>
  <c r="L298" s="1"/>
  <c r="L297" s="1"/>
  <c r="M299"/>
  <c r="N300"/>
  <c r="O300"/>
  <c r="P300"/>
  <c r="N246"/>
  <c r="O246"/>
  <c r="P246"/>
  <c r="I245"/>
  <c r="I244" s="1"/>
  <c r="J245"/>
  <c r="J244" s="1"/>
  <c r="K245"/>
  <c r="K244" s="1"/>
  <c r="L245"/>
  <c r="L244" s="1"/>
  <c r="M245"/>
  <c r="M244" s="1"/>
  <c r="H245"/>
  <c r="H244" s="1"/>
  <c r="K233"/>
  <c r="N150"/>
  <c r="O150"/>
  <c r="P150"/>
  <c r="I149"/>
  <c r="I148" s="1"/>
  <c r="J149"/>
  <c r="J148" s="1"/>
  <c r="K149"/>
  <c r="K148" s="1"/>
  <c r="L149"/>
  <c r="L148" s="1"/>
  <c r="M149"/>
  <c r="M148" s="1"/>
  <c r="H149"/>
  <c r="H148" s="1"/>
  <c r="P54"/>
  <c r="O54"/>
  <c r="N54"/>
  <c r="M53"/>
  <c r="M52" s="1"/>
  <c r="L53"/>
  <c r="L52" s="1"/>
  <c r="K53"/>
  <c r="K52" s="1"/>
  <c r="J53"/>
  <c r="I53"/>
  <c r="I52" s="1"/>
  <c r="H53"/>
  <c r="H52" s="1"/>
  <c r="N26"/>
  <c r="O26"/>
  <c r="P26"/>
  <c r="I25"/>
  <c r="I24" s="1"/>
  <c r="J25"/>
  <c r="J24" s="1"/>
  <c r="K25"/>
  <c r="K24" s="1"/>
  <c r="L25"/>
  <c r="L24" s="1"/>
  <c r="O24" s="1"/>
  <c r="M25"/>
  <c r="M24" s="1"/>
  <c r="H25"/>
  <c r="H24" s="1"/>
  <c r="P516" l="1"/>
  <c r="P476"/>
  <c r="M516"/>
  <c r="P517"/>
  <c r="N473"/>
  <c r="N244"/>
  <c r="N519"/>
  <c r="O517"/>
  <c r="P473"/>
  <c r="P24"/>
  <c r="P244"/>
  <c r="O476"/>
  <c r="O244"/>
  <c r="O299"/>
  <c r="N475"/>
  <c r="O421"/>
  <c r="O422"/>
  <c r="P53"/>
  <c r="O148"/>
  <c r="P245"/>
  <c r="P294"/>
  <c r="O245"/>
  <c r="O294"/>
  <c r="K294"/>
  <c r="K293" s="1"/>
  <c r="N293" s="1"/>
  <c r="P295"/>
  <c r="P427"/>
  <c r="P428"/>
  <c r="P422"/>
  <c r="K516"/>
  <c r="N516" s="1"/>
  <c r="N299"/>
  <c r="N476"/>
  <c r="L427"/>
  <c r="N428"/>
  <c r="N422"/>
  <c r="P299"/>
  <c r="N294"/>
  <c r="M298"/>
  <c r="M297" s="1"/>
  <c r="I298"/>
  <c r="J297"/>
  <c r="H298"/>
  <c r="N245"/>
  <c r="J52"/>
  <c r="P52" s="1"/>
  <c r="N52"/>
  <c r="P148"/>
  <c r="O53"/>
  <c r="P25"/>
  <c r="P149"/>
  <c r="O52"/>
  <c r="O25"/>
  <c r="N148"/>
  <c r="O149"/>
  <c r="N149"/>
  <c r="N53"/>
  <c r="N24"/>
  <c r="N25"/>
  <c r="K553"/>
  <c r="L553"/>
  <c r="M553"/>
  <c r="K551"/>
  <c r="L551"/>
  <c r="L550" s="1"/>
  <c r="M551"/>
  <c r="M550" s="1"/>
  <c r="K548"/>
  <c r="L548"/>
  <c r="M548"/>
  <c r="K546"/>
  <c r="L546"/>
  <c r="M546"/>
  <c r="K543"/>
  <c r="L543"/>
  <c r="M543"/>
  <c r="K541"/>
  <c r="L541"/>
  <c r="M541"/>
  <c r="K538"/>
  <c r="K537" s="1"/>
  <c r="L538"/>
  <c r="L537" s="1"/>
  <c r="M538"/>
  <c r="M537" s="1"/>
  <c r="K535"/>
  <c r="L535"/>
  <c r="M535"/>
  <c r="K533"/>
  <c r="K532" s="1"/>
  <c r="L533"/>
  <c r="L532" s="1"/>
  <c r="M533"/>
  <c r="M532" s="1"/>
  <c r="K530"/>
  <c r="K529" s="1"/>
  <c r="L530"/>
  <c r="L529" s="1"/>
  <c r="M530"/>
  <c r="M529" s="1"/>
  <c r="K527"/>
  <c r="K526" s="1"/>
  <c r="L527"/>
  <c r="L526" s="1"/>
  <c r="M527"/>
  <c r="M526" s="1"/>
  <c r="K524"/>
  <c r="L524"/>
  <c r="M524"/>
  <c r="K522"/>
  <c r="L522"/>
  <c r="M522"/>
  <c r="K514"/>
  <c r="K513" s="1"/>
  <c r="L514"/>
  <c r="L513" s="1"/>
  <c r="M514"/>
  <c r="M513" s="1"/>
  <c r="K511"/>
  <c r="K510" s="1"/>
  <c r="L511"/>
  <c r="L510" s="1"/>
  <c r="M511"/>
  <c r="M510" s="1"/>
  <c r="K508"/>
  <c r="L508"/>
  <c r="M508"/>
  <c r="K506"/>
  <c r="L506"/>
  <c r="M506"/>
  <c r="M505" s="1"/>
  <c r="K503"/>
  <c r="K502" s="1"/>
  <c r="L503"/>
  <c r="L502" s="1"/>
  <c r="M503"/>
  <c r="M502" s="1"/>
  <c r="K498"/>
  <c r="K497" s="1"/>
  <c r="L498"/>
  <c r="L497" s="1"/>
  <c r="M498"/>
  <c r="M497" s="1"/>
  <c r="K495"/>
  <c r="K494" s="1"/>
  <c r="L495"/>
  <c r="L494" s="1"/>
  <c r="M495"/>
  <c r="M494" s="1"/>
  <c r="K492"/>
  <c r="K491" s="1"/>
  <c r="L492"/>
  <c r="L491" s="1"/>
  <c r="M492"/>
  <c r="M491" s="1"/>
  <c r="K489"/>
  <c r="L489"/>
  <c r="M489"/>
  <c r="K487"/>
  <c r="L487"/>
  <c r="M487"/>
  <c r="K485"/>
  <c r="L485"/>
  <c r="M485"/>
  <c r="K482"/>
  <c r="K481" s="1"/>
  <c r="L482"/>
  <c r="L481" s="1"/>
  <c r="M482"/>
  <c r="M481" s="1"/>
  <c r="K479"/>
  <c r="K478" s="1"/>
  <c r="L479"/>
  <c r="L478" s="1"/>
  <c r="M479"/>
  <c r="M478" s="1"/>
  <c r="K470"/>
  <c r="K469" s="1"/>
  <c r="L470"/>
  <c r="L469" s="1"/>
  <c r="M470"/>
  <c r="M469" s="1"/>
  <c r="K467"/>
  <c r="K466" s="1"/>
  <c r="L467"/>
  <c r="L466" s="1"/>
  <c r="M467"/>
  <c r="M466" s="1"/>
  <c r="K464"/>
  <c r="L464"/>
  <c r="M464"/>
  <c r="K462"/>
  <c r="L462"/>
  <c r="M462"/>
  <c r="K460"/>
  <c r="L460"/>
  <c r="M460"/>
  <c r="K457"/>
  <c r="K456" s="1"/>
  <c r="L457"/>
  <c r="L456" s="1"/>
  <c r="M457"/>
  <c r="M456" s="1"/>
  <c r="K454"/>
  <c r="L454"/>
  <c r="M454"/>
  <c r="K452"/>
  <c r="K451" s="1"/>
  <c r="L452"/>
  <c r="L451" s="1"/>
  <c r="M452"/>
  <c r="M451" s="1"/>
  <c r="K449"/>
  <c r="L449"/>
  <c r="M449"/>
  <c r="K447"/>
  <c r="L447"/>
  <c r="L446" s="1"/>
  <c r="M447"/>
  <c r="K444"/>
  <c r="L444"/>
  <c r="M444"/>
  <c r="K442"/>
  <c r="L442"/>
  <c r="M442"/>
  <c r="K440"/>
  <c r="L440"/>
  <c r="M440"/>
  <c r="M439" s="1"/>
  <c r="K437"/>
  <c r="K436" s="1"/>
  <c r="L437"/>
  <c r="L436" s="1"/>
  <c r="M437"/>
  <c r="M436" s="1"/>
  <c r="K434"/>
  <c r="K433" s="1"/>
  <c r="L434"/>
  <c r="L433" s="1"/>
  <c r="M434"/>
  <c r="M433" s="1"/>
  <c r="K425"/>
  <c r="K424" s="1"/>
  <c r="K420" s="1"/>
  <c r="L425"/>
  <c r="L424" s="1"/>
  <c r="M425"/>
  <c r="M424" s="1"/>
  <c r="M420" s="1"/>
  <c r="K417"/>
  <c r="K416" s="1"/>
  <c r="L417"/>
  <c r="L416" s="1"/>
  <c r="M417"/>
  <c r="M416" s="1"/>
  <c r="K414"/>
  <c r="K413" s="1"/>
  <c r="L414"/>
  <c r="L413" s="1"/>
  <c r="M414"/>
  <c r="M413" s="1"/>
  <c r="K411"/>
  <c r="K410" s="1"/>
  <c r="L411"/>
  <c r="L410" s="1"/>
  <c r="M411"/>
  <c r="M410" s="1"/>
  <c r="K408"/>
  <c r="K407" s="1"/>
  <c r="L408"/>
  <c r="L407" s="1"/>
  <c r="M408"/>
  <c r="M407" s="1"/>
  <c r="K403"/>
  <c r="K402" s="1"/>
  <c r="K401" s="1"/>
  <c r="L403"/>
  <c r="L402" s="1"/>
  <c r="M403"/>
  <c r="M402" s="1"/>
  <c r="K398"/>
  <c r="K397" s="1"/>
  <c r="K396" s="1"/>
  <c r="L398"/>
  <c r="L397" s="1"/>
  <c r="M398"/>
  <c r="M397" s="1"/>
  <c r="K394"/>
  <c r="K393" s="1"/>
  <c r="L394"/>
  <c r="L393" s="1"/>
  <c r="M394"/>
  <c r="M393" s="1"/>
  <c r="K391"/>
  <c r="K390" s="1"/>
  <c r="L391"/>
  <c r="L390" s="1"/>
  <c r="M391"/>
  <c r="M390" s="1"/>
  <c r="K388"/>
  <c r="K387" s="1"/>
  <c r="L388"/>
  <c r="L387" s="1"/>
  <c r="M388"/>
  <c r="M387" s="1"/>
  <c r="K385"/>
  <c r="K384" s="1"/>
  <c r="L385"/>
  <c r="L384" s="1"/>
  <c r="M385"/>
  <c r="M384" s="1"/>
  <c r="K382"/>
  <c r="K381" s="1"/>
  <c r="L382"/>
  <c r="L381" s="1"/>
  <c r="M382"/>
  <c r="M381" s="1"/>
  <c r="K379"/>
  <c r="K378" s="1"/>
  <c r="L379"/>
  <c r="L378" s="1"/>
  <c r="M379"/>
  <c r="M378" s="1"/>
  <c r="K375"/>
  <c r="K374" s="1"/>
  <c r="K373" s="1"/>
  <c r="L375"/>
  <c r="L374" s="1"/>
  <c r="M375"/>
  <c r="M374" s="1"/>
  <c r="K370"/>
  <c r="L370"/>
  <c r="M370"/>
  <c r="K368"/>
  <c r="L368"/>
  <c r="M368"/>
  <c r="M367" s="1"/>
  <c r="K363"/>
  <c r="L363"/>
  <c r="L362" s="1"/>
  <c r="M363"/>
  <c r="M362" s="1"/>
  <c r="M361" s="1"/>
  <c r="K358"/>
  <c r="K357" s="1"/>
  <c r="K356" s="1"/>
  <c r="L358"/>
  <c r="L357" s="1"/>
  <c r="M358"/>
  <c r="M357" s="1"/>
  <c r="K353"/>
  <c r="K352" s="1"/>
  <c r="K351" s="1"/>
  <c r="L353"/>
  <c r="L352" s="1"/>
  <c r="M353"/>
  <c r="M352" s="1"/>
  <c r="M351" s="1"/>
  <c r="K348"/>
  <c r="K347" s="1"/>
  <c r="K346" s="1"/>
  <c r="L348"/>
  <c r="L347" s="1"/>
  <c r="M348"/>
  <c r="M347" s="1"/>
  <c r="K344"/>
  <c r="K343" s="1"/>
  <c r="L344"/>
  <c r="L343" s="1"/>
  <c r="M344"/>
  <c r="M343" s="1"/>
  <c r="K341"/>
  <c r="L341"/>
  <c r="M341"/>
  <c r="K339"/>
  <c r="L339"/>
  <c r="M339"/>
  <c r="K333"/>
  <c r="K332" s="1"/>
  <c r="K331" s="1"/>
  <c r="L333"/>
  <c r="L332" s="1"/>
  <c r="M333"/>
  <c r="M332" s="1"/>
  <c r="K328"/>
  <c r="K327" s="1"/>
  <c r="L328"/>
  <c r="L327" s="1"/>
  <c r="M328"/>
  <c r="M327" s="1"/>
  <c r="K325"/>
  <c r="K324" s="1"/>
  <c r="L325"/>
  <c r="L324" s="1"/>
  <c r="M325"/>
  <c r="M324" s="1"/>
  <c r="K322"/>
  <c r="K321" s="1"/>
  <c r="L322"/>
  <c r="L321" s="1"/>
  <c r="M322"/>
  <c r="M321" s="1"/>
  <c r="K319"/>
  <c r="K318" s="1"/>
  <c r="L319"/>
  <c r="L318" s="1"/>
  <c r="M319"/>
  <c r="M318" s="1"/>
  <c r="K316"/>
  <c r="K315" s="1"/>
  <c r="L316"/>
  <c r="L315" s="1"/>
  <c r="M316"/>
  <c r="M315" s="1"/>
  <c r="K313"/>
  <c r="L313"/>
  <c r="M313"/>
  <c r="K311"/>
  <c r="L311"/>
  <c r="M311"/>
  <c r="K306"/>
  <c r="K305" s="1"/>
  <c r="L306"/>
  <c r="L305" s="1"/>
  <c r="M306"/>
  <c r="M305" s="1"/>
  <c r="K303"/>
  <c r="K302" s="1"/>
  <c r="L303"/>
  <c r="L302" s="1"/>
  <c r="M303"/>
  <c r="M302" s="1"/>
  <c r="K291"/>
  <c r="L291"/>
  <c r="M291"/>
  <c r="K289"/>
  <c r="L289"/>
  <c r="M289"/>
  <c r="K284"/>
  <c r="L284"/>
  <c r="M284"/>
  <c r="K282"/>
  <c r="L282"/>
  <c r="M282"/>
  <c r="K277"/>
  <c r="K276" s="1"/>
  <c r="L277"/>
  <c r="L276" s="1"/>
  <c r="M277"/>
  <c r="M276" s="1"/>
  <c r="K271"/>
  <c r="L271"/>
  <c r="M271"/>
  <c r="K269"/>
  <c r="L269"/>
  <c r="L268" s="1"/>
  <c r="M269"/>
  <c r="K266"/>
  <c r="L266"/>
  <c r="M266"/>
  <c r="K264"/>
  <c r="L264"/>
  <c r="M264"/>
  <c r="K259"/>
  <c r="K258" s="1"/>
  <c r="L259"/>
  <c r="L258" s="1"/>
  <c r="M259"/>
  <c r="M258" s="1"/>
  <c r="K256"/>
  <c r="K255" s="1"/>
  <c r="L256"/>
  <c r="L255" s="1"/>
  <c r="M256"/>
  <c r="M255" s="1"/>
  <c r="K253"/>
  <c r="K252" s="1"/>
  <c r="L253"/>
  <c r="L252" s="1"/>
  <c r="M253"/>
  <c r="M252" s="1"/>
  <c r="K250"/>
  <c r="K249" s="1"/>
  <c r="L250"/>
  <c r="L249" s="1"/>
  <c r="M250"/>
  <c r="M249" s="1"/>
  <c r="K242"/>
  <c r="L242"/>
  <c r="M242"/>
  <c r="K240"/>
  <c r="L240"/>
  <c r="M240"/>
  <c r="K238"/>
  <c r="L238"/>
  <c r="M238"/>
  <c r="K234"/>
  <c r="L234"/>
  <c r="M234"/>
  <c r="K232"/>
  <c r="L232"/>
  <c r="M232"/>
  <c r="K230"/>
  <c r="L230"/>
  <c r="M230"/>
  <c r="M229" s="1"/>
  <c r="K227"/>
  <c r="K226" s="1"/>
  <c r="L227"/>
  <c r="L226" s="1"/>
  <c r="M227"/>
  <c r="M226" s="1"/>
  <c r="K224"/>
  <c r="K223" s="1"/>
  <c r="L224"/>
  <c r="L223" s="1"/>
  <c r="M224"/>
  <c r="M223" s="1"/>
  <c r="K219"/>
  <c r="K218" s="1"/>
  <c r="K217" s="1"/>
  <c r="L219"/>
  <c r="L218" s="1"/>
  <c r="M219"/>
  <c r="M218" s="1"/>
  <c r="M217" s="1"/>
  <c r="K214"/>
  <c r="K213" s="1"/>
  <c r="L214"/>
  <c r="L213" s="1"/>
  <c r="M214"/>
  <c r="M213" s="1"/>
  <c r="K211"/>
  <c r="K210" s="1"/>
  <c r="L211"/>
  <c r="L210" s="1"/>
  <c r="M211"/>
  <c r="M210" s="1"/>
  <c r="K208"/>
  <c r="K207" s="1"/>
  <c r="L208"/>
  <c r="L207" s="1"/>
  <c r="M208"/>
  <c r="M207" s="1"/>
  <c r="K205"/>
  <c r="K204" s="1"/>
  <c r="L205"/>
  <c r="L204" s="1"/>
  <c r="M205"/>
  <c r="M204" s="1"/>
  <c r="K202"/>
  <c r="K201" s="1"/>
  <c r="L202"/>
  <c r="L201" s="1"/>
  <c r="M202"/>
  <c r="M201" s="1"/>
  <c r="K199"/>
  <c r="K198" s="1"/>
  <c r="L199"/>
  <c r="L198" s="1"/>
  <c r="M199"/>
  <c r="M198" s="1"/>
  <c r="K196"/>
  <c r="K195" s="1"/>
  <c r="L196"/>
  <c r="L195" s="1"/>
  <c r="M196"/>
  <c r="M195" s="1"/>
  <c r="K191"/>
  <c r="K190" s="1"/>
  <c r="L191"/>
  <c r="L190" s="1"/>
  <c r="M191"/>
  <c r="M190" s="1"/>
  <c r="K188"/>
  <c r="K187" s="1"/>
  <c r="L188"/>
  <c r="L187" s="1"/>
  <c r="M188"/>
  <c r="M187" s="1"/>
  <c r="K184"/>
  <c r="K183" s="1"/>
  <c r="L184"/>
  <c r="L183" s="1"/>
  <c r="M184"/>
  <c r="M183" s="1"/>
  <c r="K181"/>
  <c r="K180" s="1"/>
  <c r="L181"/>
  <c r="L180" s="1"/>
  <c r="M181"/>
  <c r="M180" s="1"/>
  <c r="K178"/>
  <c r="K177" s="1"/>
  <c r="L178"/>
  <c r="L177" s="1"/>
  <c r="M178"/>
  <c r="M177" s="1"/>
  <c r="K175"/>
  <c r="K174" s="1"/>
  <c r="L175"/>
  <c r="L174" s="1"/>
  <c r="M175"/>
  <c r="M174" s="1"/>
  <c r="K171"/>
  <c r="K170" s="1"/>
  <c r="L171"/>
  <c r="L170" s="1"/>
  <c r="M171"/>
  <c r="M170" s="1"/>
  <c r="K165"/>
  <c r="K164" s="1"/>
  <c r="L165"/>
  <c r="L164" s="1"/>
  <c r="M165"/>
  <c r="M164" s="1"/>
  <c r="K162"/>
  <c r="K161" s="1"/>
  <c r="L162"/>
  <c r="L161" s="1"/>
  <c r="M162"/>
  <c r="M161" s="1"/>
  <c r="K168"/>
  <c r="K167" s="1"/>
  <c r="L168"/>
  <c r="L167" s="1"/>
  <c r="M168"/>
  <c r="M167" s="1"/>
  <c r="K159"/>
  <c r="K158" s="1"/>
  <c r="L159"/>
  <c r="L158" s="1"/>
  <c r="M159"/>
  <c r="M158" s="1"/>
  <c r="K156"/>
  <c r="K155" s="1"/>
  <c r="L156"/>
  <c r="L155" s="1"/>
  <c r="M156"/>
  <c r="M155" s="1"/>
  <c r="K153"/>
  <c r="K152" s="1"/>
  <c r="L153"/>
  <c r="L152" s="1"/>
  <c r="M153"/>
  <c r="M152" s="1"/>
  <c r="K146"/>
  <c r="K145" s="1"/>
  <c r="L146"/>
  <c r="L145" s="1"/>
  <c r="M146"/>
  <c r="M145" s="1"/>
  <c r="K143"/>
  <c r="K142" s="1"/>
  <c r="L143"/>
  <c r="L142" s="1"/>
  <c r="M143"/>
  <c r="M142" s="1"/>
  <c r="K140"/>
  <c r="K139" s="1"/>
  <c r="L140"/>
  <c r="L139" s="1"/>
  <c r="M140"/>
  <c r="M139" s="1"/>
  <c r="K137"/>
  <c r="K136" s="1"/>
  <c r="L137"/>
  <c r="L136" s="1"/>
  <c r="M137"/>
  <c r="M136" s="1"/>
  <c r="K134"/>
  <c r="K133" s="1"/>
  <c r="L134"/>
  <c r="L133" s="1"/>
  <c r="M134"/>
  <c r="M133" s="1"/>
  <c r="K131"/>
  <c r="K130" s="1"/>
  <c r="L131"/>
  <c r="L130" s="1"/>
  <c r="M131"/>
  <c r="M130" s="1"/>
  <c r="K125"/>
  <c r="K124" s="1"/>
  <c r="L125"/>
  <c r="L124" s="1"/>
  <c r="M125"/>
  <c r="M124" s="1"/>
  <c r="K122"/>
  <c r="K121" s="1"/>
  <c r="L122"/>
  <c r="L121" s="1"/>
  <c r="M122"/>
  <c r="M121" s="1"/>
  <c r="K119"/>
  <c r="L119"/>
  <c r="L118" s="1"/>
  <c r="M119"/>
  <c r="M118" s="1"/>
  <c r="K116"/>
  <c r="K115" s="1"/>
  <c r="L116"/>
  <c r="L115" s="1"/>
  <c r="M116"/>
  <c r="M115" s="1"/>
  <c r="K113"/>
  <c r="K112" s="1"/>
  <c r="L113"/>
  <c r="L112" s="1"/>
  <c r="M113"/>
  <c r="M112" s="1"/>
  <c r="K110"/>
  <c r="K109" s="1"/>
  <c r="L110"/>
  <c r="L109" s="1"/>
  <c r="M110"/>
  <c r="M109" s="1"/>
  <c r="K106"/>
  <c r="L106"/>
  <c r="M106"/>
  <c r="K103"/>
  <c r="L103"/>
  <c r="M103"/>
  <c r="K101"/>
  <c r="L101"/>
  <c r="M101"/>
  <c r="K97"/>
  <c r="L97"/>
  <c r="M97"/>
  <c r="K94"/>
  <c r="L94"/>
  <c r="M94"/>
  <c r="K92"/>
  <c r="L92"/>
  <c r="M92"/>
  <c r="K88"/>
  <c r="K87" s="1"/>
  <c r="L88"/>
  <c r="L87" s="1"/>
  <c r="M88"/>
  <c r="M87" s="1"/>
  <c r="K85"/>
  <c r="K84" s="1"/>
  <c r="L85"/>
  <c r="L84" s="1"/>
  <c r="M85"/>
  <c r="M84" s="1"/>
  <c r="K82"/>
  <c r="K81" s="1"/>
  <c r="L82"/>
  <c r="L81" s="1"/>
  <c r="M82"/>
  <c r="M81" s="1"/>
  <c r="K79"/>
  <c r="K78" s="1"/>
  <c r="L79"/>
  <c r="L78" s="1"/>
  <c r="M79"/>
  <c r="M78" s="1"/>
  <c r="K76"/>
  <c r="L76"/>
  <c r="M76"/>
  <c r="K72"/>
  <c r="L72"/>
  <c r="L71" s="1"/>
  <c r="M72"/>
  <c r="K68"/>
  <c r="K67" s="1"/>
  <c r="L68"/>
  <c r="L67" s="1"/>
  <c r="M68"/>
  <c r="M67" s="1"/>
  <c r="K65"/>
  <c r="K64" s="1"/>
  <c r="L65"/>
  <c r="L64" s="1"/>
  <c r="M65"/>
  <c r="M64" s="1"/>
  <c r="K62"/>
  <c r="K61" s="1"/>
  <c r="L62"/>
  <c r="L61" s="1"/>
  <c r="M62"/>
  <c r="M61" s="1"/>
  <c r="K59"/>
  <c r="K58" s="1"/>
  <c r="L59"/>
  <c r="L58" s="1"/>
  <c r="M59"/>
  <c r="M58" s="1"/>
  <c r="K56"/>
  <c r="K55" s="1"/>
  <c r="L56"/>
  <c r="L55" s="1"/>
  <c r="M56"/>
  <c r="M55" s="1"/>
  <c r="K50"/>
  <c r="K49" s="1"/>
  <c r="L50"/>
  <c r="L49" s="1"/>
  <c r="M50"/>
  <c r="M49" s="1"/>
  <c r="K47"/>
  <c r="K46" s="1"/>
  <c r="L47"/>
  <c r="L46" s="1"/>
  <c r="M47"/>
  <c r="M46" s="1"/>
  <c r="K44"/>
  <c r="K43" s="1"/>
  <c r="L44"/>
  <c r="L43" s="1"/>
  <c r="M44"/>
  <c r="M43" s="1"/>
  <c r="K41"/>
  <c r="K40" s="1"/>
  <c r="L41"/>
  <c r="L40" s="1"/>
  <c r="M41"/>
  <c r="M40" s="1"/>
  <c r="K37"/>
  <c r="K36" s="1"/>
  <c r="L37"/>
  <c r="L36" s="1"/>
  <c r="M37"/>
  <c r="M36" s="1"/>
  <c r="K34"/>
  <c r="K33" s="1"/>
  <c r="L34"/>
  <c r="L33" s="1"/>
  <c r="M34"/>
  <c r="M33" s="1"/>
  <c r="K31"/>
  <c r="K30" s="1"/>
  <c r="L31"/>
  <c r="L30" s="1"/>
  <c r="M31"/>
  <c r="M30" s="1"/>
  <c r="K28"/>
  <c r="K27" s="1"/>
  <c r="L28"/>
  <c r="L27" s="1"/>
  <c r="M28"/>
  <c r="M27" s="1"/>
  <c r="K22"/>
  <c r="K21" s="1"/>
  <c r="L22"/>
  <c r="L21" s="1"/>
  <c r="M22"/>
  <c r="M21" s="1"/>
  <c r="K19"/>
  <c r="K18" s="1"/>
  <c r="L19"/>
  <c r="L18" s="1"/>
  <c r="M19"/>
  <c r="M18" s="1"/>
  <c r="P555"/>
  <c r="O555"/>
  <c r="N555"/>
  <c r="P554"/>
  <c r="O554"/>
  <c r="N554"/>
  <c r="P549"/>
  <c r="O549"/>
  <c r="N549"/>
  <c r="P544"/>
  <c r="O544"/>
  <c r="N544"/>
  <c r="P539"/>
  <c r="O539"/>
  <c r="N539"/>
  <c r="P536"/>
  <c r="O536"/>
  <c r="N536"/>
  <c r="P531"/>
  <c r="O531"/>
  <c r="N531"/>
  <c r="P528"/>
  <c r="O528"/>
  <c r="N528"/>
  <c r="P525"/>
  <c r="O525"/>
  <c r="N525"/>
  <c r="P515"/>
  <c r="O515"/>
  <c r="N515"/>
  <c r="P512"/>
  <c r="O512"/>
  <c r="N512"/>
  <c r="P509"/>
  <c r="O509"/>
  <c r="N509"/>
  <c r="P507"/>
  <c r="O507"/>
  <c r="N507"/>
  <c r="P504"/>
  <c r="O504"/>
  <c r="N504"/>
  <c r="P499"/>
  <c r="O499"/>
  <c r="N499"/>
  <c r="P496"/>
  <c r="O496"/>
  <c r="N496"/>
  <c r="P493"/>
  <c r="O493"/>
  <c r="N493"/>
  <c r="P490"/>
  <c r="O490"/>
  <c r="N490"/>
  <c r="P486"/>
  <c r="O486"/>
  <c r="N486"/>
  <c r="P483"/>
  <c r="O483"/>
  <c r="N483"/>
  <c r="P471"/>
  <c r="O471"/>
  <c r="N471"/>
  <c r="P468"/>
  <c r="O468"/>
  <c r="N468"/>
  <c r="P465"/>
  <c r="O465"/>
  <c r="N465"/>
  <c r="P463"/>
  <c r="O463"/>
  <c r="N463"/>
  <c r="P461"/>
  <c r="O461"/>
  <c r="N461"/>
  <c r="P458"/>
  <c r="O458"/>
  <c r="N458"/>
  <c r="P455"/>
  <c r="O455"/>
  <c r="N455"/>
  <c r="P453"/>
  <c r="O453"/>
  <c r="N453"/>
  <c r="P450"/>
  <c r="O450"/>
  <c r="N450"/>
  <c r="P448"/>
  <c r="O448"/>
  <c r="N448"/>
  <c r="P445"/>
  <c r="O445"/>
  <c r="N445"/>
  <c r="P443"/>
  <c r="O443"/>
  <c r="N443"/>
  <c r="P441"/>
  <c r="O441"/>
  <c r="N441"/>
  <c r="P438"/>
  <c r="O438"/>
  <c r="N438"/>
  <c r="P435"/>
  <c r="O435"/>
  <c r="N435"/>
  <c r="P426"/>
  <c r="O426"/>
  <c r="N426"/>
  <c r="P418"/>
  <c r="O418"/>
  <c r="N418"/>
  <c r="P415"/>
  <c r="O415"/>
  <c r="N415"/>
  <c r="P412"/>
  <c r="O412"/>
  <c r="N412"/>
  <c r="P409"/>
  <c r="O409"/>
  <c r="N409"/>
  <c r="P404"/>
  <c r="O404"/>
  <c r="N404"/>
  <c r="P399"/>
  <c r="O399"/>
  <c r="N399"/>
  <c r="P395"/>
  <c r="O395"/>
  <c r="N395"/>
  <c r="P392"/>
  <c r="O392"/>
  <c r="N392"/>
  <c r="P389"/>
  <c r="O389"/>
  <c r="N389"/>
  <c r="P386"/>
  <c r="O386"/>
  <c r="N386"/>
  <c r="P380"/>
  <c r="O380"/>
  <c r="N380"/>
  <c r="P376"/>
  <c r="O376"/>
  <c r="N376"/>
  <c r="P371"/>
  <c r="O371"/>
  <c r="N371"/>
  <c r="P369"/>
  <c r="O369"/>
  <c r="N369"/>
  <c r="P364"/>
  <c r="O364"/>
  <c r="N364"/>
  <c r="P359"/>
  <c r="O359"/>
  <c r="N359"/>
  <c r="P354"/>
  <c r="O354"/>
  <c r="N354"/>
  <c r="P349"/>
  <c r="O349"/>
  <c r="N349"/>
  <c r="P345"/>
  <c r="O345"/>
  <c r="N345"/>
  <c r="P342"/>
  <c r="O342"/>
  <c r="N342"/>
  <c r="P340"/>
  <c r="O340"/>
  <c r="N340"/>
  <c r="P329"/>
  <c r="O329"/>
  <c r="N329"/>
  <c r="P326"/>
  <c r="O326"/>
  <c r="N326"/>
  <c r="P323"/>
  <c r="O323"/>
  <c r="N323"/>
  <c r="P317"/>
  <c r="O317"/>
  <c r="N317"/>
  <c r="P314"/>
  <c r="O314"/>
  <c r="N314"/>
  <c r="P312"/>
  <c r="O312"/>
  <c r="N312"/>
  <c r="P307"/>
  <c r="O307"/>
  <c r="N307"/>
  <c r="P304"/>
  <c r="O304"/>
  <c r="N304"/>
  <c r="P292"/>
  <c r="O292"/>
  <c r="N292"/>
  <c r="P290"/>
  <c r="O290"/>
  <c r="N290"/>
  <c r="P288"/>
  <c r="O288"/>
  <c r="N288"/>
  <c r="P287"/>
  <c r="O287"/>
  <c r="P285"/>
  <c r="O285"/>
  <c r="N285"/>
  <c r="P283"/>
  <c r="O283"/>
  <c r="N283"/>
  <c r="P281"/>
  <c r="O281"/>
  <c r="N281"/>
  <c r="P280"/>
  <c r="O280"/>
  <c r="P278"/>
  <c r="O278"/>
  <c r="N278"/>
  <c r="P272"/>
  <c r="O272"/>
  <c r="N272"/>
  <c r="P270"/>
  <c r="O270"/>
  <c r="N270"/>
  <c r="P267"/>
  <c r="O267"/>
  <c r="N267"/>
  <c r="P265"/>
  <c r="O265"/>
  <c r="N265"/>
  <c r="P260"/>
  <c r="O260"/>
  <c r="N260"/>
  <c r="P257"/>
  <c r="O257"/>
  <c r="N257"/>
  <c r="P254"/>
  <c r="O254"/>
  <c r="N254"/>
  <c r="P251"/>
  <c r="O251"/>
  <c r="N251"/>
  <c r="P243"/>
  <c r="O243"/>
  <c r="N243"/>
  <c r="P241"/>
  <c r="O241"/>
  <c r="N241"/>
  <c r="P239"/>
  <c r="O239"/>
  <c r="N239"/>
  <c r="P236"/>
  <c r="O236"/>
  <c r="N236"/>
  <c r="P235"/>
  <c r="O235"/>
  <c r="N235"/>
  <c r="P228"/>
  <c r="O228"/>
  <c r="N228"/>
  <c r="P225"/>
  <c r="O225"/>
  <c r="N225"/>
  <c r="P220"/>
  <c r="O220"/>
  <c r="N220"/>
  <c r="P215"/>
  <c r="O215"/>
  <c r="N215"/>
  <c r="P212"/>
  <c r="O212"/>
  <c r="N212"/>
  <c r="P206"/>
  <c r="O206"/>
  <c r="N206"/>
  <c r="P203"/>
  <c r="O203"/>
  <c r="N203"/>
  <c r="P200"/>
  <c r="O200"/>
  <c r="N200"/>
  <c r="P197"/>
  <c r="O197"/>
  <c r="N197"/>
  <c r="P192"/>
  <c r="O192"/>
  <c r="N192"/>
  <c r="P185"/>
  <c r="O185"/>
  <c r="N185"/>
  <c r="P179"/>
  <c r="O179"/>
  <c r="N179"/>
  <c r="P176"/>
  <c r="O176"/>
  <c r="N176"/>
  <c r="P172"/>
  <c r="P166"/>
  <c r="O166"/>
  <c r="N166"/>
  <c r="P163"/>
  <c r="O163"/>
  <c r="N163"/>
  <c r="P169"/>
  <c r="O169"/>
  <c r="N169"/>
  <c r="P157"/>
  <c r="O157"/>
  <c r="N157"/>
  <c r="P154"/>
  <c r="O154"/>
  <c r="N154"/>
  <c r="P147"/>
  <c r="O147"/>
  <c r="N147"/>
  <c r="P144"/>
  <c r="O144"/>
  <c r="N144"/>
  <c r="P141"/>
  <c r="O141"/>
  <c r="N141"/>
  <c r="P135"/>
  <c r="O135"/>
  <c r="N135"/>
  <c r="P132"/>
  <c r="O132"/>
  <c r="P126"/>
  <c r="O126"/>
  <c r="N126"/>
  <c r="P123"/>
  <c r="O123"/>
  <c r="N123"/>
  <c r="P120"/>
  <c r="O120"/>
  <c r="N120"/>
  <c r="P117"/>
  <c r="O117"/>
  <c r="N117"/>
  <c r="P114"/>
  <c r="O114"/>
  <c r="N114"/>
  <c r="P111"/>
  <c r="O111"/>
  <c r="N111"/>
  <c r="P107"/>
  <c r="O107"/>
  <c r="N107"/>
  <c r="P105"/>
  <c r="O105"/>
  <c r="N105"/>
  <c r="P104"/>
  <c r="O104"/>
  <c r="N104"/>
  <c r="P102"/>
  <c r="O102"/>
  <c r="N102"/>
  <c r="P98"/>
  <c r="O98"/>
  <c r="N98"/>
  <c r="P96"/>
  <c r="O96"/>
  <c r="N96"/>
  <c r="P95"/>
  <c r="O95"/>
  <c r="N95"/>
  <c r="P93"/>
  <c r="O93"/>
  <c r="N93"/>
  <c r="P89"/>
  <c r="O89"/>
  <c r="N89"/>
  <c r="P86"/>
  <c r="O86"/>
  <c r="N86"/>
  <c r="P83"/>
  <c r="O83"/>
  <c r="N83"/>
  <c r="P77"/>
  <c r="O77"/>
  <c r="N77"/>
  <c r="P75"/>
  <c r="O75"/>
  <c r="N75"/>
  <c r="P74"/>
  <c r="O74"/>
  <c r="N74"/>
  <c r="P73"/>
  <c r="O73"/>
  <c r="P63"/>
  <c r="O63"/>
  <c r="N63"/>
  <c r="P60"/>
  <c r="O60"/>
  <c r="N60"/>
  <c r="P57"/>
  <c r="O57"/>
  <c r="N57"/>
  <c r="P51"/>
  <c r="O51"/>
  <c r="N51"/>
  <c r="P48"/>
  <c r="O48"/>
  <c r="N48"/>
  <c r="P45"/>
  <c r="O45"/>
  <c r="N45"/>
  <c r="P38"/>
  <c r="O38"/>
  <c r="N38"/>
  <c r="P35"/>
  <c r="O35"/>
  <c r="N35"/>
  <c r="P32"/>
  <c r="O32"/>
  <c r="N32"/>
  <c r="P29"/>
  <c r="O29"/>
  <c r="N29"/>
  <c r="P23"/>
  <c r="O23"/>
  <c r="N23"/>
  <c r="K100" l="1"/>
  <c r="K99" s="1"/>
  <c r="K229"/>
  <c r="K268"/>
  <c r="L505"/>
  <c r="L521"/>
  <c r="L545"/>
  <c r="K286"/>
  <c r="K505"/>
  <c r="K550"/>
  <c r="L540"/>
  <c r="K521"/>
  <c r="M521"/>
  <c r="L420"/>
  <c r="O427"/>
  <c r="P297"/>
  <c r="O298"/>
  <c r="I297"/>
  <c r="O297" s="1"/>
  <c r="H297"/>
  <c r="N298"/>
  <c r="P298"/>
  <c r="M151"/>
  <c r="L151"/>
  <c r="K151"/>
  <c r="K71"/>
  <c r="K70" s="1"/>
  <c r="L338"/>
  <c r="L367"/>
  <c r="L366" s="1"/>
  <c r="K367"/>
  <c r="K366" s="1"/>
  <c r="M446"/>
  <c r="M432" s="1"/>
  <c r="K545"/>
  <c r="L263"/>
  <c r="L262" s="1"/>
  <c r="L286"/>
  <c r="K459"/>
  <c r="M301"/>
  <c r="K338"/>
  <c r="K337" s="1"/>
  <c r="K336" s="1"/>
  <c r="L229"/>
  <c r="L222" s="1"/>
  <c r="K279"/>
  <c r="K275" s="1"/>
  <c r="L310"/>
  <c r="K439"/>
  <c r="K432" s="1"/>
  <c r="K310"/>
  <c r="K309" s="1"/>
  <c r="K263"/>
  <c r="K262" s="1"/>
  <c r="M459"/>
  <c r="K39"/>
  <c r="M71"/>
  <c r="L91"/>
  <c r="L90" s="1"/>
  <c r="K446"/>
  <c r="K91"/>
  <c r="K90" s="1"/>
  <c r="M237"/>
  <c r="M222" s="1"/>
  <c r="L279"/>
  <c r="L484"/>
  <c r="K540"/>
  <c r="K129"/>
  <c r="L237"/>
  <c r="K362"/>
  <c r="K361" s="1"/>
  <c r="M129"/>
  <c r="K237"/>
  <c r="K222" s="1"/>
  <c r="M268"/>
  <c r="M310"/>
  <c r="M309" s="1"/>
  <c r="M406"/>
  <c r="L439"/>
  <c r="L432" s="1"/>
  <c r="L459"/>
  <c r="K484"/>
  <c r="M545"/>
  <c r="L129"/>
  <c r="M263"/>
  <c r="M286"/>
  <c r="M540"/>
  <c r="M108"/>
  <c r="K17"/>
  <c r="M39"/>
  <c r="K118"/>
  <c r="M17"/>
  <c r="L39"/>
  <c r="L17"/>
  <c r="M484"/>
  <c r="K406"/>
  <c r="L406"/>
  <c r="L401"/>
  <c r="M401"/>
  <c r="L396"/>
  <c r="M396"/>
  <c r="K377"/>
  <c r="L377"/>
  <c r="M377"/>
  <c r="L373"/>
  <c r="M373"/>
  <c r="M366"/>
  <c r="L361"/>
  <c r="L356"/>
  <c r="M356"/>
  <c r="L351"/>
  <c r="L346"/>
  <c r="M346"/>
  <c r="L337"/>
  <c r="M338"/>
  <c r="M337" s="1"/>
  <c r="L331"/>
  <c r="M331"/>
  <c r="L309"/>
  <c r="K301"/>
  <c r="L301"/>
  <c r="M279"/>
  <c r="K248"/>
  <c r="L248"/>
  <c r="M248"/>
  <c r="L217"/>
  <c r="K194"/>
  <c r="L194"/>
  <c r="M194"/>
  <c r="K186"/>
  <c r="L186"/>
  <c r="M186"/>
  <c r="K173"/>
  <c r="L173"/>
  <c r="M173"/>
  <c r="L108"/>
  <c r="M100"/>
  <c r="M99" s="1"/>
  <c r="L100"/>
  <c r="L99" s="1"/>
  <c r="M91"/>
  <c r="M90" s="1"/>
  <c r="M70"/>
  <c r="L70"/>
  <c r="J320"/>
  <c r="P320" s="1"/>
  <c r="I320"/>
  <c r="O320" s="1"/>
  <c r="H320"/>
  <c r="N320" s="1"/>
  <c r="M262" l="1"/>
  <c r="K274"/>
  <c r="N297"/>
  <c r="L275"/>
  <c r="L274" s="1"/>
  <c r="M275"/>
  <c r="M274" s="1"/>
  <c r="K108"/>
  <c r="K16" s="1"/>
  <c r="L336"/>
  <c r="M336"/>
  <c r="K128"/>
  <c r="L128"/>
  <c r="M128"/>
  <c r="M16"/>
  <c r="L16"/>
  <c r="H287"/>
  <c r="N287" s="1"/>
  <c r="H280"/>
  <c r="N280" s="1"/>
  <c r="J552"/>
  <c r="I552"/>
  <c r="H552"/>
  <c r="J547"/>
  <c r="I547"/>
  <c r="H547"/>
  <c r="J542"/>
  <c r="I542"/>
  <c r="H542"/>
  <c r="J534"/>
  <c r="P534" s="1"/>
  <c r="I534"/>
  <c r="O534" s="1"/>
  <c r="H534"/>
  <c r="N534" s="1"/>
  <c r="J523"/>
  <c r="P523" s="1"/>
  <c r="I523"/>
  <c r="O523" s="1"/>
  <c r="H523"/>
  <c r="N523" s="1"/>
  <c r="I508"/>
  <c r="O508" s="1"/>
  <c r="J508"/>
  <c r="P508" s="1"/>
  <c r="H508"/>
  <c r="N508" s="1"/>
  <c r="I506"/>
  <c r="O506" s="1"/>
  <c r="J506"/>
  <c r="P506" s="1"/>
  <c r="H506"/>
  <c r="N506" s="1"/>
  <c r="I489"/>
  <c r="O489" s="1"/>
  <c r="J489"/>
  <c r="P489" s="1"/>
  <c r="H489"/>
  <c r="N489" s="1"/>
  <c r="I485"/>
  <c r="O485" s="1"/>
  <c r="J485"/>
  <c r="P485" s="1"/>
  <c r="H485"/>
  <c r="N485" s="1"/>
  <c r="J488"/>
  <c r="P488" s="1"/>
  <c r="I488"/>
  <c r="O488" s="1"/>
  <c r="H488"/>
  <c r="N488" s="1"/>
  <c r="J480"/>
  <c r="P480" s="1"/>
  <c r="I480"/>
  <c r="O480" s="1"/>
  <c r="H480"/>
  <c r="N480" s="1"/>
  <c r="I447"/>
  <c r="O447" s="1"/>
  <c r="J447"/>
  <c r="P447" s="1"/>
  <c r="H447"/>
  <c r="N447" s="1"/>
  <c r="H449"/>
  <c r="N449" s="1"/>
  <c r="I449"/>
  <c r="O449" s="1"/>
  <c r="J449"/>
  <c r="I425"/>
  <c r="J425"/>
  <c r="H425"/>
  <c r="I417"/>
  <c r="J417"/>
  <c r="H417"/>
  <c r="I398"/>
  <c r="J398"/>
  <c r="H398"/>
  <c r="I388"/>
  <c r="J388"/>
  <c r="H388"/>
  <c r="I394"/>
  <c r="J394"/>
  <c r="H394"/>
  <c r="J383"/>
  <c r="I383"/>
  <c r="H383"/>
  <c r="I379"/>
  <c r="J379"/>
  <c r="H379"/>
  <c r="I375"/>
  <c r="J375"/>
  <c r="H375"/>
  <c r="I370"/>
  <c r="O370" s="1"/>
  <c r="J370"/>
  <c r="P370" s="1"/>
  <c r="H370"/>
  <c r="N370" s="1"/>
  <c r="I368"/>
  <c r="O368" s="1"/>
  <c r="J368"/>
  <c r="P368" s="1"/>
  <c r="H368"/>
  <c r="N368" s="1"/>
  <c r="J344"/>
  <c r="I344"/>
  <c r="H344"/>
  <c r="J334"/>
  <c r="P334" s="1"/>
  <c r="I334"/>
  <c r="O334" s="1"/>
  <c r="H334"/>
  <c r="N334" s="1"/>
  <c r="I328"/>
  <c r="J328"/>
  <c r="H328"/>
  <c r="J382" l="1"/>
  <c r="P383"/>
  <c r="I416"/>
  <c r="O416" s="1"/>
  <c r="O417"/>
  <c r="H551"/>
  <c r="N551" s="1"/>
  <c r="N552"/>
  <c r="J343"/>
  <c r="P343" s="1"/>
  <c r="P344"/>
  <c r="J374"/>
  <c r="P374" s="1"/>
  <c r="P375"/>
  <c r="I378"/>
  <c r="O378" s="1"/>
  <c r="O379"/>
  <c r="H393"/>
  <c r="N393" s="1"/>
  <c r="N394"/>
  <c r="J387"/>
  <c r="P387" s="1"/>
  <c r="P388"/>
  <c r="I397"/>
  <c r="O398"/>
  <c r="H424"/>
  <c r="N425"/>
  <c r="H546"/>
  <c r="N546" s="1"/>
  <c r="N547"/>
  <c r="I551"/>
  <c r="O551" s="1"/>
  <c r="O552"/>
  <c r="I343"/>
  <c r="O343" s="1"/>
  <c r="O344"/>
  <c r="H374"/>
  <c r="N374" s="1"/>
  <c r="N375"/>
  <c r="H387"/>
  <c r="N387" s="1"/>
  <c r="N388"/>
  <c r="J446"/>
  <c r="P446" s="1"/>
  <c r="P449"/>
  <c r="J541"/>
  <c r="P541" s="1"/>
  <c r="P542"/>
  <c r="J327"/>
  <c r="P327" s="1"/>
  <c r="P328"/>
  <c r="H382"/>
  <c r="N383"/>
  <c r="J393"/>
  <c r="P393" s="1"/>
  <c r="P394"/>
  <c r="I387"/>
  <c r="O387" s="1"/>
  <c r="O388"/>
  <c r="H416"/>
  <c r="N416" s="1"/>
  <c r="N417"/>
  <c r="J424"/>
  <c r="P425"/>
  <c r="H541"/>
  <c r="N541" s="1"/>
  <c r="N542"/>
  <c r="I546"/>
  <c r="O546" s="1"/>
  <c r="O547"/>
  <c r="J551"/>
  <c r="P551" s="1"/>
  <c r="P552"/>
  <c r="J378"/>
  <c r="P378" s="1"/>
  <c r="P379"/>
  <c r="J397"/>
  <c r="P398"/>
  <c r="H327"/>
  <c r="N327" s="1"/>
  <c r="N328"/>
  <c r="I374"/>
  <c r="O374" s="1"/>
  <c r="O375"/>
  <c r="I327"/>
  <c r="O327" s="1"/>
  <c r="O328"/>
  <c r="H343"/>
  <c r="N343" s="1"/>
  <c r="N344"/>
  <c r="H378"/>
  <c r="N378" s="1"/>
  <c r="N379"/>
  <c r="I382"/>
  <c r="O383"/>
  <c r="I393"/>
  <c r="O393" s="1"/>
  <c r="O394"/>
  <c r="H397"/>
  <c r="N398"/>
  <c r="J416"/>
  <c r="P416" s="1"/>
  <c r="P417"/>
  <c r="I424"/>
  <c r="O425"/>
  <c r="I541"/>
  <c r="O541" s="1"/>
  <c r="O542"/>
  <c r="J546"/>
  <c r="P546" s="1"/>
  <c r="P547"/>
  <c r="K15"/>
  <c r="L15"/>
  <c r="M15"/>
  <c r="I446"/>
  <c r="O446" s="1"/>
  <c r="H505"/>
  <c r="N505" s="1"/>
  <c r="J505"/>
  <c r="P505" s="1"/>
  <c r="I505"/>
  <c r="O505" s="1"/>
  <c r="I367"/>
  <c r="O367" s="1"/>
  <c r="H446"/>
  <c r="N446" s="1"/>
  <c r="H367"/>
  <c r="N367" s="1"/>
  <c r="J367"/>
  <c r="P367" s="1"/>
  <c r="I325"/>
  <c r="J325"/>
  <c r="H325"/>
  <c r="I322"/>
  <c r="J322"/>
  <c r="H322"/>
  <c r="I319"/>
  <c r="J319"/>
  <c r="H319"/>
  <c r="I311"/>
  <c r="O311" s="1"/>
  <c r="J311"/>
  <c r="P311" s="1"/>
  <c r="H311"/>
  <c r="N311" s="1"/>
  <c r="I306"/>
  <c r="J306"/>
  <c r="H306"/>
  <c r="I259"/>
  <c r="J259"/>
  <c r="H259"/>
  <c r="I242"/>
  <c r="O242" s="1"/>
  <c r="J242"/>
  <c r="P242" s="1"/>
  <c r="H242"/>
  <c r="N242" s="1"/>
  <c r="I234"/>
  <c r="O234" s="1"/>
  <c r="J234"/>
  <c r="P234" s="1"/>
  <c r="H234"/>
  <c r="N234" s="1"/>
  <c r="J233"/>
  <c r="P233" s="1"/>
  <c r="I233"/>
  <c r="O233" s="1"/>
  <c r="H233"/>
  <c r="N233" s="1"/>
  <c r="J231"/>
  <c r="P231" s="1"/>
  <c r="I231"/>
  <c r="O231" s="1"/>
  <c r="H231"/>
  <c r="N231" s="1"/>
  <c r="J209"/>
  <c r="P209" s="1"/>
  <c r="I209"/>
  <c r="O209" s="1"/>
  <c r="H209"/>
  <c r="N209" s="1"/>
  <c r="J189"/>
  <c r="P189" s="1"/>
  <c r="I189"/>
  <c r="O189" s="1"/>
  <c r="H189"/>
  <c r="N189" s="1"/>
  <c r="J182"/>
  <c r="P182" s="1"/>
  <c r="I182"/>
  <c r="O182" s="1"/>
  <c r="H182"/>
  <c r="N182" s="1"/>
  <c r="I172"/>
  <c r="O172" s="1"/>
  <c r="H172"/>
  <c r="N172" s="1"/>
  <c r="J160"/>
  <c r="P160" s="1"/>
  <c r="I160"/>
  <c r="O160" s="1"/>
  <c r="H160"/>
  <c r="N160" s="1"/>
  <c r="I153"/>
  <c r="J153"/>
  <c r="H153"/>
  <c r="I131"/>
  <c r="J131"/>
  <c r="H132"/>
  <c r="O424" l="1"/>
  <c r="I420"/>
  <c r="P424"/>
  <c r="J420"/>
  <c r="N424"/>
  <c r="H420"/>
  <c r="J305"/>
  <c r="P305" s="1"/>
  <c r="P306"/>
  <c r="H321"/>
  <c r="N321" s="1"/>
  <c r="N322"/>
  <c r="I305"/>
  <c r="O305" s="1"/>
  <c r="O306"/>
  <c r="H318"/>
  <c r="N318" s="1"/>
  <c r="N319"/>
  <c r="J321"/>
  <c r="P321" s="1"/>
  <c r="P322"/>
  <c r="I324"/>
  <c r="O324" s="1"/>
  <c r="O325"/>
  <c r="H396"/>
  <c r="N396" s="1"/>
  <c r="N397"/>
  <c r="I381"/>
  <c r="O381" s="1"/>
  <c r="O382"/>
  <c r="J396"/>
  <c r="P396" s="1"/>
  <c r="P397"/>
  <c r="H381"/>
  <c r="N381" s="1"/>
  <c r="N382"/>
  <c r="H131"/>
  <c r="N132"/>
  <c r="J324"/>
  <c r="P324" s="1"/>
  <c r="P325"/>
  <c r="I152"/>
  <c r="O152" s="1"/>
  <c r="O153"/>
  <c r="I258"/>
  <c r="O258" s="1"/>
  <c r="O259"/>
  <c r="J318"/>
  <c r="P318" s="1"/>
  <c r="P319"/>
  <c r="I321"/>
  <c r="O321" s="1"/>
  <c r="O322"/>
  <c r="I396"/>
  <c r="O396" s="1"/>
  <c r="O397"/>
  <c r="J152"/>
  <c r="P152" s="1"/>
  <c r="P153"/>
  <c r="H258"/>
  <c r="N258" s="1"/>
  <c r="N259"/>
  <c r="J130"/>
  <c r="P130" s="1"/>
  <c r="P131"/>
  <c r="J258"/>
  <c r="P258" s="1"/>
  <c r="P259"/>
  <c r="I130"/>
  <c r="O130" s="1"/>
  <c r="O131"/>
  <c r="H152"/>
  <c r="N152" s="1"/>
  <c r="N153"/>
  <c r="H305"/>
  <c r="N305" s="1"/>
  <c r="N306"/>
  <c r="I318"/>
  <c r="O318" s="1"/>
  <c r="O319"/>
  <c r="H324"/>
  <c r="N324" s="1"/>
  <c r="N325"/>
  <c r="J381"/>
  <c r="P381" s="1"/>
  <c r="P382"/>
  <c r="M556"/>
  <c r="L556"/>
  <c r="K556"/>
  <c r="J138"/>
  <c r="P138" s="1"/>
  <c r="I138"/>
  <c r="O138" s="1"/>
  <c r="H138"/>
  <c r="N138" s="1"/>
  <c r="J80"/>
  <c r="P80" s="1"/>
  <c r="I80"/>
  <c r="O80" s="1"/>
  <c r="H80"/>
  <c r="N80" s="1"/>
  <c r="H73"/>
  <c r="N73" s="1"/>
  <c r="J69"/>
  <c r="P69" s="1"/>
  <c r="I69"/>
  <c r="O69" s="1"/>
  <c r="H69"/>
  <c r="N69" s="1"/>
  <c r="J66"/>
  <c r="P66" s="1"/>
  <c r="I66"/>
  <c r="O66" s="1"/>
  <c r="H66"/>
  <c r="N66" s="1"/>
  <c r="J42"/>
  <c r="P42" s="1"/>
  <c r="I42"/>
  <c r="O42" s="1"/>
  <c r="H42"/>
  <c r="N42" s="1"/>
  <c r="J20"/>
  <c r="P20" s="1"/>
  <c r="I20"/>
  <c r="O20" s="1"/>
  <c r="H20"/>
  <c r="N20" s="1"/>
  <c r="H130" l="1"/>
  <c r="N130" s="1"/>
  <c r="N131"/>
  <c r="O420"/>
  <c r="P420"/>
  <c r="N420"/>
  <c r="I373"/>
  <c r="O373" s="1"/>
  <c r="J373"/>
  <c r="P373" s="1"/>
  <c r="H373"/>
  <c r="N373" s="1"/>
  <c r="I358"/>
  <c r="J358"/>
  <c r="P358" s="1"/>
  <c r="H358"/>
  <c r="N358" s="1"/>
  <c r="I357" l="1"/>
  <c r="O358"/>
  <c r="J357"/>
  <c r="H357"/>
  <c r="N357" s="1"/>
  <c r="J356" l="1"/>
  <c r="P356" s="1"/>
  <c r="P357"/>
  <c r="I356"/>
  <c r="O356" s="1"/>
  <c r="O357"/>
  <c r="H356"/>
  <c r="N356" s="1"/>
  <c r="I188" l="1"/>
  <c r="H188"/>
  <c r="J191"/>
  <c r="I191"/>
  <c r="H191"/>
  <c r="I190" l="1"/>
  <c r="O190" s="1"/>
  <c r="O191"/>
  <c r="J190"/>
  <c r="P191"/>
  <c r="H187"/>
  <c r="N187" s="1"/>
  <c r="N188"/>
  <c r="H190"/>
  <c r="N190" s="1"/>
  <c r="N191"/>
  <c r="I187"/>
  <c r="O187" s="1"/>
  <c r="O188"/>
  <c r="I316"/>
  <c r="J316"/>
  <c r="H316"/>
  <c r="I313"/>
  <c r="J313"/>
  <c r="H313"/>
  <c r="I186" l="1"/>
  <c r="O186" s="1"/>
  <c r="H310"/>
  <c r="N310" s="1"/>
  <c r="N313"/>
  <c r="I310"/>
  <c r="O310" s="1"/>
  <c r="O313"/>
  <c r="H315"/>
  <c r="N315" s="1"/>
  <c r="N316"/>
  <c r="H186"/>
  <c r="N186" s="1"/>
  <c r="J188"/>
  <c r="P190"/>
  <c r="J315"/>
  <c r="P315" s="1"/>
  <c r="P316"/>
  <c r="J310"/>
  <c r="P310" s="1"/>
  <c r="P313"/>
  <c r="I315"/>
  <c r="O315" s="1"/>
  <c r="O316"/>
  <c r="H309"/>
  <c r="N309" s="1"/>
  <c r="J333"/>
  <c r="I333"/>
  <c r="H333"/>
  <c r="J553"/>
  <c r="I553"/>
  <c r="J548"/>
  <c r="I548"/>
  <c r="J543"/>
  <c r="I543"/>
  <c r="J538"/>
  <c r="I538"/>
  <c r="J535"/>
  <c r="P535" s="1"/>
  <c r="I535"/>
  <c r="O535" s="1"/>
  <c r="J533"/>
  <c r="P533" s="1"/>
  <c r="I533"/>
  <c r="O533" s="1"/>
  <c r="J530"/>
  <c r="I530"/>
  <c r="J527"/>
  <c r="I527"/>
  <c r="J524"/>
  <c r="P524" s="1"/>
  <c r="I524"/>
  <c r="O524" s="1"/>
  <c r="J522"/>
  <c r="P522" s="1"/>
  <c r="I522"/>
  <c r="O522" s="1"/>
  <c r="J514"/>
  <c r="I514"/>
  <c r="J511"/>
  <c r="I511"/>
  <c r="J503"/>
  <c r="I503"/>
  <c r="J498"/>
  <c r="J497" s="1"/>
  <c r="I498"/>
  <c r="I497" s="1"/>
  <c r="J495"/>
  <c r="I495"/>
  <c r="J492"/>
  <c r="I492"/>
  <c r="J487"/>
  <c r="I487"/>
  <c r="J482"/>
  <c r="I482"/>
  <c r="J479"/>
  <c r="I479"/>
  <c r="J470"/>
  <c r="I470"/>
  <c r="J467"/>
  <c r="I467"/>
  <c r="J464"/>
  <c r="P464" s="1"/>
  <c r="I464"/>
  <c r="O464" s="1"/>
  <c r="J462"/>
  <c r="P462" s="1"/>
  <c r="I462"/>
  <c r="O462" s="1"/>
  <c r="J460"/>
  <c r="P460" s="1"/>
  <c r="I460"/>
  <c r="O460" s="1"/>
  <c r="J457"/>
  <c r="I457"/>
  <c r="J454"/>
  <c r="P454" s="1"/>
  <c r="I454"/>
  <c r="O454" s="1"/>
  <c r="J452"/>
  <c r="P452" s="1"/>
  <c r="I452"/>
  <c r="O452" s="1"/>
  <c r="J444"/>
  <c r="P444" s="1"/>
  <c r="I444"/>
  <c r="O444" s="1"/>
  <c r="J442"/>
  <c r="P442" s="1"/>
  <c r="I442"/>
  <c r="O442" s="1"/>
  <c r="J440"/>
  <c r="P440" s="1"/>
  <c r="I440"/>
  <c r="O440" s="1"/>
  <c r="J437"/>
  <c r="I437"/>
  <c r="J434"/>
  <c r="I434"/>
  <c r="J414"/>
  <c r="I414"/>
  <c r="J411"/>
  <c r="I411"/>
  <c r="J408"/>
  <c r="I408"/>
  <c r="J403"/>
  <c r="I403"/>
  <c r="J391"/>
  <c r="I391"/>
  <c r="J385"/>
  <c r="I385"/>
  <c r="J366"/>
  <c r="P366" s="1"/>
  <c r="I366"/>
  <c r="O366" s="1"/>
  <c r="J363"/>
  <c r="I363"/>
  <c r="J353"/>
  <c r="I353"/>
  <c r="J348"/>
  <c r="I348"/>
  <c r="J341"/>
  <c r="P341" s="1"/>
  <c r="I341"/>
  <c r="O341" s="1"/>
  <c r="J339"/>
  <c r="P339" s="1"/>
  <c r="I339"/>
  <c r="O339" s="1"/>
  <c r="J303"/>
  <c r="I303"/>
  <c r="J291"/>
  <c r="P291" s="1"/>
  <c r="I291"/>
  <c r="O291" s="1"/>
  <c r="J289"/>
  <c r="P289" s="1"/>
  <c r="I289"/>
  <c r="O289" s="1"/>
  <c r="J284"/>
  <c r="P284" s="1"/>
  <c r="I284"/>
  <c r="O284" s="1"/>
  <c r="J282"/>
  <c r="P282" s="1"/>
  <c r="I282"/>
  <c r="O282" s="1"/>
  <c r="J277"/>
  <c r="I277"/>
  <c r="J271"/>
  <c r="P271" s="1"/>
  <c r="I271"/>
  <c r="O271" s="1"/>
  <c r="J269"/>
  <c r="P269" s="1"/>
  <c r="I269"/>
  <c r="O269" s="1"/>
  <c r="J266"/>
  <c r="P266" s="1"/>
  <c r="I266"/>
  <c r="O266" s="1"/>
  <c r="J264"/>
  <c r="P264" s="1"/>
  <c r="I264"/>
  <c r="O264" s="1"/>
  <c r="J256"/>
  <c r="I256"/>
  <c r="J253"/>
  <c r="I253"/>
  <c r="J250"/>
  <c r="I250"/>
  <c r="J240"/>
  <c r="P240" s="1"/>
  <c r="I240"/>
  <c r="O240" s="1"/>
  <c r="J238"/>
  <c r="P238" s="1"/>
  <c r="I238"/>
  <c r="O238" s="1"/>
  <c r="J232"/>
  <c r="P232" s="1"/>
  <c r="I232"/>
  <c r="O232" s="1"/>
  <c r="J230"/>
  <c r="P230" s="1"/>
  <c r="I230"/>
  <c r="O230" s="1"/>
  <c r="J227"/>
  <c r="I227"/>
  <c r="J224"/>
  <c r="I224"/>
  <c r="J219"/>
  <c r="I219"/>
  <c r="J214"/>
  <c r="I214"/>
  <c r="J211"/>
  <c r="I211"/>
  <c r="J208"/>
  <c r="I208"/>
  <c r="J205"/>
  <c r="I205"/>
  <c r="J202"/>
  <c r="I202"/>
  <c r="J199"/>
  <c r="I199"/>
  <c r="J196"/>
  <c r="I196"/>
  <c r="J184"/>
  <c r="I184"/>
  <c r="J181"/>
  <c r="I181"/>
  <c r="J178"/>
  <c r="I178"/>
  <c r="J175"/>
  <c r="I175"/>
  <c r="J171"/>
  <c r="I171"/>
  <c r="J165"/>
  <c r="I165"/>
  <c r="J162"/>
  <c r="I162"/>
  <c r="J168"/>
  <c r="I168"/>
  <c r="J159"/>
  <c r="I159"/>
  <c r="J156"/>
  <c r="I156"/>
  <c r="J146"/>
  <c r="I146"/>
  <c r="J143"/>
  <c r="I143"/>
  <c r="J140"/>
  <c r="I140"/>
  <c r="J137"/>
  <c r="I137"/>
  <c r="J134"/>
  <c r="I134"/>
  <c r="J125"/>
  <c r="I125"/>
  <c r="J122"/>
  <c r="I122"/>
  <c r="J119"/>
  <c r="I119"/>
  <c r="J116"/>
  <c r="I116"/>
  <c r="J113"/>
  <c r="I113"/>
  <c r="J110"/>
  <c r="I110"/>
  <c r="J106"/>
  <c r="P106" s="1"/>
  <c r="I106"/>
  <c r="O106" s="1"/>
  <c r="J103"/>
  <c r="P103" s="1"/>
  <c r="I103"/>
  <c r="O103" s="1"/>
  <c r="J101"/>
  <c r="P101" s="1"/>
  <c r="I101"/>
  <c r="O101" s="1"/>
  <c r="J97"/>
  <c r="P97" s="1"/>
  <c r="I97"/>
  <c r="O97" s="1"/>
  <c r="J94"/>
  <c r="P94" s="1"/>
  <c r="I94"/>
  <c r="O94" s="1"/>
  <c r="J92"/>
  <c r="P92" s="1"/>
  <c r="I92"/>
  <c r="O92" s="1"/>
  <c r="J88"/>
  <c r="I88"/>
  <c r="J85"/>
  <c r="I85"/>
  <c r="J82"/>
  <c r="I82"/>
  <c r="J79"/>
  <c r="I79"/>
  <c r="J76"/>
  <c r="P76" s="1"/>
  <c r="I76"/>
  <c r="O76" s="1"/>
  <c r="J72"/>
  <c r="P72" s="1"/>
  <c r="I72"/>
  <c r="O72" s="1"/>
  <c r="J68"/>
  <c r="I68"/>
  <c r="J65"/>
  <c r="I65"/>
  <c r="J62"/>
  <c r="I62"/>
  <c r="J59"/>
  <c r="I59"/>
  <c r="J56"/>
  <c r="I56"/>
  <c r="J50"/>
  <c r="I50"/>
  <c r="J47"/>
  <c r="I47"/>
  <c r="J44"/>
  <c r="I44"/>
  <c r="J41"/>
  <c r="I41"/>
  <c r="J37"/>
  <c r="I37"/>
  <c r="J34"/>
  <c r="I34"/>
  <c r="J31"/>
  <c r="I31"/>
  <c r="J28"/>
  <c r="I28"/>
  <c r="J22"/>
  <c r="I22"/>
  <c r="J19"/>
  <c r="I19"/>
  <c r="J309" l="1"/>
  <c r="P309" s="1"/>
  <c r="J180"/>
  <c r="P180" s="1"/>
  <c r="P181"/>
  <c r="J362"/>
  <c r="P363"/>
  <c r="J433"/>
  <c r="P434"/>
  <c r="J481"/>
  <c r="P481" s="1"/>
  <c r="P482"/>
  <c r="P497"/>
  <c r="P498"/>
  <c r="J526"/>
  <c r="P526" s="1"/>
  <c r="P527"/>
  <c r="J537"/>
  <c r="P537" s="1"/>
  <c r="P538"/>
  <c r="I332"/>
  <c r="O333"/>
  <c r="I155"/>
  <c r="O156"/>
  <c r="I170"/>
  <c r="O170" s="1"/>
  <c r="O171"/>
  <c r="I198"/>
  <c r="O198" s="1"/>
  <c r="O199"/>
  <c r="I204"/>
  <c r="O204" s="1"/>
  <c r="O205"/>
  <c r="I210"/>
  <c r="O210" s="1"/>
  <c r="O211"/>
  <c r="I218"/>
  <c r="O219"/>
  <c r="I226"/>
  <c r="O226" s="1"/>
  <c r="O227"/>
  <c r="I252"/>
  <c r="O252" s="1"/>
  <c r="O253"/>
  <c r="I276"/>
  <c r="O276" s="1"/>
  <c r="O277"/>
  <c r="I302"/>
  <c r="O303"/>
  <c r="I352"/>
  <c r="O353"/>
  <c r="I390"/>
  <c r="O390" s="1"/>
  <c r="O391"/>
  <c r="I407"/>
  <c r="O407" s="1"/>
  <c r="O408"/>
  <c r="I413"/>
  <c r="O413" s="1"/>
  <c r="O414"/>
  <c r="I436"/>
  <c r="O436" s="1"/>
  <c r="O437"/>
  <c r="I456"/>
  <c r="O456" s="1"/>
  <c r="O457"/>
  <c r="I466"/>
  <c r="O466" s="1"/>
  <c r="O467"/>
  <c r="I478"/>
  <c r="O478" s="1"/>
  <c r="O479"/>
  <c r="I484"/>
  <c r="O484" s="1"/>
  <c r="O487"/>
  <c r="I494"/>
  <c r="O494" s="1"/>
  <c r="O495"/>
  <c r="I502"/>
  <c r="O502" s="1"/>
  <c r="O503"/>
  <c r="I513"/>
  <c r="O513" s="1"/>
  <c r="O514"/>
  <c r="I529"/>
  <c r="O529" s="1"/>
  <c r="O530"/>
  <c r="I540"/>
  <c r="O540" s="1"/>
  <c r="O543"/>
  <c r="I550"/>
  <c r="O550" s="1"/>
  <c r="O553"/>
  <c r="J332"/>
  <c r="P333"/>
  <c r="J161"/>
  <c r="P161" s="1"/>
  <c r="P162"/>
  <c r="J174"/>
  <c r="P174" s="1"/>
  <c r="P175"/>
  <c r="J207"/>
  <c r="P207" s="1"/>
  <c r="P208"/>
  <c r="J223"/>
  <c r="P224"/>
  <c r="J249"/>
  <c r="P249" s="1"/>
  <c r="P250"/>
  <c r="J255"/>
  <c r="P255" s="1"/>
  <c r="P256"/>
  <c r="J347"/>
  <c r="P348"/>
  <c r="J410"/>
  <c r="P410" s="1"/>
  <c r="P411"/>
  <c r="J491"/>
  <c r="P491" s="1"/>
  <c r="P492"/>
  <c r="J510"/>
  <c r="P510" s="1"/>
  <c r="P511"/>
  <c r="J545"/>
  <c r="P545" s="1"/>
  <c r="P548"/>
  <c r="I167"/>
  <c r="O167" s="1"/>
  <c r="O168"/>
  <c r="I183"/>
  <c r="O183" s="1"/>
  <c r="O184"/>
  <c r="J155"/>
  <c r="P156"/>
  <c r="J167"/>
  <c r="P167" s="1"/>
  <c r="P168"/>
  <c r="J170"/>
  <c r="P170" s="1"/>
  <c r="P171"/>
  <c r="J177"/>
  <c r="P177" s="1"/>
  <c r="P178"/>
  <c r="J183"/>
  <c r="P183" s="1"/>
  <c r="P184"/>
  <c r="J198"/>
  <c r="P198" s="1"/>
  <c r="P199"/>
  <c r="J204"/>
  <c r="P204" s="1"/>
  <c r="P205"/>
  <c r="J210"/>
  <c r="P210" s="1"/>
  <c r="P211"/>
  <c r="J218"/>
  <c r="P219"/>
  <c r="J226"/>
  <c r="P226" s="1"/>
  <c r="P227"/>
  <c r="J252"/>
  <c r="P252" s="1"/>
  <c r="P253"/>
  <c r="J276"/>
  <c r="P276" s="1"/>
  <c r="P277"/>
  <c r="J302"/>
  <c r="P303"/>
  <c r="J352"/>
  <c r="P353"/>
  <c r="J390"/>
  <c r="P390" s="1"/>
  <c r="P391"/>
  <c r="J407"/>
  <c r="P407" s="1"/>
  <c r="P408"/>
  <c r="J413"/>
  <c r="P413" s="1"/>
  <c r="P414"/>
  <c r="J436"/>
  <c r="P436" s="1"/>
  <c r="P437"/>
  <c r="J456"/>
  <c r="P456" s="1"/>
  <c r="P457"/>
  <c r="J466"/>
  <c r="P466" s="1"/>
  <c r="P467"/>
  <c r="J478"/>
  <c r="P478" s="1"/>
  <c r="P479"/>
  <c r="J484"/>
  <c r="P484" s="1"/>
  <c r="P487"/>
  <c r="J494"/>
  <c r="P494" s="1"/>
  <c r="P495"/>
  <c r="J502"/>
  <c r="P502" s="1"/>
  <c r="P503"/>
  <c r="J513"/>
  <c r="P513" s="1"/>
  <c r="P514"/>
  <c r="J529"/>
  <c r="P529" s="1"/>
  <c r="P530"/>
  <c r="J540"/>
  <c r="P540" s="1"/>
  <c r="P543"/>
  <c r="J550"/>
  <c r="P550" s="1"/>
  <c r="P553"/>
  <c r="I309"/>
  <c r="O309" s="1"/>
  <c r="J158"/>
  <c r="P158" s="1"/>
  <c r="P159"/>
  <c r="J164"/>
  <c r="P164" s="1"/>
  <c r="P165"/>
  <c r="J195"/>
  <c r="P195" s="1"/>
  <c r="P196"/>
  <c r="J201"/>
  <c r="P201" s="1"/>
  <c r="P202"/>
  <c r="J213"/>
  <c r="P213" s="1"/>
  <c r="P214"/>
  <c r="J384"/>
  <c r="P384" s="1"/>
  <c r="P385"/>
  <c r="J402"/>
  <c r="P403"/>
  <c r="J469"/>
  <c r="P469" s="1"/>
  <c r="P470"/>
  <c r="J187"/>
  <c r="P188"/>
  <c r="I177"/>
  <c r="O177" s="1"/>
  <c r="O178"/>
  <c r="I158"/>
  <c r="O158" s="1"/>
  <c r="O159"/>
  <c r="I161"/>
  <c r="O161" s="1"/>
  <c r="O162"/>
  <c r="I164"/>
  <c r="O164" s="1"/>
  <c r="O165"/>
  <c r="I174"/>
  <c r="O174" s="1"/>
  <c r="O175"/>
  <c r="I180"/>
  <c r="O180" s="1"/>
  <c r="O181"/>
  <c r="I195"/>
  <c r="O195" s="1"/>
  <c r="O196"/>
  <c r="I201"/>
  <c r="O201" s="1"/>
  <c r="O202"/>
  <c r="I207"/>
  <c r="O207" s="1"/>
  <c r="O208"/>
  <c r="I213"/>
  <c r="O213" s="1"/>
  <c r="O214"/>
  <c r="I223"/>
  <c r="O224"/>
  <c r="I249"/>
  <c r="O249" s="1"/>
  <c r="O250"/>
  <c r="I255"/>
  <c r="O255" s="1"/>
  <c r="O256"/>
  <c r="I347"/>
  <c r="O348"/>
  <c r="I362"/>
  <c r="O363"/>
  <c r="I384"/>
  <c r="O384" s="1"/>
  <c r="O385"/>
  <c r="I402"/>
  <c r="O403"/>
  <c r="I410"/>
  <c r="O410" s="1"/>
  <c r="O411"/>
  <c r="I433"/>
  <c r="O434"/>
  <c r="I469"/>
  <c r="O469" s="1"/>
  <c r="O470"/>
  <c r="I481"/>
  <c r="O481" s="1"/>
  <c r="O482"/>
  <c r="I491"/>
  <c r="O491" s="1"/>
  <c r="O492"/>
  <c r="O497"/>
  <c r="O498"/>
  <c r="I510"/>
  <c r="O510" s="1"/>
  <c r="O511"/>
  <c r="I526"/>
  <c r="O526" s="1"/>
  <c r="O527"/>
  <c r="I537"/>
  <c r="O537" s="1"/>
  <c r="O538"/>
  <c r="I545"/>
  <c r="O545" s="1"/>
  <c r="O548"/>
  <c r="H332"/>
  <c r="N332" s="1"/>
  <c r="N333"/>
  <c r="I55"/>
  <c r="O55" s="1"/>
  <c r="O56"/>
  <c r="I61"/>
  <c r="O61" s="1"/>
  <c r="O62"/>
  <c r="I67"/>
  <c r="O67" s="1"/>
  <c r="O68"/>
  <c r="I81"/>
  <c r="O81" s="1"/>
  <c r="O82"/>
  <c r="I87"/>
  <c r="O87" s="1"/>
  <c r="O88"/>
  <c r="I112"/>
  <c r="O112" s="1"/>
  <c r="O113"/>
  <c r="I118"/>
  <c r="O118" s="1"/>
  <c r="O119"/>
  <c r="I124"/>
  <c r="O124" s="1"/>
  <c r="O125"/>
  <c r="I136"/>
  <c r="O136" s="1"/>
  <c r="O137"/>
  <c r="I142"/>
  <c r="O142" s="1"/>
  <c r="O143"/>
  <c r="J55"/>
  <c r="P55" s="1"/>
  <c r="P56"/>
  <c r="J61"/>
  <c r="P61" s="1"/>
  <c r="P62"/>
  <c r="J67"/>
  <c r="P67" s="1"/>
  <c r="P68"/>
  <c r="J81"/>
  <c r="P81" s="1"/>
  <c r="P82"/>
  <c r="J87"/>
  <c r="P87" s="1"/>
  <c r="P88"/>
  <c r="J112"/>
  <c r="P112" s="1"/>
  <c r="P113"/>
  <c r="J118"/>
  <c r="P118" s="1"/>
  <c r="P119"/>
  <c r="J124"/>
  <c r="P124" s="1"/>
  <c r="P125"/>
  <c r="J136"/>
  <c r="P136" s="1"/>
  <c r="P137"/>
  <c r="J142"/>
  <c r="P142" s="1"/>
  <c r="P143"/>
  <c r="I58"/>
  <c r="O58" s="1"/>
  <c r="O59"/>
  <c r="I64"/>
  <c r="O64" s="1"/>
  <c r="O65"/>
  <c r="I78"/>
  <c r="O78" s="1"/>
  <c r="O79"/>
  <c r="I84"/>
  <c r="O84" s="1"/>
  <c r="O85"/>
  <c r="I109"/>
  <c r="O109" s="1"/>
  <c r="O110"/>
  <c r="I115"/>
  <c r="O115" s="1"/>
  <c r="O116"/>
  <c r="I121"/>
  <c r="O121" s="1"/>
  <c r="O122"/>
  <c r="I133"/>
  <c r="O134"/>
  <c r="I139"/>
  <c r="O139" s="1"/>
  <c r="O140"/>
  <c r="I145"/>
  <c r="O145" s="1"/>
  <c r="O146"/>
  <c r="J58"/>
  <c r="P58" s="1"/>
  <c r="P59"/>
  <c r="J64"/>
  <c r="P64" s="1"/>
  <c r="P65"/>
  <c r="J78"/>
  <c r="P78" s="1"/>
  <c r="P79"/>
  <c r="J84"/>
  <c r="P84" s="1"/>
  <c r="P85"/>
  <c r="J109"/>
  <c r="P109" s="1"/>
  <c r="P110"/>
  <c r="J115"/>
  <c r="P115" s="1"/>
  <c r="P116"/>
  <c r="J121"/>
  <c r="P121" s="1"/>
  <c r="P122"/>
  <c r="J133"/>
  <c r="P134"/>
  <c r="J139"/>
  <c r="P139" s="1"/>
  <c r="P140"/>
  <c r="J145"/>
  <c r="P145" s="1"/>
  <c r="P146"/>
  <c r="I27"/>
  <c r="O27" s="1"/>
  <c r="O28"/>
  <c r="I33"/>
  <c r="O33" s="1"/>
  <c r="O34"/>
  <c r="I40"/>
  <c r="O41"/>
  <c r="I46"/>
  <c r="O46" s="1"/>
  <c r="O47"/>
  <c r="J27"/>
  <c r="P27" s="1"/>
  <c r="P28"/>
  <c r="J33"/>
  <c r="P33" s="1"/>
  <c r="P34"/>
  <c r="J40"/>
  <c r="P41"/>
  <c r="J46"/>
  <c r="P46" s="1"/>
  <c r="P47"/>
  <c r="I30"/>
  <c r="O30" s="1"/>
  <c r="O31"/>
  <c r="I36"/>
  <c r="O36" s="1"/>
  <c r="O37"/>
  <c r="I43"/>
  <c r="O43" s="1"/>
  <c r="O44"/>
  <c r="I49"/>
  <c r="O49" s="1"/>
  <c r="O50"/>
  <c r="J30"/>
  <c r="P30" s="1"/>
  <c r="P31"/>
  <c r="J36"/>
  <c r="P36" s="1"/>
  <c r="P37"/>
  <c r="J43"/>
  <c r="P43" s="1"/>
  <c r="P44"/>
  <c r="J49"/>
  <c r="P49" s="1"/>
  <c r="P50"/>
  <c r="J18"/>
  <c r="P19"/>
  <c r="I18"/>
  <c r="O19"/>
  <c r="I21"/>
  <c r="O21" s="1"/>
  <c r="O22"/>
  <c r="J21"/>
  <c r="P21" s="1"/>
  <c r="P22"/>
  <c r="I279"/>
  <c r="O279" s="1"/>
  <c r="J279"/>
  <c r="P279" s="1"/>
  <c r="J229"/>
  <c r="P229" s="1"/>
  <c r="J237"/>
  <c r="P237" s="1"/>
  <c r="I229"/>
  <c r="O229" s="1"/>
  <c r="I237"/>
  <c r="O237" s="1"/>
  <c r="I532"/>
  <c r="O532" s="1"/>
  <c r="I71"/>
  <c r="I91"/>
  <c r="J338"/>
  <c r="I263"/>
  <c r="O263" s="1"/>
  <c r="J71"/>
  <c r="J263"/>
  <c r="P263" s="1"/>
  <c r="J451"/>
  <c r="P451" s="1"/>
  <c r="I521"/>
  <c r="O521" s="1"/>
  <c r="J532"/>
  <c r="P532" s="1"/>
  <c r="I338"/>
  <c r="I451"/>
  <c r="O451" s="1"/>
  <c r="J459"/>
  <c r="P459" s="1"/>
  <c r="I439"/>
  <c r="J521"/>
  <c r="P521" s="1"/>
  <c r="J91"/>
  <c r="J100"/>
  <c r="J439"/>
  <c r="I100"/>
  <c r="I268"/>
  <c r="O268" s="1"/>
  <c r="I286"/>
  <c r="O286" s="1"/>
  <c r="J268"/>
  <c r="P268" s="1"/>
  <c r="J286"/>
  <c r="P286" s="1"/>
  <c r="I459"/>
  <c r="O459" s="1"/>
  <c r="H548"/>
  <c r="H482"/>
  <c r="H479"/>
  <c r="H470"/>
  <c r="H408"/>
  <c r="H385"/>
  <c r="H291"/>
  <c r="N291" s="1"/>
  <c r="H284"/>
  <c r="N284" s="1"/>
  <c r="H227"/>
  <c r="H224"/>
  <c r="H205"/>
  <c r="H165"/>
  <c r="H171"/>
  <c r="J432" l="1"/>
  <c r="P432" s="1"/>
  <c r="I432"/>
  <c r="O432" s="1"/>
  <c r="O433"/>
  <c r="P433"/>
  <c r="J406"/>
  <c r="P406" s="1"/>
  <c r="J248"/>
  <c r="P248" s="1"/>
  <c r="I406"/>
  <c r="O406" s="1"/>
  <c r="P223"/>
  <c r="J222"/>
  <c r="P222" s="1"/>
  <c r="O223"/>
  <c r="I222"/>
  <c r="O222" s="1"/>
  <c r="I108"/>
  <c r="O108" s="1"/>
  <c r="O155"/>
  <c r="I151"/>
  <c r="P155"/>
  <c r="J151"/>
  <c r="P151" s="1"/>
  <c r="J173"/>
  <c r="P173" s="1"/>
  <c r="J377"/>
  <c r="P377" s="1"/>
  <c r="H407"/>
  <c r="N407" s="1"/>
  <c r="N408"/>
  <c r="J401"/>
  <c r="P401" s="1"/>
  <c r="P402"/>
  <c r="H164"/>
  <c r="N164" s="1"/>
  <c r="N165"/>
  <c r="J301"/>
  <c r="P301" s="1"/>
  <c r="P302"/>
  <c r="J217"/>
  <c r="P217" s="1"/>
  <c r="P218"/>
  <c r="J346"/>
  <c r="P346" s="1"/>
  <c r="P347"/>
  <c r="I351"/>
  <c r="O351" s="1"/>
  <c r="O352"/>
  <c r="H226"/>
  <c r="N226" s="1"/>
  <c r="N227"/>
  <c r="H545"/>
  <c r="N545" s="1"/>
  <c r="N548"/>
  <c r="J99"/>
  <c r="P99" s="1"/>
  <c r="P100"/>
  <c r="P133"/>
  <c r="J129"/>
  <c r="P129" s="1"/>
  <c r="O133"/>
  <c r="I129"/>
  <c r="O129" s="1"/>
  <c r="H469"/>
  <c r="N469" s="1"/>
  <c r="N470"/>
  <c r="J90"/>
  <c r="P90" s="1"/>
  <c r="P91"/>
  <c r="J337"/>
  <c r="P337" s="1"/>
  <c r="P338"/>
  <c r="J108"/>
  <c r="P108" s="1"/>
  <c r="I99"/>
  <c r="O99" s="1"/>
  <c r="O100"/>
  <c r="I401"/>
  <c r="O401" s="1"/>
  <c r="O402"/>
  <c r="I361"/>
  <c r="O361" s="1"/>
  <c r="O362"/>
  <c r="I346"/>
  <c r="O346" s="1"/>
  <c r="O347"/>
  <c r="J186"/>
  <c r="P186" s="1"/>
  <c r="P187"/>
  <c r="I173"/>
  <c r="O173" s="1"/>
  <c r="J194"/>
  <c r="P194" s="1"/>
  <c r="H204"/>
  <c r="N204" s="1"/>
  <c r="N205"/>
  <c r="H478"/>
  <c r="N478" s="1"/>
  <c r="N479"/>
  <c r="I337"/>
  <c r="O337" s="1"/>
  <c r="O338"/>
  <c r="I90"/>
  <c r="O90" s="1"/>
  <c r="O91"/>
  <c r="O151"/>
  <c r="H170"/>
  <c r="N170" s="1"/>
  <c r="N171"/>
  <c r="H223"/>
  <c r="N223" s="1"/>
  <c r="N224"/>
  <c r="H384"/>
  <c r="N384" s="1"/>
  <c r="N385"/>
  <c r="H481"/>
  <c r="N481" s="1"/>
  <c r="N482"/>
  <c r="P439"/>
  <c r="O439"/>
  <c r="J70"/>
  <c r="P70" s="1"/>
  <c r="P71"/>
  <c r="I70"/>
  <c r="O70" s="1"/>
  <c r="O71"/>
  <c r="I194"/>
  <c r="O194" s="1"/>
  <c r="I248"/>
  <c r="O248" s="1"/>
  <c r="I377"/>
  <c r="O377" s="1"/>
  <c r="J351"/>
  <c r="P351" s="1"/>
  <c r="P352"/>
  <c r="J331"/>
  <c r="P331" s="1"/>
  <c r="P332"/>
  <c r="I301"/>
  <c r="O301" s="1"/>
  <c r="O302"/>
  <c r="I217"/>
  <c r="O217" s="1"/>
  <c r="O218"/>
  <c r="I331"/>
  <c r="O331" s="1"/>
  <c r="O332"/>
  <c r="J361"/>
  <c r="P361" s="1"/>
  <c r="P362"/>
  <c r="P40"/>
  <c r="J39"/>
  <c r="P39" s="1"/>
  <c r="O40"/>
  <c r="I39"/>
  <c r="O39" s="1"/>
  <c r="P18"/>
  <c r="J17"/>
  <c r="P17" s="1"/>
  <c r="O18"/>
  <c r="I17"/>
  <c r="O17" s="1"/>
  <c r="I275"/>
  <c r="I274" s="1"/>
  <c r="I262"/>
  <c r="O262" s="1"/>
  <c r="J262"/>
  <c r="P262" s="1"/>
  <c r="J275"/>
  <c r="J274" l="1"/>
  <c r="P274" s="1"/>
  <c r="J336"/>
  <c r="P336" s="1"/>
  <c r="I128"/>
  <c r="O128" s="1"/>
  <c r="I336"/>
  <c r="O336" s="1"/>
  <c r="J128"/>
  <c r="P128" s="1"/>
  <c r="P275"/>
  <c r="O274"/>
  <c r="O275"/>
  <c r="I16"/>
  <c r="O16" s="1"/>
  <c r="J16"/>
  <c r="P16" s="1"/>
  <c r="H289"/>
  <c r="H282"/>
  <c r="I15" l="1"/>
  <c r="I556" s="1"/>
  <c r="O556" s="1"/>
  <c r="J15"/>
  <c r="P15" s="1"/>
  <c r="H279"/>
  <c r="N279" s="1"/>
  <c r="N282"/>
  <c r="H286"/>
  <c r="N286" s="1"/>
  <c r="N289"/>
  <c r="H62"/>
  <c r="H37"/>
  <c r="N37" s="1"/>
  <c r="J556" l="1"/>
  <c r="P556" s="1"/>
  <c r="O15"/>
  <c r="H61"/>
  <c r="N61" s="1"/>
  <c r="N62"/>
  <c r="H36"/>
  <c r="N36" s="1"/>
  <c r="H88" l="1"/>
  <c r="H85"/>
  <c r="H76"/>
  <c r="N76" s="1"/>
  <c r="H72"/>
  <c r="N72" s="1"/>
  <c r="H59"/>
  <c r="H31"/>
  <c r="H530"/>
  <c r="N530" s="1"/>
  <c r="H253"/>
  <c r="N253" s="1"/>
  <c r="H30" l="1"/>
  <c r="N30" s="1"/>
  <c r="N31"/>
  <c r="H84"/>
  <c r="N84" s="1"/>
  <c r="N85"/>
  <c r="H58"/>
  <c r="N58" s="1"/>
  <c r="N59"/>
  <c r="H87"/>
  <c r="N87" s="1"/>
  <c r="N88"/>
  <c r="H71"/>
  <c r="N71" s="1"/>
  <c r="H529"/>
  <c r="N529" s="1"/>
  <c r="H252"/>
  <c r="N252" s="1"/>
  <c r="H464"/>
  <c r="N464" s="1"/>
  <c r="H103" l="1"/>
  <c r="N103" s="1"/>
  <c r="H68"/>
  <c r="H50"/>
  <c r="H250"/>
  <c r="H249" l="1"/>
  <c r="N249" s="1"/>
  <c r="N250"/>
  <c r="H49"/>
  <c r="N49" s="1"/>
  <c r="N50"/>
  <c r="H67"/>
  <c r="N67" s="1"/>
  <c r="N68"/>
  <c r="H535"/>
  <c r="N535" s="1"/>
  <c r="H457"/>
  <c r="N457" s="1"/>
  <c r="H444"/>
  <c r="N444" s="1"/>
  <c r="H411"/>
  <c r="N411" s="1"/>
  <c r="H410" l="1"/>
  <c r="N410" s="1"/>
  <c r="H456"/>
  <c r="N456" s="1"/>
  <c r="H391"/>
  <c r="N391" s="1"/>
  <c r="H202"/>
  <c r="N202" s="1"/>
  <c r="H214"/>
  <c r="N214" s="1"/>
  <c r="H211"/>
  <c r="N211" s="1"/>
  <c r="H208"/>
  <c r="N208" s="1"/>
  <c r="H196"/>
  <c r="N196" s="1"/>
  <c r="H199"/>
  <c r="N199" s="1"/>
  <c r="H210" l="1"/>
  <c r="N210" s="1"/>
  <c r="H201"/>
  <c r="N201" s="1"/>
  <c r="H390"/>
  <c r="H198"/>
  <c r="N198" s="1"/>
  <c r="H207"/>
  <c r="N207" s="1"/>
  <c r="H195"/>
  <c r="N195" s="1"/>
  <c r="H213"/>
  <c r="N213" s="1"/>
  <c r="H377" l="1"/>
  <c r="N377" s="1"/>
  <c r="N390"/>
  <c r="H194"/>
  <c r="N194" s="1"/>
  <c r="H94"/>
  <c r="N94" s="1"/>
  <c r="H553" l="1"/>
  <c r="H550" l="1"/>
  <c r="N550" s="1"/>
  <c r="N553"/>
  <c r="H271"/>
  <c r="N271" s="1"/>
  <c r="H266"/>
  <c r="N266" s="1"/>
  <c r="H414"/>
  <c r="N414" s="1"/>
  <c r="H122"/>
  <c r="N122" s="1"/>
  <c r="H44"/>
  <c r="N44" s="1"/>
  <c r="H22"/>
  <c r="N22" s="1"/>
  <c r="H43" l="1"/>
  <c r="N43" s="1"/>
  <c r="H121"/>
  <c r="N121" s="1"/>
  <c r="H21"/>
  <c r="N21" s="1"/>
  <c r="H413"/>
  <c r="H495"/>
  <c r="H406" l="1"/>
  <c r="N406" s="1"/>
  <c r="N413"/>
  <c r="H494"/>
  <c r="N494" s="1"/>
  <c r="N495"/>
  <c r="H156"/>
  <c r="N156" s="1"/>
  <c r="H155" l="1"/>
  <c r="H348"/>
  <c r="N348" s="1"/>
  <c r="H341"/>
  <c r="N341" s="1"/>
  <c r="H339"/>
  <c r="N339" s="1"/>
  <c r="N155" l="1"/>
  <c r="H338"/>
  <c r="H347"/>
  <c r="N347" s="1"/>
  <c r="H337" l="1"/>
  <c r="N337" s="1"/>
  <c r="N338"/>
  <c r="H346"/>
  <c r="N346" s="1"/>
  <c r="H524"/>
  <c r="N524" s="1"/>
  <c r="H527"/>
  <c r="N527" s="1"/>
  <c r="H336" l="1"/>
  <c r="N336" s="1"/>
  <c r="H526"/>
  <c r="N526" s="1"/>
  <c r="H238" l="1"/>
  <c r="N238" s="1"/>
  <c r="H240"/>
  <c r="N240" s="1"/>
  <c r="H232"/>
  <c r="N232" s="1"/>
  <c r="H230"/>
  <c r="N230" s="1"/>
  <c r="H434"/>
  <c r="N434" s="1"/>
  <c r="H303"/>
  <c r="N303" s="1"/>
  <c r="H277"/>
  <c r="N277" s="1"/>
  <c r="H175"/>
  <c r="N175" s="1"/>
  <c r="H178"/>
  <c r="N178" s="1"/>
  <c r="H168"/>
  <c r="N168" s="1"/>
  <c r="H162"/>
  <c r="N162" s="1"/>
  <c r="H143"/>
  <c r="N143" s="1"/>
  <c r="H116"/>
  <c r="N116" s="1"/>
  <c r="H65"/>
  <c r="N65" s="1"/>
  <c r="H511"/>
  <c r="N511" s="1"/>
  <c r="H440"/>
  <c r="N440" s="1"/>
  <c r="H184"/>
  <c r="N184" s="1"/>
  <c r="H110"/>
  <c r="N110" s="1"/>
  <c r="H82"/>
  <c r="N82" s="1"/>
  <c r="H56"/>
  <c r="N56" s="1"/>
  <c r="H28"/>
  <c r="N28" s="1"/>
  <c r="H119"/>
  <c r="N119" s="1"/>
  <c r="H19"/>
  <c r="N19" s="1"/>
  <c r="H34"/>
  <c r="N34" s="1"/>
  <c r="H41"/>
  <c r="N41" s="1"/>
  <c r="H47"/>
  <c r="N47" s="1"/>
  <c r="H79"/>
  <c r="N79" s="1"/>
  <c r="H92"/>
  <c r="N92" s="1"/>
  <c r="H97"/>
  <c r="N97" s="1"/>
  <c r="H101"/>
  <c r="N101" s="1"/>
  <c r="H106"/>
  <c r="N106" s="1"/>
  <c r="H113"/>
  <c r="N113" s="1"/>
  <c r="H125"/>
  <c r="N125" s="1"/>
  <c r="H134"/>
  <c r="N134" s="1"/>
  <c r="H137"/>
  <c r="N137" s="1"/>
  <c r="H140"/>
  <c r="N140" s="1"/>
  <c r="H146"/>
  <c r="N146" s="1"/>
  <c r="H159"/>
  <c r="N159" s="1"/>
  <c r="H181"/>
  <c r="N181" s="1"/>
  <c r="H219"/>
  <c r="N219" s="1"/>
  <c r="H256"/>
  <c r="N256" s="1"/>
  <c r="H264"/>
  <c r="N264" s="1"/>
  <c r="H269"/>
  <c r="N269" s="1"/>
  <c r="H353"/>
  <c r="N353" s="1"/>
  <c r="H363"/>
  <c r="N363" s="1"/>
  <c r="H403"/>
  <c r="N403" s="1"/>
  <c r="H442"/>
  <c r="N442" s="1"/>
  <c r="H452"/>
  <c r="N452" s="1"/>
  <c r="H454"/>
  <c r="N454" s="1"/>
  <c r="H460"/>
  <c r="N460" s="1"/>
  <c r="H462"/>
  <c r="N462" s="1"/>
  <c r="H467"/>
  <c r="N467" s="1"/>
  <c r="H487"/>
  <c r="H492"/>
  <c r="N492" s="1"/>
  <c r="H498"/>
  <c r="H503"/>
  <c r="H533"/>
  <c r="N533" s="1"/>
  <c r="H514"/>
  <c r="H522"/>
  <c r="N522" s="1"/>
  <c r="H543"/>
  <c r="H538"/>
  <c r="H437"/>
  <c r="N498" l="1"/>
  <c r="H497"/>
  <c r="N497" s="1"/>
  <c r="H502"/>
  <c r="N502" s="1"/>
  <c r="N503"/>
  <c r="H436"/>
  <c r="N436" s="1"/>
  <c r="N437"/>
  <c r="H513"/>
  <c r="N513" s="1"/>
  <c r="N514"/>
  <c r="H540"/>
  <c r="N540" s="1"/>
  <c r="N543"/>
  <c r="H537"/>
  <c r="N537" s="1"/>
  <c r="N538"/>
  <c r="H484"/>
  <c r="N484" s="1"/>
  <c r="N487"/>
  <c r="H229"/>
  <c r="H237"/>
  <c r="N237" s="1"/>
  <c r="H451"/>
  <c r="N451" s="1"/>
  <c r="H459"/>
  <c r="N459" s="1"/>
  <c r="H263"/>
  <c r="N263" s="1"/>
  <c r="H136"/>
  <c r="N136" s="1"/>
  <c r="H532"/>
  <c r="N532" s="1"/>
  <c r="H40"/>
  <c r="H268"/>
  <c r="N268" s="1"/>
  <c r="H91"/>
  <c r="H100"/>
  <c r="H115"/>
  <c r="N115" s="1"/>
  <c r="H491"/>
  <c r="N491" s="1"/>
  <c r="H352"/>
  <c r="N352" s="1"/>
  <c r="H255"/>
  <c r="H124"/>
  <c r="N124" s="1"/>
  <c r="H118"/>
  <c r="N118" s="1"/>
  <c r="H81"/>
  <c r="N81" s="1"/>
  <c r="H167"/>
  <c r="N167" s="1"/>
  <c r="H276"/>
  <c r="H302"/>
  <c r="H521"/>
  <c r="N521" s="1"/>
  <c r="H145"/>
  <c r="N145" s="1"/>
  <c r="H133"/>
  <c r="H18"/>
  <c r="H161"/>
  <c r="N161" s="1"/>
  <c r="H362"/>
  <c r="N362" s="1"/>
  <c r="H218"/>
  <c r="H158"/>
  <c r="H78"/>
  <c r="N78" s="1"/>
  <c r="H46"/>
  <c r="N46" s="1"/>
  <c r="H27"/>
  <c r="N27" s="1"/>
  <c r="H109"/>
  <c r="N109" s="1"/>
  <c r="H510"/>
  <c r="N510" s="1"/>
  <c r="H64"/>
  <c r="N64" s="1"/>
  <c r="H142"/>
  <c r="N142" s="1"/>
  <c r="H33"/>
  <c r="N33" s="1"/>
  <c r="H112"/>
  <c r="N112" s="1"/>
  <c r="H439"/>
  <c r="N439" s="1"/>
  <c r="H177"/>
  <c r="N177" s="1"/>
  <c r="H55"/>
  <c r="N55" s="1"/>
  <c r="H402"/>
  <c r="H180"/>
  <c r="N180" s="1"/>
  <c r="H174"/>
  <c r="N174" s="1"/>
  <c r="H183"/>
  <c r="N183" s="1"/>
  <c r="H139"/>
  <c r="N139" s="1"/>
  <c r="H466"/>
  <c r="N466" s="1"/>
  <c r="H433"/>
  <c r="H432" s="1"/>
  <c r="N229" l="1"/>
  <c r="H222"/>
  <c r="N158"/>
  <c r="H151"/>
  <c r="N151" s="1"/>
  <c r="H217"/>
  <c r="N217" s="1"/>
  <c r="N218"/>
  <c r="H129"/>
  <c r="N129" s="1"/>
  <c r="N133"/>
  <c r="H275"/>
  <c r="N276"/>
  <c r="H39"/>
  <c r="N39" s="1"/>
  <c r="N40"/>
  <c r="H248"/>
  <c r="N248" s="1"/>
  <c r="N255"/>
  <c r="H99"/>
  <c r="N99" s="1"/>
  <c r="N100"/>
  <c r="H90"/>
  <c r="N90" s="1"/>
  <c r="N91"/>
  <c r="H401"/>
  <c r="N401" s="1"/>
  <c r="N402"/>
  <c r="N432"/>
  <c r="N433"/>
  <c r="H17"/>
  <c r="N17" s="1"/>
  <c r="N18"/>
  <c r="H301"/>
  <c r="N302"/>
  <c r="H70"/>
  <c r="N70" s="1"/>
  <c r="N222"/>
  <c r="H173"/>
  <c r="N173" s="1"/>
  <c r="H108"/>
  <c r="N108" s="1"/>
  <c r="H262"/>
  <c r="N262" s="1"/>
  <c r="H351"/>
  <c r="N351" s="1"/>
  <c r="H331"/>
  <c r="N331" s="1"/>
  <c r="H361"/>
  <c r="N361" s="1"/>
  <c r="H366"/>
  <c r="N366" s="1"/>
  <c r="N301" l="1"/>
  <c r="H274"/>
  <c r="N274" s="1"/>
  <c r="N275"/>
  <c r="H128"/>
  <c r="N128" s="1"/>
  <c r="H16"/>
  <c r="H15" l="1"/>
  <c r="N15" s="1"/>
  <c r="N16"/>
  <c r="H556" l="1"/>
  <c r="N556" s="1"/>
</calcChain>
</file>

<file path=xl/sharedStrings.xml><?xml version="1.0" encoding="utf-8"?>
<sst xmlns="http://schemas.openxmlformats.org/spreadsheetml/2006/main" count="3001" uniqueCount="377">
  <si>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</si>
  <si>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</si>
  <si>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</si>
  <si>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</si>
  <si>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</si>
  <si>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</si>
  <si>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</si>
  <si>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</si>
  <si>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</si>
  <si>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</si>
  <si>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</si>
  <si>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</si>
  <si>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</si>
  <si>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</si>
  <si>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</si>
  <si>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</si>
  <si>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</si>
  <si>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</si>
  <si>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</si>
  <si>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</si>
  <si>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</si>
  <si>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</si>
  <si>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</si>
  <si>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</si>
  <si>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</si>
  <si>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</si>
  <si>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</si>
  <si>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</si>
  <si>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</si>
  <si>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</si>
  <si>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</si>
  <si>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</si>
  <si>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</si>
  <si>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</si>
  <si>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</si>
  <si>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</si>
  <si>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</si>
  <si>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</si>
  <si>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</si>
  <si>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</si>
  <si>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</si>
  <si>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</si>
  <si>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</si>
  <si>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</si>
  <si>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</si>
  <si>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</si>
  <si>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</si>
  <si>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</si>
  <si>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</si>
  <si>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</si>
  <si>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</si>
  <si>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</si>
  <si>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</si>
  <si>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</si>
  <si>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</si>
  <si>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</si>
  <si>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</si>
  <si>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</si>
  <si>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</si>
  <si>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</si>
  <si>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</si>
  <si>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</si>
  <si>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</si>
  <si>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</si>
  <si>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</si>
  <si>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</si>
  <si>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</si>
  <si>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</si>
  <si>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</si>
  <si>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</si>
  <si>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</si>
  <si>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</si>
  <si>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</si>
  <si>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</si>
  <si>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</si>
  <si>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</si>
  <si>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</si>
  <si>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</si>
  <si>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</si>
  <si>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</si>
  <si>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</si>
  <si>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</si>
  <si>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</si>
  <si>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</si>
  <si>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</si>
  <si>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</si>
  <si>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</si>
  <si>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</si>
  <si>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</si>
  <si>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</si>
  <si>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</si>
  <si>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</si>
  <si>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</si>
  <si>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</si>
  <si>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</si>
  <si>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</si>
  <si>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</si>
  <si>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</si>
  <si>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</si>
  <si>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</si>
  <si>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</si>
  <si>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</si>
  <si>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</si>
  <si>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</si>
  <si>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78650</t>
  </si>
  <si>
    <t>24100</t>
  </si>
  <si>
    <t>27050</t>
  </si>
  <si>
    <t>24210</t>
  </si>
  <si>
    <t>24120</t>
  </si>
  <si>
    <t>24190</t>
  </si>
  <si>
    <t>78320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</si>
  <si>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</si>
  <si>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</si>
  <si>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</si>
  <si>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</si>
  <si>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</si>
  <si>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</si>
  <si>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</si>
  <si>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</si>
  <si>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</si>
  <si>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</si>
  <si>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78700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</si>
  <si>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</si>
  <si>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</si>
  <si>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</si>
  <si>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</si>
  <si>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</si>
  <si>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</si>
  <si>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</si>
  <si>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</si>
  <si>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</si>
  <si>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</si>
  <si>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</si>
  <si>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</si>
  <si>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</si>
  <si>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</si>
  <si>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78690</t>
  </si>
  <si>
    <t>78710</t>
  </si>
  <si>
    <t>78730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</si>
  <si>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</si>
  <si>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</si>
  <si>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</si>
  <si>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</si>
  <si>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</si>
  <si>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</si>
  <si>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</si>
  <si>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</si>
  <si>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27450</t>
  </si>
  <si>
    <t>20</t>
  </si>
  <si>
    <t>20500</t>
  </si>
  <si>
    <t>Выплата единовременного пособия молодым специалистам</t>
  </si>
  <si>
    <t>к решению Собрания депутатов</t>
  </si>
  <si>
    <t>78390</t>
  </si>
  <si>
    <t>24110</t>
  </si>
  <si>
    <t>Трудоустройство несовершеннолетних граждан в период каникулярного времени</t>
  </si>
  <si>
    <t>S8420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</si>
  <si>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</si>
  <si>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</si>
  <si>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</si>
  <si>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</si>
  <si>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«Жилищное строительство»</t>
  </si>
  <si>
    <t>Подпрограмма «Инженерная инфраструктура»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</si>
  <si>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</si>
  <si>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</si>
  <si>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</si>
  <si>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8.1</t>
  </si>
  <si>
    <t>8.3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</si>
  <si>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</si>
  <si>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</si>
  <si>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</si>
  <si>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</si>
  <si>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78791</t>
  </si>
  <si>
    <t>78792</t>
  </si>
  <si>
    <t>78270</t>
  </si>
  <si>
    <t>Премии и гранты</t>
  </si>
  <si>
    <t>350</t>
  </si>
  <si>
    <t>24220</t>
  </si>
  <si>
    <t>23570</t>
  </si>
  <si>
    <t>21530</t>
  </si>
  <si>
    <t>Финансовая поддержка субъектов малого и среднего предпринимательства</t>
  </si>
  <si>
    <t>78793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</si>
  <si>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</si>
  <si>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</si>
  <si>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20510</t>
  </si>
  <si>
    <t>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</si>
  <si>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</si>
  <si>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L3042</t>
  </si>
  <si>
    <t>27400</t>
  </si>
  <si>
    <t>Расходы на проведение мероприятий за счет благотворительной помощи</t>
  </si>
  <si>
    <t>78621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</si>
  <si>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</si>
  <si>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</si>
  <si>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</si>
  <si>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</si>
  <si>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</si>
  <si>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</si>
  <si>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</si>
  <si>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78622</t>
  </si>
  <si>
    <t>Публичные нормативные социальные выплаты гражданам</t>
  </si>
  <si>
    <t>310</t>
  </si>
  <si>
    <t>S6830</t>
  </si>
  <si>
    <t>Укрепление материально-технической базы муниципальных дошкольных образовательных организаций</t>
  </si>
  <si>
    <t>S6560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</si>
  <si>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</si>
  <si>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</si>
  <si>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</si>
  <si>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</si>
  <si>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</si>
  <si>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Закупка товаров, работ и услуг для обеспечения государственных (муниципальных) нужд</t>
  </si>
  <si>
    <t>78240</t>
  </si>
  <si>
    <t>L5198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</si>
  <si>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</si>
  <si>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</si>
  <si>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</si>
  <si>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23050</t>
  </si>
  <si>
    <t>21580</t>
  </si>
  <si>
    <t>Обеспечение земельных участков, предоставленных многодетным семьям, коммунальной и инженерной инфраструктуры</t>
  </si>
  <si>
    <t>20830</t>
  </si>
  <si>
    <t>Мероприятия по предупреждению чрезвычайных ситуаций и стихийных бедствий</t>
  </si>
  <si>
    <t>22030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</si>
  <si>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</si>
  <si>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Расходы на обеспечение деятельности контрольно-счетной комиссии</t>
  </si>
  <si>
    <t>20240</t>
  </si>
  <si>
    <t>L5760</t>
  </si>
  <si>
    <t>2023 год</t>
  </si>
  <si>
    <t>2024 год</t>
  </si>
  <si>
    <t>2025 год</t>
  </si>
  <si>
    <t xml:space="preserve">Муниципальная программа «Развитие образования в Мезенском муниципальном округе Архангельской области на 2023 – 2025 годы» </t>
  </si>
  <si>
    <t>Муниципальная программа «Развитие сферы культуры Мезенского муниципального округа Архангельской области на 2023 – 2025 годы»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</si>
  <si>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 на 2023 – 2025 годы»</t>
  </si>
  <si>
    <t>Муниципальная программа «Развитие туризма на территории Мезенского муниципального округа Архангельской области на 2023 – 2025 годы»</t>
  </si>
  <si>
    <t>Муниципальная программа «Комплексное развитие сельских территорий Мезенского муниципального округа Архангельской области на 2023 – 2025 годы»</t>
  </si>
  <si>
    <t>Муниципальная программа «Развитие физической культуры и спорта на территории Мезенского муниципального округа Архангельской области на 2023 – 2025 годы»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</si>
  <si>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 на 2023-2025 годы»</t>
  </si>
  <si>
    <t>09</t>
  </si>
  <si>
    <t>Муниципальная программа «Развитие имущественно - земельных отношений в Мезенском муниципальном округе Архангельской области на 2023 – 2025 годы»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</si>
  <si>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 на 2023 – 2025 годы»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</si>
  <si>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 на 2023 – 2025 годы»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</si>
  <si>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</si>
  <si>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</si>
  <si>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 на 2023 – 2025 годы»</t>
  </si>
  <si>
    <t>Муниципальная программа «Молодёжь Мезенского муниципального округа Архангельской области на 2023 – 2025 годы»</t>
  </si>
  <si>
    <t>Муниципальная программа «Профилактика правонарушений в Мезенском муниципальном округе Архангельской области на 2023 – 2025 годы»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</si>
  <si>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 на 2023 – 2025 годы»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</si>
  <si>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 на 2023 - 2025 годы»</t>
  </si>
  <si>
    <t>Непрограммные расходы</t>
  </si>
  <si>
    <t>2.4</t>
  </si>
  <si>
    <t>Организация и проведение соревнований конников на лошадях мезенской породы</t>
  </si>
  <si>
    <t>21</t>
  </si>
  <si>
    <t>14</t>
  </si>
  <si>
    <t>21700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</si>
  <si>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 на 2023-2025 годы»</t>
  </si>
  <si>
    <t>Муниципальная программа «Обеспечение жильём молодых семей Мезенского муниципального округа Архангельской области на 2023 – 2025 годы»</t>
  </si>
  <si>
    <t>17</t>
  </si>
  <si>
    <t>0000</t>
  </si>
  <si>
    <t>11.1</t>
  </si>
  <si>
    <t>11.2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</si>
  <si>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</si>
  <si>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</si>
  <si>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</si>
  <si>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</si>
  <si>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</si>
  <si>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</si>
  <si>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</si>
  <si>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</si>
  <si>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</si>
  <si>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Реализация мероприятий по социально-экономическому развитию муниципальных округов</t>
  </si>
  <si>
    <t>78160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</si>
  <si>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</si>
  <si>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</si>
  <si>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</si>
  <si>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</si>
  <si>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</si>
  <si>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Создание условий для обеспечения поселений и жителей муниципальных и городских округов услугами торговли</t>
  </si>
  <si>
    <t>S8220</t>
  </si>
  <si>
    <t>Мероприятия в области туризма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</si>
  <si>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</si>
  <si>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</si>
  <si>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</si>
  <si>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</si>
  <si>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</si>
  <si>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Развитие системы обращения ЖБО</t>
  </si>
  <si>
    <t>Обеспечение комплексного развития сельских территорий</t>
  </si>
  <si>
    <t>Проведение спортивных мероприятий</t>
  </si>
  <si>
    <t>Участие в областных и всероссийских соревнованиях</t>
  </si>
  <si>
    <t>21590</t>
  </si>
  <si>
    <t>Улучшение жилищных условий для привлечения молодых специалистов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</si>
  <si>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</si>
  <si>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</si>
  <si>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</si>
  <si>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</si>
  <si>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</si>
  <si>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</si>
  <si>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</si>
  <si>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</si>
  <si>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S6450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</si>
  <si>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</si>
  <si>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</si>
  <si>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</si>
  <si>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</si>
  <si>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L4970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</si>
  <si>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</si>
  <si>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20800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</si>
  <si>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</si>
  <si>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</si>
  <si>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</si>
  <si>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</si>
  <si>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</si>
  <si>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 на 2023 – 2025 годы»</t>
  </si>
  <si>
    <t>19</t>
  </si>
  <si>
    <t>Мероприятия по поддержке социально ориентированных некоммерческих организаций</t>
  </si>
  <si>
    <t>20200</t>
  </si>
  <si>
    <t>Содержание мест (площадок) для ТКО</t>
  </si>
  <si>
    <t xml:space="preserve">Обеспечение населения качественной питьевой водой </t>
  </si>
  <si>
    <t>Мероприятия по рекультивациии земельных участков на территории муниципального округа</t>
  </si>
  <si>
    <t>20410</t>
  </si>
  <si>
    <t>Мероприятия по ликвидации мест несанкционированного размещения отходов</t>
  </si>
  <si>
    <t>20420</t>
  </si>
  <si>
    <t>20440</t>
  </si>
  <si>
    <t>Муниципальная программа «Формирование современной городской среды в Мезенском муниципальном округе Архангельской области на 2023 – 2025 годы»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</si>
  <si>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</si>
  <si>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L5550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</si>
  <si>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</si>
  <si>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</si>
  <si>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</si>
  <si>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</si>
  <si>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</si>
  <si>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</si>
  <si>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</si>
  <si>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</si>
  <si>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</si>
  <si>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</si>
  <si>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</si>
  <si>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Выполнение работ по производству инженерно-геодезических и инженерго-геологических изысканий</t>
  </si>
  <si>
    <t>20340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</si>
  <si>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</si>
  <si>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Осуществление первичного воинского учета на территориях, где отсутствуют военные комиссариаты</t>
  </si>
  <si>
    <t>51180</t>
  </si>
  <si>
    <t>Мера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 Архангельской области</t>
  </si>
  <si>
    <t>78630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</si>
  <si>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</si>
  <si>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</si>
  <si>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УСЛОВНО УТВЕРЖДАЕМЫЕ РАСХОДЫ</t>
  </si>
  <si>
    <t>Муниципальная программа «Развитие здравоохранения Мезенского муниципального округа Архангельской области на 2023 – 2025 годы»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</si>
  <si>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</si>
  <si>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</si>
  <si>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Муниципальная программа «Развитие транспортной системы и дорожного хозяйства в Мезенском муниципальном округе Архангельской области на 2023-2025 годы»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</si>
  <si>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</si>
  <si>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</si>
  <si>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</si>
  <si>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</si>
  <si>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Распределение бюджетных ассигнований по целевым статьям (муниципальным программам Мезенского муниципального округа  и непрограммным направлениям деятельности), группам и подгруппам видов расходов классификации расходов бюджетов                                 на 2023 год и на плановый период 2024 и 2025 годов</t>
  </si>
  <si>
    <t>Мезенского муниципального округа</t>
  </si>
  <si>
    <t>от 15  декабря 2022 года № 42</t>
  </si>
  <si>
    <t>Предлагаемы поправки (+ увеличение, - уменьшение)</t>
  </si>
  <si>
    <t>"Приложение № 5</t>
  </si>
  <si>
    <t>"</t>
  </si>
  <si>
    <t>74660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</si>
  <si>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</si>
  <si>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A2</t>
  </si>
  <si>
    <t>55196</t>
  </si>
  <si>
    <t>Государственная поддержка лучших сельских учреждений культуры</t>
  </si>
  <si>
    <t>76800</t>
  </si>
  <si>
    <t>Организация транспортного обслуживания населения на пассажирских муниципальных маршрутах водного транспорта</t>
  </si>
  <si>
    <t>8.4</t>
  </si>
  <si>
    <t>Подпрограмма «Социальное строительство»</t>
  </si>
  <si>
    <t>Оснащение объектов строительства сферы образования муниципальных образований Архангельской области</t>
  </si>
  <si>
    <t>74900</t>
  </si>
  <si>
    <t>F2</t>
  </si>
  <si>
    <t>55550</t>
  </si>
  <si>
    <t>Реализация программ формирование современной городской среды</t>
  </si>
  <si>
    <t>20250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</si>
  <si>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</si>
  <si>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20230</t>
  </si>
  <si>
    <t xml:space="preserve">Резервные средства на оплату коммунальных услуг </t>
  </si>
  <si>
    <t>Приложение № 5</t>
  </si>
  <si>
    <t>от  09 февраля 2023 года № 87</t>
  </si>
</sst>
</file>

<file path=xl/styles.xml><?xml version="1.0" encoding="utf-8"?>
<styleSheet xmlns="http://schemas.openxmlformats.org/spreadsheetml/2006/main">
  <fonts count="3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1"/>
      <name val="Arial Cyr"/>
      <family val="2"/>
      <charset val="204"/>
    </font>
    <font>
      <b/>
      <sz val="10"/>
      <name val="Arial Сur"/>
      <charset val="204"/>
    </font>
    <font>
      <b/>
      <sz val="11"/>
      <name val="Arial Сu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6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13" fillId="0" borderId="23" xfId="0" applyFont="1" applyBorder="1" applyAlignment="1">
      <alignment horizontal="left" vertical="center" wrapText="1"/>
    </xf>
    <xf numFmtId="49" fontId="13" fillId="0" borderId="11" xfId="0" applyNumberFormat="1" applyFont="1" applyBorder="1" applyAlignment="1">
      <alignment horizontal="left" vertical="center" wrapText="1"/>
    </xf>
    <xf numFmtId="4" fontId="8" fillId="0" borderId="0" xfId="0" applyNumberFormat="1" applyFont="1"/>
    <xf numFmtId="49" fontId="7" fillId="0" borderId="15" xfId="0" applyNumberFormat="1" applyFont="1" applyBorder="1" applyAlignment="1">
      <alignment horizontal="center" vertical="center"/>
    </xf>
    <xf numFmtId="3" fontId="18" fillId="0" borderId="17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8" fillId="0" borderId="24" xfId="0" applyNumberFormat="1" applyFont="1" applyBorder="1" applyAlignment="1">
      <alignment horizontal="right" vertical="center"/>
    </xf>
    <xf numFmtId="4" fontId="7" fillId="0" borderId="24" xfId="0" applyNumberFormat="1" applyFont="1" applyBorder="1" applyAlignment="1">
      <alignment horizontal="right" vertical="center"/>
    </xf>
    <xf numFmtId="4" fontId="10" fillId="0" borderId="24" xfId="0" applyNumberFormat="1" applyFon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4" fontId="1" fillId="0" borderId="24" xfId="0" applyNumberFormat="1" applyFont="1" applyBorder="1" applyAlignment="1">
      <alignment horizontal="right" vertical="center"/>
    </xf>
    <xf numFmtId="4" fontId="21" fillId="0" borderId="17" xfId="0" applyNumberFormat="1" applyFont="1" applyBorder="1" applyAlignment="1">
      <alignment horizontal="right" vertical="center"/>
    </xf>
    <xf numFmtId="4" fontId="22" fillId="0" borderId="26" xfId="0" applyNumberFormat="1" applyFont="1" applyBorder="1" applyAlignment="1">
      <alignment horizontal="right" vertical="center" wrapText="1"/>
    </xf>
    <xf numFmtId="4" fontId="2" fillId="0" borderId="24" xfId="0" applyNumberFormat="1" applyFont="1" applyBorder="1" applyAlignment="1">
      <alignment horizontal="right" vertical="center"/>
    </xf>
    <xf numFmtId="4" fontId="8" fillId="0" borderId="25" xfId="0" applyNumberFormat="1" applyFont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4" fontId="24" fillId="0" borderId="24" xfId="0" applyNumberFormat="1" applyFont="1" applyBorder="1" applyAlignment="1">
      <alignment horizontal="right" vertical="center"/>
    </xf>
    <xf numFmtId="4" fontId="0" fillId="0" borderId="27" xfId="0" applyNumberFormat="1" applyBorder="1" applyAlignment="1">
      <alignment horizontal="right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/>
    </xf>
    <xf numFmtId="49" fontId="26" fillId="0" borderId="19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right" vertical="center"/>
    </xf>
    <xf numFmtId="49" fontId="20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49" fontId="26" fillId="0" borderId="1" xfId="0" applyNumberFormat="1" applyFont="1" applyBorder="1" applyAlignment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49" fontId="23" fillId="0" borderId="10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49" fontId="17" fillId="0" borderId="3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17" fillId="0" borderId="32" xfId="0" applyNumberFormat="1" applyFont="1" applyBorder="1" applyAlignment="1">
      <alignment horizontal="center" vertical="center"/>
    </xf>
    <xf numFmtId="0" fontId="0" fillId="0" borderId="16" xfId="0" applyBorder="1" applyAlignment="1">
      <alignment wrapText="1"/>
    </xf>
    <xf numFmtId="0" fontId="9" fillId="0" borderId="1" xfId="0" applyFont="1" applyBorder="1" applyAlignment="1">
      <alignment horizontal="left" vertical="justify" wrapText="1"/>
    </xf>
    <xf numFmtId="49" fontId="20" fillId="0" borderId="1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2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/>
    </xf>
    <xf numFmtId="49" fontId="28" fillId="0" borderId="19" xfId="0" applyNumberFormat="1" applyFont="1" applyBorder="1" applyAlignment="1">
      <alignment horizontal="center" vertical="center"/>
    </xf>
    <xf numFmtId="4" fontId="28" fillId="0" borderId="24" xfId="0" applyNumberFormat="1" applyFont="1" applyBorder="1" applyAlignment="1">
      <alignment horizontal="right" vertical="center"/>
    </xf>
    <xf numFmtId="0" fontId="29" fillId="0" borderId="10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49" fontId="27" fillId="0" borderId="3" xfId="0" applyNumberFormat="1" applyFont="1" applyBorder="1" applyAlignment="1">
      <alignment horizontal="center" vertical="center"/>
    </xf>
    <xf numFmtId="49" fontId="31" fillId="0" borderId="3" xfId="0" applyNumberFormat="1" applyFont="1" applyBorder="1" applyAlignment="1">
      <alignment horizontal="center" vertical="center"/>
    </xf>
    <xf numFmtId="49" fontId="31" fillId="0" borderId="19" xfId="0" applyNumberFormat="1" applyFont="1" applyBorder="1" applyAlignment="1">
      <alignment horizontal="center" vertical="center"/>
    </xf>
    <xf numFmtId="49" fontId="23" fillId="0" borderId="15" xfId="0" applyNumberFormat="1" applyFont="1" applyBorder="1" applyAlignment="1">
      <alignment horizontal="center" vertical="center" wrapText="1"/>
    </xf>
    <xf numFmtId="4" fontId="23" fillId="0" borderId="24" xfId="0" applyNumberFormat="1" applyFont="1" applyBorder="1" applyAlignment="1">
      <alignment horizontal="right" vertical="center"/>
    </xf>
    <xf numFmtId="0" fontId="7" fillId="0" borderId="0" xfId="0" applyFont="1"/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0" fontId="10" fillId="0" borderId="0" xfId="0" applyFont="1"/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0" fillId="0" borderId="28" xfId="0" applyNumberFormat="1" applyFont="1" applyBorder="1" applyAlignment="1">
      <alignment horizontal="center" vertical="center" wrapText="1"/>
    </xf>
    <xf numFmtId="49" fontId="31" fillId="0" borderId="13" xfId="0" applyNumberFormat="1" applyFont="1" applyBorder="1" applyAlignment="1">
      <alignment horizontal="center" vertical="center"/>
    </xf>
    <xf numFmtId="49" fontId="31" fillId="0" borderId="20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wrapText="1"/>
    </xf>
    <xf numFmtId="0" fontId="2" fillId="0" borderId="3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17" fillId="0" borderId="14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4" fontId="28" fillId="0" borderId="25" xfId="0" applyNumberFormat="1" applyFont="1" applyBorder="1" applyAlignment="1">
      <alignment horizontal="right" vertical="center"/>
    </xf>
    <xf numFmtId="49" fontId="28" fillId="0" borderId="20" xfId="0" applyNumberFormat="1" applyFont="1" applyBorder="1" applyAlignment="1">
      <alignment horizontal="center" vertical="center"/>
    </xf>
    <xf numFmtId="4" fontId="32" fillId="0" borderId="25" xfId="0" applyNumberFormat="1" applyFont="1" applyBorder="1" applyAlignment="1">
      <alignment horizontal="right" vertical="center"/>
    </xf>
    <xf numFmtId="4" fontId="0" fillId="0" borderId="25" xfId="0" applyNumberFormat="1" applyBorder="1" applyAlignment="1">
      <alignment horizontal="right" vertical="center"/>
    </xf>
    <xf numFmtId="49" fontId="6" fillId="0" borderId="0" xfId="0" applyNumberFormat="1" applyFont="1" applyAlignment="1">
      <alignment horizontal="center" vertical="center"/>
    </xf>
    <xf numFmtId="0" fontId="25" fillId="2" borderId="29" xfId="0" applyFont="1" applyFill="1" applyBorder="1" applyAlignment="1">
      <alignment horizontal="left" vertical="center" wrapText="1"/>
    </xf>
    <xf numFmtId="4" fontId="23" fillId="2" borderId="24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left" vertical="center" wrapText="1"/>
    </xf>
    <xf numFmtId="0" fontId="2" fillId="0" borderId="43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7" fillId="0" borderId="1" xfId="0" applyFont="1" applyBorder="1" applyAlignment="1">
      <alignment horizontal="left" vertical="justify" wrapText="1"/>
    </xf>
    <xf numFmtId="0" fontId="0" fillId="0" borderId="1" xfId="0" applyBorder="1"/>
    <xf numFmtId="0" fontId="10" fillId="0" borderId="0" xfId="0" applyFont="1" applyAlignment="1">
      <alignment wrapText="1"/>
    </xf>
    <xf numFmtId="0" fontId="17" fillId="0" borderId="0" xfId="0" applyFont="1" applyAlignment="1">
      <alignment horizontal="left" vertical="center" wrapText="1"/>
    </xf>
    <xf numFmtId="0" fontId="17" fillId="0" borderId="43" xfId="0" applyFont="1" applyBorder="1" applyAlignment="1">
      <alignment horizontal="left" vertical="center" wrapText="1"/>
    </xf>
    <xf numFmtId="0" fontId="1" fillId="0" borderId="43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3" fillId="0" borderId="2" xfId="0" applyNumberFormat="1" applyFont="1" applyBorder="1" applyAlignment="1">
      <alignment horizontal="left" vertical="center" wrapText="1"/>
    </xf>
    <xf numFmtId="49" fontId="28" fillId="0" borderId="2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justify" wrapText="1"/>
    </xf>
    <xf numFmtId="0" fontId="10" fillId="0" borderId="28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0" fontId="8" fillId="0" borderId="1" xfId="0" applyFont="1" applyBorder="1"/>
    <xf numFmtId="0" fontId="8" fillId="0" borderId="21" xfId="0" applyFont="1" applyBorder="1" applyAlignment="1">
      <alignment wrapText="1"/>
    </xf>
    <xf numFmtId="0" fontId="0" fillId="0" borderId="3" xfId="0" applyBorder="1" applyAlignment="1">
      <alignment horizontal="left" wrapText="1"/>
    </xf>
    <xf numFmtId="0" fontId="2" fillId="0" borderId="3" xfId="0" applyFont="1" applyBorder="1" applyAlignment="1">
      <alignment horizontal="left" vertical="justify" wrapText="1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49" fontId="17" fillId="2" borderId="44" xfId="0" applyNumberFormat="1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right" vertical="center"/>
    </xf>
    <xf numFmtId="0" fontId="0" fillId="0" borderId="29" xfId="0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49" fontId="23" fillId="0" borderId="19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6" fillId="0" borderId="30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6" fillId="0" borderId="29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34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30" fillId="0" borderId="23" xfId="0" applyFont="1" applyBorder="1" applyAlignment="1">
      <alignment horizontal="center" vertical="center" wrapText="1"/>
    </xf>
    <xf numFmtId="0" fontId="30" fillId="0" borderId="45" xfId="0" applyFont="1" applyBorder="1" applyAlignment="1">
      <alignment horizontal="center" vertical="center" wrapText="1"/>
    </xf>
    <xf numFmtId="0" fontId="30" fillId="0" borderId="46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57"/>
  <sheetViews>
    <sheetView tabSelected="1" zoomScaleNormal="100" workbookViewId="0">
      <pane xSplit="10" ySplit="14" topLeftCell="K485" activePane="bottomRight" state="frozen"/>
      <selection pane="topRight" activeCell="K1" sqref="K1"/>
      <selection pane="bottomLeft" activeCell="A15" sqref="A15"/>
      <selection pane="bottomRight" activeCell="P4" sqref="P4"/>
    </sheetView>
  </sheetViews>
  <sheetFormatPr defaultRowHeight="12.75"/>
  <cols>
    <col min="1" max="1" width="4.140625" style="1" customWidth="1"/>
    <col min="2" max="2" width="75.85546875" style="12" customWidth="1"/>
    <col min="3" max="3" width="5.140625" style="12" customWidth="1"/>
    <col min="4" max="5" width="4.85546875" style="12" customWidth="1"/>
    <col min="6" max="6" width="7.85546875" style="12" customWidth="1"/>
    <col min="7" max="7" width="6.7109375" style="13" customWidth="1"/>
    <col min="8" max="8" width="22.28515625" style="56" hidden="1" customWidth="1"/>
    <col min="9" max="10" width="20" style="2" hidden="1" customWidth="1"/>
    <col min="11" max="11" width="17.5703125" style="2" hidden="1" customWidth="1"/>
    <col min="12" max="12" width="15.42578125" style="2" hidden="1" customWidth="1"/>
    <col min="13" max="13" width="16.28515625" style="2" hidden="1" customWidth="1"/>
    <col min="14" max="14" width="21.7109375" style="2" customWidth="1"/>
    <col min="15" max="15" width="19.140625" style="2" customWidth="1"/>
    <col min="16" max="16" width="21.140625" style="2" customWidth="1"/>
    <col min="17" max="17" width="1.7109375" style="2" customWidth="1"/>
    <col min="18" max="16384" width="9.140625" style="2"/>
  </cols>
  <sheetData>
    <row r="1" spans="1:16">
      <c r="P1" s="204" t="s">
        <v>375</v>
      </c>
    </row>
    <row r="2" spans="1:16">
      <c r="P2" s="113" t="s">
        <v>151</v>
      </c>
    </row>
    <row r="3" spans="1:16">
      <c r="P3" s="113" t="s">
        <v>352</v>
      </c>
    </row>
    <row r="4" spans="1:16">
      <c r="P4" s="204" t="s">
        <v>376</v>
      </c>
    </row>
    <row r="6" spans="1:16">
      <c r="J6" s="112"/>
      <c r="P6" s="112" t="s">
        <v>355</v>
      </c>
    </row>
    <row r="7" spans="1:16">
      <c r="J7" s="113"/>
      <c r="P7" s="113" t="s">
        <v>151</v>
      </c>
    </row>
    <row r="8" spans="1:16">
      <c r="J8" s="113"/>
      <c r="P8" s="113" t="s">
        <v>352</v>
      </c>
    </row>
    <row r="9" spans="1:16">
      <c r="J9" s="112"/>
      <c r="P9" s="112" t="s">
        <v>353</v>
      </c>
    </row>
    <row r="10" spans="1:16" ht="53.25" customHeight="1">
      <c r="A10" s="225" t="s">
        <v>351</v>
      </c>
      <c r="B10" s="225"/>
      <c r="C10" s="225"/>
      <c r="D10" s="225"/>
      <c r="E10" s="225"/>
      <c r="F10" s="225"/>
      <c r="G10" s="225"/>
      <c r="H10" s="225"/>
      <c r="I10" s="226"/>
      <c r="J10" s="226"/>
      <c r="K10" s="226"/>
      <c r="L10" s="226"/>
      <c r="M10" s="226"/>
      <c r="N10" s="226"/>
      <c r="O10" s="226"/>
      <c r="P10" s="226"/>
    </row>
    <row r="11" spans="1:16">
      <c r="B11" s="214"/>
      <c r="C11" s="214"/>
      <c r="D11" s="214"/>
      <c r="E11" s="214"/>
      <c r="F11" s="214"/>
      <c r="G11" s="214"/>
      <c r="J11" s="53"/>
    </row>
    <row r="12" spans="1:16" ht="26.25" customHeight="1">
      <c r="A12" s="232" t="s">
        <v>0</v>
      </c>
      <c r="B12" s="234" t="s">
        <v>1</v>
      </c>
      <c r="C12" s="236" t="s">
        <v>2</v>
      </c>
      <c r="D12" s="237"/>
      <c r="E12" s="237"/>
      <c r="F12" s="238"/>
      <c r="G12" s="242" t="s">
        <v>99</v>
      </c>
      <c r="H12" s="243" t="s">
        <v>348</v>
      </c>
      <c r="I12" s="244"/>
      <c r="J12" s="244"/>
      <c r="K12" s="227" t="s">
        <v>354</v>
      </c>
      <c r="L12" s="228"/>
      <c r="M12" s="229"/>
      <c r="N12" s="228" t="s">
        <v>348</v>
      </c>
      <c r="O12" s="230"/>
      <c r="P12" s="231"/>
    </row>
    <row r="13" spans="1:16" s="3" customFormat="1" ht="15.75">
      <c r="A13" s="233"/>
      <c r="B13" s="235"/>
      <c r="C13" s="239"/>
      <c r="D13" s="240"/>
      <c r="E13" s="240"/>
      <c r="F13" s="241"/>
      <c r="G13" s="239"/>
      <c r="H13" s="134" t="s">
        <v>224</v>
      </c>
      <c r="I13" s="134" t="s">
        <v>225</v>
      </c>
      <c r="J13" s="134" t="s">
        <v>226</v>
      </c>
      <c r="K13" s="134" t="s">
        <v>224</v>
      </c>
      <c r="L13" s="134" t="s">
        <v>225</v>
      </c>
      <c r="M13" s="134" t="s">
        <v>226</v>
      </c>
      <c r="N13" s="134" t="s">
        <v>224</v>
      </c>
      <c r="O13" s="134" t="s">
        <v>225</v>
      </c>
      <c r="P13" s="134" t="s">
        <v>226</v>
      </c>
    </row>
    <row r="14" spans="1:16" s="3" customFormat="1">
      <c r="A14" s="25" t="s">
        <v>3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5" t="s">
        <v>7</v>
      </c>
      <c r="H14" s="58">
        <v>8</v>
      </c>
      <c r="I14" s="135">
        <v>9</v>
      </c>
      <c r="J14" s="135">
        <v>10</v>
      </c>
      <c r="K14" s="58"/>
      <c r="L14" s="135"/>
      <c r="M14" s="135"/>
      <c r="N14" s="58">
        <v>8</v>
      </c>
      <c r="O14" s="135">
        <v>9</v>
      </c>
      <c r="P14" s="135">
        <v>10</v>
      </c>
    </row>
    <row r="15" spans="1:16" ht="18">
      <c r="A15" s="48" t="s">
        <v>73</v>
      </c>
      <c r="B15" s="51" t="s">
        <v>74</v>
      </c>
      <c r="C15" s="49"/>
      <c r="D15" s="49"/>
      <c r="E15" s="49"/>
      <c r="F15" s="49"/>
      <c r="G15" s="50"/>
      <c r="H15" s="69">
        <f t="shared" ref="H15:M15" si="0">H16+H128+H194+H217+H222+H248+H262+H274+H331+H336+H351+H361+H366+H377+H401+H406+H309+H356+H373+H420+H396</f>
        <v>700282454.38000011</v>
      </c>
      <c r="I15" s="69">
        <f t="shared" si="0"/>
        <v>613436566.08000004</v>
      </c>
      <c r="J15" s="69">
        <f t="shared" si="0"/>
        <v>617466192.73000002</v>
      </c>
      <c r="K15" s="69">
        <f t="shared" si="0"/>
        <v>61233919.290000007</v>
      </c>
      <c r="L15" s="69">
        <f t="shared" si="0"/>
        <v>974624.85999999987</v>
      </c>
      <c r="M15" s="69">
        <f t="shared" si="0"/>
        <v>-817927.07000000018</v>
      </c>
      <c r="N15" s="69">
        <f>H15+K15</f>
        <v>761516373.67000008</v>
      </c>
      <c r="O15" s="69">
        <f>I15+L15</f>
        <v>614411190.94000006</v>
      </c>
      <c r="P15" s="69">
        <f>J15+M15</f>
        <v>616648265.65999997</v>
      </c>
    </row>
    <row r="16" spans="1:16" ht="30">
      <c r="A16" s="26" t="s">
        <v>3</v>
      </c>
      <c r="B16" s="33" t="s">
        <v>227</v>
      </c>
      <c r="C16" s="7" t="s">
        <v>13</v>
      </c>
      <c r="D16" s="7" t="s">
        <v>21</v>
      </c>
      <c r="E16" s="7" t="s">
        <v>100</v>
      </c>
      <c r="F16" s="7" t="s">
        <v>101</v>
      </c>
      <c r="G16" s="16"/>
      <c r="H16" s="65">
        <f>H17+H39+H70+H90+H99+H108</f>
        <v>434914791.35000002</v>
      </c>
      <c r="I16" s="65">
        <f>I17+I39+I70+I90+I99+I108</f>
        <v>427226385.18000001</v>
      </c>
      <c r="J16" s="65">
        <f>J17+J39+J70+J90+J99+J108</f>
        <v>434531557.07999998</v>
      </c>
      <c r="K16" s="65">
        <f t="shared" ref="K16:M16" si="1">K17+K39+K70+K90+K99+K108</f>
        <v>-1482940.78</v>
      </c>
      <c r="L16" s="65">
        <f t="shared" si="1"/>
        <v>-1221415.03</v>
      </c>
      <c r="M16" s="65">
        <f t="shared" si="1"/>
        <v>-1080309.6800000002</v>
      </c>
      <c r="N16" s="65">
        <f t="shared" ref="N16:N85" si="2">H16+K16</f>
        <v>433431850.57000005</v>
      </c>
      <c r="O16" s="65">
        <f t="shared" ref="O16:O85" si="3">I16+L16</f>
        <v>426004970.15000004</v>
      </c>
      <c r="P16" s="65">
        <f t="shared" ref="P16:P85" si="4">J16+M16</f>
        <v>433451247.39999998</v>
      </c>
    </row>
    <row r="17" spans="1:16" ht="25.5">
      <c r="A17" s="27" t="s">
        <v>23</v>
      </c>
      <c r="B17" s="28" t="s">
        <v>86</v>
      </c>
      <c r="C17" s="6" t="s">
        <v>13</v>
      </c>
      <c r="D17" s="6" t="s">
        <v>3</v>
      </c>
      <c r="E17" s="6" t="s">
        <v>100</v>
      </c>
      <c r="F17" s="6" t="s">
        <v>101</v>
      </c>
      <c r="G17" s="17"/>
      <c r="H17" s="64">
        <f>H18+H27+H33+H21+H30+H36+H24</f>
        <v>94691775</v>
      </c>
      <c r="I17" s="64">
        <f t="shared" ref="I17:M17" si="5">I18+I27+I33+I21+I30+I36+I24</f>
        <v>93077967.620000005</v>
      </c>
      <c r="J17" s="64">
        <f t="shared" si="5"/>
        <v>93075869.200000003</v>
      </c>
      <c r="K17" s="64">
        <f t="shared" si="5"/>
        <v>-450000</v>
      </c>
      <c r="L17" s="64">
        <f t="shared" si="5"/>
        <v>-424386.66</v>
      </c>
      <c r="M17" s="64">
        <f t="shared" si="5"/>
        <v>-401680</v>
      </c>
      <c r="N17" s="64">
        <f t="shared" si="2"/>
        <v>94241775</v>
      </c>
      <c r="O17" s="64">
        <f t="shared" si="3"/>
        <v>92653580.960000008</v>
      </c>
      <c r="P17" s="64">
        <f t="shared" si="4"/>
        <v>92674189.200000003</v>
      </c>
    </row>
    <row r="18" spans="1:16" ht="25.5">
      <c r="A18" s="218"/>
      <c r="B18" s="62" t="s">
        <v>87</v>
      </c>
      <c r="C18" s="5" t="s">
        <v>13</v>
      </c>
      <c r="D18" s="5" t="s">
        <v>3</v>
      </c>
      <c r="E18" s="5" t="s">
        <v>100</v>
      </c>
      <c r="F18" s="5" t="s">
        <v>102</v>
      </c>
      <c r="G18" s="17"/>
      <c r="H18" s="63">
        <f>H19</f>
        <v>38975181</v>
      </c>
      <c r="I18" s="63">
        <f t="shared" ref="I18:M19" si="6">I19</f>
        <v>39555634.619999997</v>
      </c>
      <c r="J18" s="63">
        <f t="shared" si="6"/>
        <v>37409246.200000003</v>
      </c>
      <c r="K18" s="63">
        <f t="shared" si="6"/>
        <v>0</v>
      </c>
      <c r="L18" s="63">
        <f t="shared" si="6"/>
        <v>0</v>
      </c>
      <c r="M18" s="63">
        <f t="shared" si="6"/>
        <v>0</v>
      </c>
      <c r="N18" s="63">
        <f t="shared" si="2"/>
        <v>38975181</v>
      </c>
      <c r="O18" s="63">
        <f t="shared" si="3"/>
        <v>39555634.619999997</v>
      </c>
      <c r="P18" s="63">
        <f t="shared" si="4"/>
        <v>37409246.200000003</v>
      </c>
    </row>
    <row r="19" spans="1:16" ht="25.5">
      <c r="A19" s="217"/>
      <c r="B19" s="30" t="s">
        <v>41</v>
      </c>
      <c r="C19" s="5" t="s">
        <v>13</v>
      </c>
      <c r="D19" s="5" t="s">
        <v>3</v>
      </c>
      <c r="E19" s="5" t="s">
        <v>100</v>
      </c>
      <c r="F19" s="5" t="s">
        <v>102</v>
      </c>
      <c r="G19" s="17" t="s">
        <v>39</v>
      </c>
      <c r="H19" s="63">
        <f>H20</f>
        <v>38975181</v>
      </c>
      <c r="I19" s="63">
        <f t="shared" si="6"/>
        <v>39555634.619999997</v>
      </c>
      <c r="J19" s="63">
        <f t="shared" si="6"/>
        <v>37409246.200000003</v>
      </c>
      <c r="K19" s="63">
        <f t="shared" si="6"/>
        <v>0</v>
      </c>
      <c r="L19" s="63">
        <f t="shared" si="6"/>
        <v>0</v>
      </c>
      <c r="M19" s="63">
        <f t="shared" si="6"/>
        <v>0</v>
      </c>
      <c r="N19" s="63">
        <f t="shared" si="2"/>
        <v>38975181</v>
      </c>
      <c r="O19" s="63">
        <f t="shared" si="3"/>
        <v>39555634.619999997</v>
      </c>
      <c r="P19" s="63">
        <f t="shared" si="4"/>
        <v>37409246.200000003</v>
      </c>
    </row>
    <row r="20" spans="1:16">
      <c r="A20" s="217"/>
      <c r="B20" s="29" t="s">
        <v>42</v>
      </c>
      <c r="C20" s="5" t="s">
        <v>13</v>
      </c>
      <c r="D20" s="5" t="s">
        <v>3</v>
      </c>
      <c r="E20" s="5" t="s">
        <v>100</v>
      </c>
      <c r="F20" s="5" t="s">
        <v>102</v>
      </c>
      <c r="G20" s="17" t="s">
        <v>40</v>
      </c>
      <c r="H20" s="67">
        <f>38075181+900000</f>
        <v>38975181</v>
      </c>
      <c r="I20" s="67">
        <f>38655634.62+900000</f>
        <v>39555634.619999997</v>
      </c>
      <c r="J20" s="67">
        <f>36909246.2+500000</f>
        <v>37409246.200000003</v>
      </c>
      <c r="K20" s="67"/>
      <c r="L20" s="67"/>
      <c r="M20" s="67"/>
      <c r="N20" s="67">
        <f t="shared" si="2"/>
        <v>38975181</v>
      </c>
      <c r="O20" s="67">
        <f t="shared" si="3"/>
        <v>39555634.619999997</v>
      </c>
      <c r="P20" s="67">
        <f t="shared" si="4"/>
        <v>37409246.200000003</v>
      </c>
    </row>
    <row r="21" spans="1:16" ht="25.5">
      <c r="A21" s="218"/>
      <c r="B21" s="62" t="s">
        <v>258</v>
      </c>
      <c r="C21" s="5" t="s">
        <v>13</v>
      </c>
      <c r="D21" s="5" t="s">
        <v>3</v>
      </c>
      <c r="E21" s="5" t="s">
        <v>100</v>
      </c>
      <c r="F21" s="60" t="s">
        <v>176</v>
      </c>
      <c r="G21" s="61"/>
      <c r="H21" s="67">
        <f>H22</f>
        <v>500000</v>
      </c>
      <c r="I21" s="67">
        <f t="shared" ref="I21:M22" si="7">I22</f>
        <v>500000</v>
      </c>
      <c r="J21" s="67">
        <f t="shared" si="7"/>
        <v>300000</v>
      </c>
      <c r="K21" s="67">
        <f t="shared" si="7"/>
        <v>0</v>
      </c>
      <c r="L21" s="67">
        <f t="shared" si="7"/>
        <v>0</v>
      </c>
      <c r="M21" s="67">
        <f t="shared" si="7"/>
        <v>0</v>
      </c>
      <c r="N21" s="67">
        <f t="shared" si="2"/>
        <v>500000</v>
      </c>
      <c r="O21" s="67">
        <f t="shared" si="3"/>
        <v>500000</v>
      </c>
      <c r="P21" s="67">
        <f t="shared" si="4"/>
        <v>300000</v>
      </c>
    </row>
    <row r="22" spans="1:16" ht="25.5">
      <c r="A22" s="217"/>
      <c r="B22" s="30" t="s">
        <v>41</v>
      </c>
      <c r="C22" s="5" t="s">
        <v>13</v>
      </c>
      <c r="D22" s="5" t="s">
        <v>3</v>
      </c>
      <c r="E22" s="5" t="s">
        <v>100</v>
      </c>
      <c r="F22" s="60" t="s">
        <v>176</v>
      </c>
      <c r="G22" s="61" t="s">
        <v>39</v>
      </c>
      <c r="H22" s="67">
        <f>H23</f>
        <v>500000</v>
      </c>
      <c r="I22" s="67">
        <f t="shared" si="7"/>
        <v>500000</v>
      </c>
      <c r="J22" s="67">
        <f t="shared" si="7"/>
        <v>300000</v>
      </c>
      <c r="K22" s="67">
        <f t="shared" si="7"/>
        <v>0</v>
      </c>
      <c r="L22" s="67">
        <f t="shared" si="7"/>
        <v>0</v>
      </c>
      <c r="M22" s="67">
        <f t="shared" si="7"/>
        <v>0</v>
      </c>
      <c r="N22" s="67">
        <f t="shared" si="2"/>
        <v>500000</v>
      </c>
      <c r="O22" s="67">
        <f t="shared" si="3"/>
        <v>500000</v>
      </c>
      <c r="P22" s="67">
        <f t="shared" si="4"/>
        <v>300000</v>
      </c>
    </row>
    <row r="23" spans="1:16">
      <c r="A23" s="217"/>
      <c r="B23" s="29" t="s">
        <v>42</v>
      </c>
      <c r="C23" s="5" t="s">
        <v>13</v>
      </c>
      <c r="D23" s="5" t="s">
        <v>3</v>
      </c>
      <c r="E23" s="5" t="s">
        <v>100</v>
      </c>
      <c r="F23" s="60" t="s">
        <v>176</v>
      </c>
      <c r="G23" s="61" t="s">
        <v>40</v>
      </c>
      <c r="H23" s="67">
        <v>500000</v>
      </c>
      <c r="I23" s="67">
        <v>500000</v>
      </c>
      <c r="J23" s="67">
        <v>300000</v>
      </c>
      <c r="K23" s="67"/>
      <c r="L23" s="67"/>
      <c r="M23" s="67"/>
      <c r="N23" s="67">
        <f t="shared" si="2"/>
        <v>500000</v>
      </c>
      <c r="O23" s="67">
        <f t="shared" si="3"/>
        <v>500000</v>
      </c>
      <c r="P23" s="67">
        <f t="shared" si="4"/>
        <v>300000</v>
      </c>
    </row>
    <row r="24" spans="1:16" ht="204">
      <c r="A24" s="218"/>
      <c r="B24" s="62" t="s">
        <v>358</v>
      </c>
      <c r="C24" s="5" t="s">
        <v>13</v>
      </c>
      <c r="D24" s="5" t="s">
        <v>3</v>
      </c>
      <c r="E24" s="5" t="s">
        <v>100</v>
      </c>
      <c r="F24" s="60" t="s">
        <v>357</v>
      </c>
      <c r="G24" s="61"/>
      <c r="H24" s="67">
        <f>H25</f>
        <v>0</v>
      </c>
      <c r="I24" s="67">
        <f t="shared" ref="I24:M25" si="8">I25</f>
        <v>0</v>
      </c>
      <c r="J24" s="67">
        <f t="shared" si="8"/>
        <v>0</v>
      </c>
      <c r="K24" s="67">
        <f t="shared" si="8"/>
        <v>50000</v>
      </c>
      <c r="L24" s="67">
        <f t="shared" si="8"/>
        <v>0</v>
      </c>
      <c r="M24" s="67">
        <f t="shared" si="8"/>
        <v>0</v>
      </c>
      <c r="N24" s="67">
        <f t="shared" ref="N24:N26" si="9">H24+K24</f>
        <v>50000</v>
      </c>
      <c r="O24" s="67">
        <f t="shared" ref="O24:O26" si="10">I24+L24</f>
        <v>0</v>
      </c>
      <c r="P24" s="67">
        <f t="shared" ref="P24:P26" si="11">J24+M24</f>
        <v>0</v>
      </c>
    </row>
    <row r="25" spans="1:16" ht="25.5">
      <c r="A25" s="218"/>
      <c r="B25" s="30" t="s">
        <v>41</v>
      </c>
      <c r="C25" s="5" t="s">
        <v>13</v>
      </c>
      <c r="D25" s="5" t="s">
        <v>3</v>
      </c>
      <c r="E25" s="5" t="s">
        <v>100</v>
      </c>
      <c r="F25" s="60" t="s">
        <v>357</v>
      </c>
      <c r="G25" s="61" t="s">
        <v>39</v>
      </c>
      <c r="H25" s="67">
        <f>H26</f>
        <v>0</v>
      </c>
      <c r="I25" s="67">
        <f t="shared" si="8"/>
        <v>0</v>
      </c>
      <c r="J25" s="67">
        <f t="shared" si="8"/>
        <v>0</v>
      </c>
      <c r="K25" s="67">
        <f t="shared" si="8"/>
        <v>50000</v>
      </c>
      <c r="L25" s="67">
        <f t="shared" si="8"/>
        <v>0</v>
      </c>
      <c r="M25" s="67">
        <f t="shared" si="8"/>
        <v>0</v>
      </c>
      <c r="N25" s="67">
        <f t="shared" si="9"/>
        <v>50000</v>
      </c>
      <c r="O25" s="67">
        <f t="shared" si="10"/>
        <v>0</v>
      </c>
      <c r="P25" s="67">
        <f t="shared" si="11"/>
        <v>0</v>
      </c>
    </row>
    <row r="26" spans="1:16">
      <c r="A26" s="218"/>
      <c r="B26" s="29" t="s">
        <v>42</v>
      </c>
      <c r="C26" s="5" t="s">
        <v>13</v>
      </c>
      <c r="D26" s="5" t="s">
        <v>3</v>
      </c>
      <c r="E26" s="5" t="s">
        <v>100</v>
      </c>
      <c r="F26" s="60" t="s">
        <v>357</v>
      </c>
      <c r="G26" s="61" t="s">
        <v>40</v>
      </c>
      <c r="H26" s="67"/>
      <c r="I26" s="67"/>
      <c r="J26" s="67"/>
      <c r="K26" s="67">
        <v>50000</v>
      </c>
      <c r="L26" s="67"/>
      <c r="M26" s="67"/>
      <c r="N26" s="67">
        <f t="shared" si="9"/>
        <v>50000</v>
      </c>
      <c r="O26" s="67">
        <f t="shared" si="10"/>
        <v>0</v>
      </c>
      <c r="P26" s="67">
        <f t="shared" si="11"/>
        <v>0</v>
      </c>
    </row>
    <row r="27" spans="1:16" ht="51">
      <c r="A27" s="218"/>
      <c r="B27" s="119" t="s">
        <v>259</v>
      </c>
      <c r="C27" s="5" t="s">
        <v>13</v>
      </c>
      <c r="D27" s="5" t="s">
        <v>3</v>
      </c>
      <c r="E27" s="5" t="s">
        <v>100</v>
      </c>
      <c r="F27" s="60" t="s">
        <v>152</v>
      </c>
      <c r="G27" s="17"/>
      <c r="H27" s="63">
        <f>H28</f>
        <v>2037668</v>
      </c>
      <c r="I27" s="63">
        <f t="shared" ref="I27:M28" si="12">I28</f>
        <v>2119174</v>
      </c>
      <c r="J27" s="63">
        <f t="shared" si="12"/>
        <v>2401680</v>
      </c>
      <c r="K27" s="63">
        <f t="shared" si="12"/>
        <v>-500000</v>
      </c>
      <c r="L27" s="63">
        <f t="shared" si="12"/>
        <v>-424386.66</v>
      </c>
      <c r="M27" s="63">
        <f t="shared" si="12"/>
        <v>-401680</v>
      </c>
      <c r="N27" s="63">
        <f t="shared" si="2"/>
        <v>1537668</v>
      </c>
      <c r="O27" s="63">
        <f t="shared" si="3"/>
        <v>1694787.34</v>
      </c>
      <c r="P27" s="63">
        <f t="shared" si="4"/>
        <v>2000000</v>
      </c>
    </row>
    <row r="28" spans="1:16" ht="25.5">
      <c r="A28" s="217"/>
      <c r="B28" s="30" t="s">
        <v>41</v>
      </c>
      <c r="C28" s="5" t="s">
        <v>13</v>
      </c>
      <c r="D28" s="5" t="s">
        <v>3</v>
      </c>
      <c r="E28" s="5" t="s">
        <v>100</v>
      </c>
      <c r="F28" s="60" t="s">
        <v>152</v>
      </c>
      <c r="G28" s="61" t="s">
        <v>39</v>
      </c>
      <c r="H28" s="63">
        <f>H29</f>
        <v>2037668</v>
      </c>
      <c r="I28" s="63">
        <f t="shared" si="12"/>
        <v>2119174</v>
      </c>
      <c r="J28" s="63">
        <f t="shared" si="12"/>
        <v>2401680</v>
      </c>
      <c r="K28" s="63">
        <f t="shared" si="12"/>
        <v>-500000</v>
      </c>
      <c r="L28" s="63">
        <f t="shared" si="12"/>
        <v>-424386.66</v>
      </c>
      <c r="M28" s="63">
        <f t="shared" si="12"/>
        <v>-401680</v>
      </c>
      <c r="N28" s="63">
        <f t="shared" si="2"/>
        <v>1537668</v>
      </c>
      <c r="O28" s="63">
        <f t="shared" si="3"/>
        <v>1694787.34</v>
      </c>
      <c r="P28" s="63">
        <f t="shared" si="4"/>
        <v>2000000</v>
      </c>
    </row>
    <row r="29" spans="1:16">
      <c r="A29" s="217"/>
      <c r="B29" s="29" t="s">
        <v>42</v>
      </c>
      <c r="C29" s="5" t="s">
        <v>13</v>
      </c>
      <c r="D29" s="5" t="s">
        <v>3</v>
      </c>
      <c r="E29" s="5" t="s">
        <v>100</v>
      </c>
      <c r="F29" s="60" t="s">
        <v>152</v>
      </c>
      <c r="G29" s="61" t="s">
        <v>40</v>
      </c>
      <c r="H29" s="67">
        <v>2037668</v>
      </c>
      <c r="I29" s="67">
        <v>2119174</v>
      </c>
      <c r="J29" s="67">
        <v>2401680</v>
      </c>
      <c r="K29" s="67">
        <v>-500000</v>
      </c>
      <c r="L29" s="67">
        <v>-424386.66</v>
      </c>
      <c r="M29" s="67">
        <v>-401680</v>
      </c>
      <c r="N29" s="67">
        <f t="shared" si="2"/>
        <v>1537668</v>
      </c>
      <c r="O29" s="67">
        <f t="shared" si="3"/>
        <v>1694787.34</v>
      </c>
      <c r="P29" s="67">
        <f t="shared" si="4"/>
        <v>2000000</v>
      </c>
    </row>
    <row r="30" spans="1:16" ht="25.5">
      <c r="A30" s="218"/>
      <c r="B30" s="30" t="s">
        <v>344</v>
      </c>
      <c r="C30" s="44" t="s">
        <v>13</v>
      </c>
      <c r="D30" s="44" t="s">
        <v>3</v>
      </c>
      <c r="E30" s="44" t="s">
        <v>100</v>
      </c>
      <c r="F30" s="79" t="s">
        <v>189</v>
      </c>
      <c r="G30" s="43"/>
      <c r="H30" s="67">
        <f>H31</f>
        <v>51157386</v>
      </c>
      <c r="I30" s="67">
        <f t="shared" ref="I30:M31" si="13">I31</f>
        <v>48856189</v>
      </c>
      <c r="J30" s="67">
        <f t="shared" si="13"/>
        <v>50601583</v>
      </c>
      <c r="K30" s="67">
        <f t="shared" si="13"/>
        <v>0</v>
      </c>
      <c r="L30" s="67">
        <f t="shared" si="13"/>
        <v>0</v>
      </c>
      <c r="M30" s="67">
        <f t="shared" si="13"/>
        <v>0</v>
      </c>
      <c r="N30" s="67">
        <f t="shared" si="2"/>
        <v>51157386</v>
      </c>
      <c r="O30" s="67">
        <f t="shared" si="3"/>
        <v>48856189</v>
      </c>
      <c r="P30" s="67">
        <f t="shared" si="4"/>
        <v>50601583</v>
      </c>
    </row>
    <row r="31" spans="1:16" ht="25.5">
      <c r="A31" s="218"/>
      <c r="B31" s="30" t="s">
        <v>41</v>
      </c>
      <c r="C31" s="44" t="s">
        <v>13</v>
      </c>
      <c r="D31" s="44" t="s">
        <v>3</v>
      </c>
      <c r="E31" s="44" t="s">
        <v>100</v>
      </c>
      <c r="F31" s="79" t="s">
        <v>189</v>
      </c>
      <c r="G31" s="43" t="s">
        <v>39</v>
      </c>
      <c r="H31" s="67">
        <f>H32</f>
        <v>51157386</v>
      </c>
      <c r="I31" s="67">
        <f t="shared" si="13"/>
        <v>48856189</v>
      </c>
      <c r="J31" s="67">
        <f t="shared" si="13"/>
        <v>50601583</v>
      </c>
      <c r="K31" s="67">
        <f t="shared" si="13"/>
        <v>0</v>
      </c>
      <c r="L31" s="67">
        <f t="shared" si="13"/>
        <v>0</v>
      </c>
      <c r="M31" s="67">
        <f t="shared" si="13"/>
        <v>0</v>
      </c>
      <c r="N31" s="67">
        <f t="shared" si="2"/>
        <v>51157386</v>
      </c>
      <c r="O31" s="67">
        <f t="shared" si="3"/>
        <v>48856189</v>
      </c>
      <c r="P31" s="67">
        <f t="shared" si="4"/>
        <v>50601583</v>
      </c>
    </row>
    <row r="32" spans="1:16">
      <c r="A32" s="218"/>
      <c r="B32" s="119" t="s">
        <v>42</v>
      </c>
      <c r="C32" s="44" t="s">
        <v>13</v>
      </c>
      <c r="D32" s="44" t="s">
        <v>3</v>
      </c>
      <c r="E32" s="44" t="s">
        <v>100</v>
      </c>
      <c r="F32" s="79" t="s">
        <v>189</v>
      </c>
      <c r="G32" s="43" t="s">
        <v>40</v>
      </c>
      <c r="H32" s="67">
        <v>51157386</v>
      </c>
      <c r="I32" s="67">
        <v>48856189</v>
      </c>
      <c r="J32" s="67">
        <v>50601583</v>
      </c>
      <c r="K32" s="67"/>
      <c r="L32" s="67"/>
      <c r="M32" s="67"/>
      <c r="N32" s="67">
        <f t="shared" si="2"/>
        <v>51157386</v>
      </c>
      <c r="O32" s="67">
        <f t="shared" si="3"/>
        <v>48856189</v>
      </c>
      <c r="P32" s="67">
        <f t="shared" si="4"/>
        <v>50601583</v>
      </c>
    </row>
    <row r="33" spans="1:16" ht="38.25">
      <c r="A33" s="218"/>
      <c r="B33" s="174" t="s">
        <v>88</v>
      </c>
      <c r="C33" s="5" t="s">
        <v>13</v>
      </c>
      <c r="D33" s="5" t="s">
        <v>3</v>
      </c>
      <c r="E33" s="5" t="s">
        <v>100</v>
      </c>
      <c r="F33" s="5" t="s">
        <v>104</v>
      </c>
      <c r="G33" s="17"/>
      <c r="H33" s="63">
        <f>H34</f>
        <v>2021540</v>
      </c>
      <c r="I33" s="63">
        <f t="shared" ref="I33:M34" si="14">I34</f>
        <v>2046970</v>
      </c>
      <c r="J33" s="63">
        <f t="shared" si="14"/>
        <v>2363360</v>
      </c>
      <c r="K33" s="63">
        <f t="shared" si="14"/>
        <v>0</v>
      </c>
      <c r="L33" s="63">
        <f t="shared" si="14"/>
        <v>0</v>
      </c>
      <c r="M33" s="63">
        <f t="shared" si="14"/>
        <v>0</v>
      </c>
      <c r="N33" s="63">
        <f t="shared" si="2"/>
        <v>2021540</v>
      </c>
      <c r="O33" s="63">
        <f t="shared" si="3"/>
        <v>2046970</v>
      </c>
      <c r="P33" s="63">
        <f t="shared" si="4"/>
        <v>2363360</v>
      </c>
    </row>
    <row r="34" spans="1:16" ht="25.5">
      <c r="A34" s="217"/>
      <c r="B34" s="30" t="s">
        <v>41</v>
      </c>
      <c r="C34" s="5" t="s">
        <v>13</v>
      </c>
      <c r="D34" s="5" t="s">
        <v>3</v>
      </c>
      <c r="E34" s="5" t="s">
        <v>100</v>
      </c>
      <c r="F34" s="5" t="s">
        <v>104</v>
      </c>
      <c r="G34" s="17" t="s">
        <v>39</v>
      </c>
      <c r="H34" s="63">
        <f>H35</f>
        <v>2021540</v>
      </c>
      <c r="I34" s="63">
        <f t="shared" si="14"/>
        <v>2046970</v>
      </c>
      <c r="J34" s="63">
        <f t="shared" si="14"/>
        <v>2363360</v>
      </c>
      <c r="K34" s="63">
        <f t="shared" si="14"/>
        <v>0</v>
      </c>
      <c r="L34" s="63">
        <f t="shared" si="14"/>
        <v>0</v>
      </c>
      <c r="M34" s="63">
        <f t="shared" si="14"/>
        <v>0</v>
      </c>
      <c r="N34" s="63">
        <f t="shared" si="2"/>
        <v>2021540</v>
      </c>
      <c r="O34" s="63">
        <f t="shared" si="3"/>
        <v>2046970</v>
      </c>
      <c r="P34" s="63">
        <f t="shared" si="4"/>
        <v>2363360</v>
      </c>
    </row>
    <row r="35" spans="1:16">
      <c r="A35" s="217"/>
      <c r="B35" s="29" t="s">
        <v>42</v>
      </c>
      <c r="C35" s="5" t="s">
        <v>13</v>
      </c>
      <c r="D35" s="5" t="s">
        <v>3</v>
      </c>
      <c r="E35" s="5" t="s">
        <v>100</v>
      </c>
      <c r="F35" s="5" t="s">
        <v>104</v>
      </c>
      <c r="G35" s="17" t="s">
        <v>40</v>
      </c>
      <c r="H35" s="67">
        <v>2021540</v>
      </c>
      <c r="I35" s="67">
        <v>2046970</v>
      </c>
      <c r="J35" s="67">
        <v>2363360</v>
      </c>
      <c r="K35" s="67"/>
      <c r="L35" s="67"/>
      <c r="M35" s="67"/>
      <c r="N35" s="67">
        <f t="shared" si="2"/>
        <v>2021540</v>
      </c>
      <c r="O35" s="67">
        <f t="shared" si="3"/>
        <v>2046970</v>
      </c>
      <c r="P35" s="67">
        <f t="shared" si="4"/>
        <v>2363360</v>
      </c>
    </row>
    <row r="36" spans="1:16" ht="25.5">
      <c r="A36" s="27"/>
      <c r="B36" s="62" t="s">
        <v>201</v>
      </c>
      <c r="C36" s="44" t="s">
        <v>13</v>
      </c>
      <c r="D36" s="44" t="s">
        <v>3</v>
      </c>
      <c r="E36" s="44" t="s">
        <v>100</v>
      </c>
      <c r="F36" s="79" t="s">
        <v>200</v>
      </c>
      <c r="G36" s="43"/>
      <c r="H36" s="67">
        <f>H37</f>
        <v>0</v>
      </c>
      <c r="I36" s="67">
        <f t="shared" ref="I36:M37" si="15">I37</f>
        <v>0</v>
      </c>
      <c r="J36" s="67">
        <f t="shared" si="15"/>
        <v>0</v>
      </c>
      <c r="K36" s="67">
        <f t="shared" si="15"/>
        <v>0</v>
      </c>
      <c r="L36" s="67">
        <f t="shared" si="15"/>
        <v>0</v>
      </c>
      <c r="M36" s="67">
        <f t="shared" si="15"/>
        <v>0</v>
      </c>
      <c r="N36" s="67">
        <f t="shared" si="2"/>
        <v>0</v>
      </c>
      <c r="O36" s="67">
        <f t="shared" si="3"/>
        <v>0</v>
      </c>
      <c r="P36" s="67">
        <f t="shared" si="4"/>
        <v>0</v>
      </c>
    </row>
    <row r="37" spans="1:16" ht="25.5">
      <c r="A37" s="27"/>
      <c r="B37" s="30" t="s">
        <v>41</v>
      </c>
      <c r="C37" s="44" t="s">
        <v>13</v>
      </c>
      <c r="D37" s="44" t="s">
        <v>3</v>
      </c>
      <c r="E37" s="44" t="s">
        <v>100</v>
      </c>
      <c r="F37" s="79" t="s">
        <v>200</v>
      </c>
      <c r="G37" s="107" t="s">
        <v>39</v>
      </c>
      <c r="H37" s="67">
        <f>H38</f>
        <v>0</v>
      </c>
      <c r="I37" s="67">
        <f t="shared" si="15"/>
        <v>0</v>
      </c>
      <c r="J37" s="67">
        <f t="shared" si="15"/>
        <v>0</v>
      </c>
      <c r="K37" s="67">
        <f t="shared" si="15"/>
        <v>0</v>
      </c>
      <c r="L37" s="67">
        <f t="shared" si="15"/>
        <v>0</v>
      </c>
      <c r="M37" s="67">
        <f t="shared" si="15"/>
        <v>0</v>
      </c>
      <c r="N37" s="67">
        <f t="shared" si="2"/>
        <v>0</v>
      </c>
      <c r="O37" s="67">
        <f t="shared" si="3"/>
        <v>0</v>
      </c>
      <c r="P37" s="67">
        <f t="shared" si="4"/>
        <v>0</v>
      </c>
    </row>
    <row r="38" spans="1:16">
      <c r="A38" s="27"/>
      <c r="B38" s="119" t="s">
        <v>42</v>
      </c>
      <c r="C38" s="44" t="s">
        <v>13</v>
      </c>
      <c r="D38" s="44" t="s">
        <v>3</v>
      </c>
      <c r="E38" s="44" t="s">
        <v>100</v>
      </c>
      <c r="F38" s="79" t="s">
        <v>200</v>
      </c>
      <c r="G38" s="107" t="s">
        <v>40</v>
      </c>
      <c r="H38" s="67"/>
      <c r="I38" s="67"/>
      <c r="J38" s="67"/>
      <c r="K38" s="67"/>
      <c r="L38" s="67"/>
      <c r="M38" s="67"/>
      <c r="N38" s="67">
        <f t="shared" si="2"/>
        <v>0</v>
      </c>
      <c r="O38" s="67">
        <f t="shared" si="3"/>
        <v>0</v>
      </c>
      <c r="P38" s="67">
        <f t="shared" si="4"/>
        <v>0</v>
      </c>
    </row>
    <row r="39" spans="1:16">
      <c r="A39" s="27" t="s">
        <v>24</v>
      </c>
      <c r="B39" s="31" t="s">
        <v>90</v>
      </c>
      <c r="C39" s="6" t="s">
        <v>13</v>
      </c>
      <c r="D39" s="6" t="s">
        <v>10</v>
      </c>
      <c r="E39" s="6" t="s">
        <v>100</v>
      </c>
      <c r="F39" s="6" t="s">
        <v>101</v>
      </c>
      <c r="G39" s="17"/>
      <c r="H39" s="64">
        <f>H40+H43+H46+H55+H64+H49+H67+H58+H61+H52</f>
        <v>313785992.98000002</v>
      </c>
      <c r="I39" s="64">
        <f t="shared" ref="I39:M39" si="16">I40+I43+I46+I55+I64+I49+I67+I58+I61+I52</f>
        <v>307801587.66000003</v>
      </c>
      <c r="J39" s="64">
        <f t="shared" si="16"/>
        <v>314433288.52999997</v>
      </c>
      <c r="K39" s="64">
        <f t="shared" si="16"/>
        <v>-1032940.78</v>
      </c>
      <c r="L39" s="64">
        <f t="shared" si="16"/>
        <v>-797028.37</v>
      </c>
      <c r="M39" s="64">
        <f t="shared" si="16"/>
        <v>-678629.68</v>
      </c>
      <c r="N39" s="64">
        <f t="shared" si="2"/>
        <v>312753052.20000005</v>
      </c>
      <c r="O39" s="64">
        <f t="shared" si="3"/>
        <v>307004559.29000002</v>
      </c>
      <c r="P39" s="64">
        <f t="shared" si="4"/>
        <v>313754658.84999996</v>
      </c>
    </row>
    <row r="40" spans="1:16" ht="25.5">
      <c r="A40" s="206"/>
      <c r="B40" s="88" t="s">
        <v>89</v>
      </c>
      <c r="C40" s="5" t="s">
        <v>13</v>
      </c>
      <c r="D40" s="5" t="s">
        <v>10</v>
      </c>
      <c r="E40" s="5" t="s">
        <v>100</v>
      </c>
      <c r="F40" s="5" t="s">
        <v>105</v>
      </c>
      <c r="G40" s="17"/>
      <c r="H40" s="63">
        <f>H41</f>
        <v>116245370</v>
      </c>
      <c r="I40" s="63">
        <f t="shared" ref="I40:M41" si="17">I41</f>
        <v>118721590.56</v>
      </c>
      <c r="J40" s="63">
        <f t="shared" si="17"/>
        <v>121831156.06</v>
      </c>
      <c r="K40" s="63">
        <f t="shared" si="17"/>
        <v>0</v>
      </c>
      <c r="L40" s="63">
        <f t="shared" si="17"/>
        <v>0</v>
      </c>
      <c r="M40" s="63">
        <f t="shared" si="17"/>
        <v>0</v>
      </c>
      <c r="N40" s="63">
        <f t="shared" si="2"/>
        <v>116245370</v>
      </c>
      <c r="O40" s="63">
        <f t="shared" si="3"/>
        <v>118721590.56</v>
      </c>
      <c r="P40" s="63">
        <f t="shared" si="4"/>
        <v>121831156.06</v>
      </c>
    </row>
    <row r="41" spans="1:16" ht="25.5">
      <c r="A41" s="207"/>
      <c r="B41" s="80" t="s">
        <v>41</v>
      </c>
      <c r="C41" s="5" t="s">
        <v>13</v>
      </c>
      <c r="D41" s="5" t="s">
        <v>10</v>
      </c>
      <c r="E41" s="5" t="s">
        <v>100</v>
      </c>
      <c r="F41" s="5" t="s">
        <v>105</v>
      </c>
      <c r="G41" s="17" t="s">
        <v>39</v>
      </c>
      <c r="H41" s="63">
        <f>H42</f>
        <v>116245370</v>
      </c>
      <c r="I41" s="63">
        <f t="shared" si="17"/>
        <v>118721590.56</v>
      </c>
      <c r="J41" s="63">
        <f t="shared" si="17"/>
        <v>121831156.06</v>
      </c>
      <c r="K41" s="63">
        <f t="shared" si="17"/>
        <v>0</v>
      </c>
      <c r="L41" s="63">
        <f t="shared" si="17"/>
        <v>0</v>
      </c>
      <c r="M41" s="63">
        <f t="shared" si="17"/>
        <v>0</v>
      </c>
      <c r="N41" s="63">
        <f t="shared" si="2"/>
        <v>116245370</v>
      </c>
      <c r="O41" s="63">
        <f t="shared" si="3"/>
        <v>118721590.56</v>
      </c>
      <c r="P41" s="63">
        <f t="shared" si="4"/>
        <v>121831156.06</v>
      </c>
    </row>
    <row r="42" spans="1:16">
      <c r="A42" s="207"/>
      <c r="B42" s="91" t="s">
        <v>42</v>
      </c>
      <c r="C42" s="5" t="s">
        <v>13</v>
      </c>
      <c r="D42" s="5" t="s">
        <v>10</v>
      </c>
      <c r="E42" s="5" t="s">
        <v>100</v>
      </c>
      <c r="F42" s="5" t="s">
        <v>105</v>
      </c>
      <c r="G42" s="17" t="s">
        <v>40</v>
      </c>
      <c r="H42" s="67">
        <f>113745370+2500000</f>
        <v>116245370</v>
      </c>
      <c r="I42" s="67">
        <f>116221590.56+2500000</f>
        <v>118721590.56</v>
      </c>
      <c r="J42" s="67">
        <f>120331156.06+1500000</f>
        <v>121831156.06</v>
      </c>
      <c r="K42" s="67"/>
      <c r="L42" s="67"/>
      <c r="M42" s="67"/>
      <c r="N42" s="67">
        <f t="shared" si="2"/>
        <v>116245370</v>
      </c>
      <c r="O42" s="67">
        <f t="shared" si="3"/>
        <v>118721590.56</v>
      </c>
      <c r="P42" s="67">
        <f t="shared" si="4"/>
        <v>121831156.06</v>
      </c>
    </row>
    <row r="43" spans="1:16" ht="25.5">
      <c r="A43" s="207"/>
      <c r="B43" s="88" t="s">
        <v>258</v>
      </c>
      <c r="C43" s="5" t="s">
        <v>13</v>
      </c>
      <c r="D43" s="5" t="s">
        <v>10</v>
      </c>
      <c r="E43" s="5" t="s">
        <v>100</v>
      </c>
      <c r="F43" s="60" t="s">
        <v>176</v>
      </c>
      <c r="G43" s="61"/>
      <c r="H43" s="67">
        <f>H44</f>
        <v>5000000</v>
      </c>
      <c r="I43" s="67">
        <f t="shared" ref="I43:M44" si="18">I44</f>
        <v>4000000</v>
      </c>
      <c r="J43" s="67">
        <f t="shared" si="18"/>
        <v>1000000</v>
      </c>
      <c r="K43" s="67">
        <f t="shared" si="18"/>
        <v>0</v>
      </c>
      <c r="L43" s="67">
        <f t="shared" si="18"/>
        <v>0</v>
      </c>
      <c r="M43" s="67">
        <f t="shared" si="18"/>
        <v>0</v>
      </c>
      <c r="N43" s="67">
        <f t="shared" si="2"/>
        <v>5000000</v>
      </c>
      <c r="O43" s="67">
        <f t="shared" si="3"/>
        <v>4000000</v>
      </c>
      <c r="P43" s="67">
        <f t="shared" si="4"/>
        <v>1000000</v>
      </c>
    </row>
    <row r="44" spans="1:16" ht="25.5">
      <c r="A44" s="207"/>
      <c r="B44" s="80" t="s">
        <v>41</v>
      </c>
      <c r="C44" s="5" t="s">
        <v>13</v>
      </c>
      <c r="D44" s="5" t="s">
        <v>10</v>
      </c>
      <c r="E44" s="5" t="s">
        <v>100</v>
      </c>
      <c r="F44" s="60" t="s">
        <v>176</v>
      </c>
      <c r="G44" s="61" t="s">
        <v>39</v>
      </c>
      <c r="H44" s="67">
        <f>H45</f>
        <v>5000000</v>
      </c>
      <c r="I44" s="67">
        <f t="shared" si="18"/>
        <v>4000000</v>
      </c>
      <c r="J44" s="67">
        <f t="shared" si="18"/>
        <v>1000000</v>
      </c>
      <c r="K44" s="67">
        <f t="shared" si="18"/>
        <v>0</v>
      </c>
      <c r="L44" s="67">
        <f t="shared" si="18"/>
        <v>0</v>
      </c>
      <c r="M44" s="67">
        <f t="shared" si="18"/>
        <v>0</v>
      </c>
      <c r="N44" s="67">
        <f t="shared" si="2"/>
        <v>5000000</v>
      </c>
      <c r="O44" s="67">
        <f t="shared" si="3"/>
        <v>4000000</v>
      </c>
      <c r="P44" s="67">
        <f t="shared" si="4"/>
        <v>1000000</v>
      </c>
    </row>
    <row r="45" spans="1:16">
      <c r="A45" s="207"/>
      <c r="B45" s="91" t="s">
        <v>42</v>
      </c>
      <c r="C45" s="5" t="s">
        <v>13</v>
      </c>
      <c r="D45" s="5" t="s">
        <v>10</v>
      </c>
      <c r="E45" s="5" t="s">
        <v>100</v>
      </c>
      <c r="F45" s="60" t="s">
        <v>176</v>
      </c>
      <c r="G45" s="61" t="s">
        <v>40</v>
      </c>
      <c r="H45" s="67">
        <v>5000000</v>
      </c>
      <c r="I45" s="67">
        <v>4000000</v>
      </c>
      <c r="J45" s="67">
        <v>1000000</v>
      </c>
      <c r="K45" s="67"/>
      <c r="L45" s="67"/>
      <c r="M45" s="67"/>
      <c r="N45" s="67">
        <f t="shared" si="2"/>
        <v>5000000</v>
      </c>
      <c r="O45" s="67">
        <f t="shared" si="3"/>
        <v>4000000</v>
      </c>
      <c r="P45" s="67">
        <f t="shared" si="4"/>
        <v>1000000</v>
      </c>
    </row>
    <row r="46" spans="1:16" ht="38.25">
      <c r="A46" s="207"/>
      <c r="B46" s="88" t="s">
        <v>260</v>
      </c>
      <c r="C46" s="5" t="s">
        <v>13</v>
      </c>
      <c r="D46" s="5" t="s">
        <v>10</v>
      </c>
      <c r="E46" s="5" t="s">
        <v>100</v>
      </c>
      <c r="F46" s="5" t="s">
        <v>106</v>
      </c>
      <c r="G46" s="17"/>
      <c r="H46" s="63">
        <f>H47</f>
        <v>39035.279999999999</v>
      </c>
      <c r="I46" s="63">
        <f t="shared" ref="I46:M47" si="19">I47</f>
        <v>40596.400000000001</v>
      </c>
      <c r="J46" s="63">
        <f t="shared" si="19"/>
        <v>42220.25</v>
      </c>
      <c r="K46" s="63">
        <f t="shared" si="19"/>
        <v>0</v>
      </c>
      <c r="L46" s="63">
        <f t="shared" si="19"/>
        <v>0</v>
      </c>
      <c r="M46" s="63">
        <f t="shared" si="19"/>
        <v>0</v>
      </c>
      <c r="N46" s="63">
        <f t="shared" si="2"/>
        <v>39035.279999999999</v>
      </c>
      <c r="O46" s="63">
        <f t="shared" si="3"/>
        <v>40596.400000000001</v>
      </c>
      <c r="P46" s="63">
        <f t="shared" si="4"/>
        <v>42220.25</v>
      </c>
    </row>
    <row r="47" spans="1:16" ht="25.5">
      <c r="A47" s="207"/>
      <c r="B47" s="80" t="s">
        <v>41</v>
      </c>
      <c r="C47" s="5" t="s">
        <v>13</v>
      </c>
      <c r="D47" s="5" t="s">
        <v>10</v>
      </c>
      <c r="E47" s="5" t="s">
        <v>100</v>
      </c>
      <c r="F47" s="5" t="s">
        <v>106</v>
      </c>
      <c r="G47" s="17" t="s">
        <v>39</v>
      </c>
      <c r="H47" s="63">
        <f>H48</f>
        <v>39035.279999999999</v>
      </c>
      <c r="I47" s="63">
        <f t="shared" si="19"/>
        <v>40596.400000000001</v>
      </c>
      <c r="J47" s="63">
        <f t="shared" si="19"/>
        <v>42220.25</v>
      </c>
      <c r="K47" s="63">
        <f t="shared" si="19"/>
        <v>0</v>
      </c>
      <c r="L47" s="63">
        <f t="shared" si="19"/>
        <v>0</v>
      </c>
      <c r="M47" s="63">
        <f t="shared" si="19"/>
        <v>0</v>
      </c>
      <c r="N47" s="63">
        <f t="shared" si="2"/>
        <v>39035.279999999999</v>
      </c>
      <c r="O47" s="63">
        <f t="shared" si="3"/>
        <v>40596.400000000001</v>
      </c>
      <c r="P47" s="63">
        <f t="shared" si="4"/>
        <v>42220.25</v>
      </c>
    </row>
    <row r="48" spans="1:16">
      <c r="A48" s="207"/>
      <c r="B48" s="91" t="s">
        <v>42</v>
      </c>
      <c r="C48" s="5" t="s">
        <v>13</v>
      </c>
      <c r="D48" s="5" t="s">
        <v>10</v>
      </c>
      <c r="E48" s="5" t="s">
        <v>100</v>
      </c>
      <c r="F48" s="5" t="s">
        <v>106</v>
      </c>
      <c r="G48" s="17" t="s">
        <v>40</v>
      </c>
      <c r="H48" s="67">
        <v>39035.279999999999</v>
      </c>
      <c r="I48" s="67">
        <v>40596.400000000001</v>
      </c>
      <c r="J48" s="67">
        <v>42220.25</v>
      </c>
      <c r="K48" s="67"/>
      <c r="L48" s="67"/>
      <c r="M48" s="67"/>
      <c r="N48" s="67">
        <f t="shared" si="2"/>
        <v>39035.279999999999</v>
      </c>
      <c r="O48" s="67">
        <f t="shared" si="3"/>
        <v>40596.400000000001</v>
      </c>
      <c r="P48" s="67">
        <f t="shared" si="4"/>
        <v>42220.25</v>
      </c>
    </row>
    <row r="49" spans="1:16" ht="25.5">
      <c r="A49" s="207"/>
      <c r="B49" s="108" t="s">
        <v>185</v>
      </c>
      <c r="C49" s="40" t="s">
        <v>13</v>
      </c>
      <c r="D49" s="40" t="s">
        <v>10</v>
      </c>
      <c r="E49" s="40" t="s">
        <v>100</v>
      </c>
      <c r="F49" s="40" t="s">
        <v>184</v>
      </c>
      <c r="G49" s="41"/>
      <c r="H49" s="67">
        <f>H50</f>
        <v>12898435</v>
      </c>
      <c r="I49" s="67">
        <f t="shared" ref="I49:M50" si="20">I50</f>
        <v>12735130</v>
      </c>
      <c r="J49" s="67">
        <f t="shared" si="20"/>
        <v>12735130</v>
      </c>
      <c r="K49" s="67">
        <f t="shared" si="20"/>
        <v>0</v>
      </c>
      <c r="L49" s="67">
        <f t="shared" si="20"/>
        <v>0</v>
      </c>
      <c r="M49" s="67">
        <f t="shared" si="20"/>
        <v>0</v>
      </c>
      <c r="N49" s="67">
        <f t="shared" si="2"/>
        <v>12898435</v>
      </c>
      <c r="O49" s="67">
        <f t="shared" si="3"/>
        <v>12735130</v>
      </c>
      <c r="P49" s="67">
        <f t="shared" si="4"/>
        <v>12735130</v>
      </c>
    </row>
    <row r="50" spans="1:16" ht="25.5">
      <c r="A50" s="207"/>
      <c r="B50" s="80" t="s">
        <v>41</v>
      </c>
      <c r="C50" s="40" t="s">
        <v>13</v>
      </c>
      <c r="D50" s="40" t="s">
        <v>10</v>
      </c>
      <c r="E50" s="40" t="s">
        <v>100</v>
      </c>
      <c r="F50" s="40" t="s">
        <v>184</v>
      </c>
      <c r="G50" s="41" t="s">
        <v>39</v>
      </c>
      <c r="H50" s="67">
        <f>H51</f>
        <v>12898435</v>
      </c>
      <c r="I50" s="67">
        <f t="shared" si="20"/>
        <v>12735130</v>
      </c>
      <c r="J50" s="67">
        <f t="shared" si="20"/>
        <v>12735130</v>
      </c>
      <c r="K50" s="67">
        <f t="shared" si="20"/>
        <v>0</v>
      </c>
      <c r="L50" s="67">
        <f t="shared" si="20"/>
        <v>0</v>
      </c>
      <c r="M50" s="67">
        <f t="shared" si="20"/>
        <v>0</v>
      </c>
      <c r="N50" s="67">
        <f t="shared" si="2"/>
        <v>12898435</v>
      </c>
      <c r="O50" s="67">
        <f t="shared" si="3"/>
        <v>12735130</v>
      </c>
      <c r="P50" s="67">
        <f t="shared" si="4"/>
        <v>12735130</v>
      </c>
    </row>
    <row r="51" spans="1:16">
      <c r="A51" s="207"/>
      <c r="B51" s="108" t="s">
        <v>42</v>
      </c>
      <c r="C51" s="40" t="s">
        <v>13</v>
      </c>
      <c r="D51" s="40" t="s">
        <v>10</v>
      </c>
      <c r="E51" s="40" t="s">
        <v>100</v>
      </c>
      <c r="F51" s="40" t="s">
        <v>184</v>
      </c>
      <c r="G51" s="41" t="s">
        <v>40</v>
      </c>
      <c r="H51" s="67">
        <v>12898435</v>
      </c>
      <c r="I51" s="67">
        <v>12735130</v>
      </c>
      <c r="J51" s="67">
        <v>12735130</v>
      </c>
      <c r="K51" s="67"/>
      <c r="L51" s="67"/>
      <c r="M51" s="67"/>
      <c r="N51" s="67">
        <f t="shared" si="2"/>
        <v>12898435</v>
      </c>
      <c r="O51" s="67">
        <f t="shared" si="3"/>
        <v>12735130</v>
      </c>
      <c r="P51" s="67">
        <f t="shared" si="4"/>
        <v>12735130</v>
      </c>
    </row>
    <row r="52" spans="1:16" ht="204">
      <c r="A52" s="207"/>
      <c r="B52" s="62" t="s">
        <v>358</v>
      </c>
      <c r="C52" s="5" t="s">
        <v>13</v>
      </c>
      <c r="D52" s="5" t="s">
        <v>10</v>
      </c>
      <c r="E52" s="5" t="s">
        <v>100</v>
      </c>
      <c r="F52" s="60" t="s">
        <v>357</v>
      </c>
      <c r="G52" s="61"/>
      <c r="H52" s="67">
        <f>H53</f>
        <v>0</v>
      </c>
      <c r="I52" s="67">
        <f t="shared" ref="I52:I53" si="21">I53</f>
        <v>0</v>
      </c>
      <c r="J52" s="67">
        <f t="shared" ref="J52:J53" si="22">J53</f>
        <v>0</v>
      </c>
      <c r="K52" s="67">
        <f t="shared" ref="K52:K53" si="23">K53</f>
        <v>39010</v>
      </c>
      <c r="L52" s="67">
        <f t="shared" ref="L52:L53" si="24">L53</f>
        <v>0</v>
      </c>
      <c r="M52" s="67">
        <f t="shared" ref="M52:M53" si="25">M53</f>
        <v>0</v>
      </c>
      <c r="N52" s="67">
        <f t="shared" si="2"/>
        <v>39010</v>
      </c>
      <c r="O52" s="67">
        <f t="shared" si="3"/>
        <v>0</v>
      </c>
      <c r="P52" s="67">
        <f t="shared" si="4"/>
        <v>0</v>
      </c>
    </row>
    <row r="53" spans="1:16" ht="25.5">
      <c r="A53" s="207"/>
      <c r="B53" s="30" t="s">
        <v>41</v>
      </c>
      <c r="C53" s="5" t="s">
        <v>13</v>
      </c>
      <c r="D53" s="5" t="s">
        <v>10</v>
      </c>
      <c r="E53" s="5" t="s">
        <v>100</v>
      </c>
      <c r="F53" s="60" t="s">
        <v>357</v>
      </c>
      <c r="G53" s="61" t="s">
        <v>39</v>
      </c>
      <c r="H53" s="67">
        <f>H54</f>
        <v>0</v>
      </c>
      <c r="I53" s="67">
        <f t="shared" si="21"/>
        <v>0</v>
      </c>
      <c r="J53" s="67">
        <f t="shared" si="22"/>
        <v>0</v>
      </c>
      <c r="K53" s="67">
        <f t="shared" si="23"/>
        <v>39010</v>
      </c>
      <c r="L53" s="67">
        <f t="shared" si="24"/>
        <v>0</v>
      </c>
      <c r="M53" s="67">
        <f t="shared" si="25"/>
        <v>0</v>
      </c>
      <c r="N53" s="67">
        <f t="shared" si="2"/>
        <v>39010</v>
      </c>
      <c r="O53" s="67">
        <f t="shared" si="3"/>
        <v>0</v>
      </c>
      <c r="P53" s="67">
        <f t="shared" si="4"/>
        <v>0</v>
      </c>
    </row>
    <row r="54" spans="1:16">
      <c r="A54" s="207"/>
      <c r="B54" s="29" t="s">
        <v>42</v>
      </c>
      <c r="C54" s="5" t="s">
        <v>13</v>
      </c>
      <c r="D54" s="5" t="s">
        <v>10</v>
      </c>
      <c r="E54" s="5" t="s">
        <v>100</v>
      </c>
      <c r="F54" s="60" t="s">
        <v>357</v>
      </c>
      <c r="G54" s="61" t="s">
        <v>40</v>
      </c>
      <c r="H54" s="67"/>
      <c r="I54" s="67"/>
      <c r="J54" s="67"/>
      <c r="K54" s="67">
        <v>39010</v>
      </c>
      <c r="L54" s="67"/>
      <c r="M54" s="67"/>
      <c r="N54" s="67">
        <f t="shared" si="2"/>
        <v>39010</v>
      </c>
      <c r="O54" s="67">
        <f t="shared" si="3"/>
        <v>0</v>
      </c>
      <c r="P54" s="67">
        <f t="shared" si="4"/>
        <v>0</v>
      </c>
    </row>
    <row r="55" spans="1:16" ht="51">
      <c r="A55" s="207"/>
      <c r="B55" s="108" t="s">
        <v>259</v>
      </c>
      <c r="C55" s="5" t="s">
        <v>13</v>
      </c>
      <c r="D55" s="5" t="s">
        <v>10</v>
      </c>
      <c r="E55" s="5" t="s">
        <v>100</v>
      </c>
      <c r="F55" s="60" t="s">
        <v>152</v>
      </c>
      <c r="G55" s="17"/>
      <c r="H55" s="63">
        <f>H56</f>
        <v>9439451.1999999993</v>
      </c>
      <c r="I55" s="63">
        <f t="shared" ref="I55:M56" si="26">I56</f>
        <v>9817028.3699999992</v>
      </c>
      <c r="J55" s="63">
        <f t="shared" si="26"/>
        <v>11141166.16</v>
      </c>
      <c r="K55" s="63">
        <f t="shared" si="26"/>
        <v>-1071950.78</v>
      </c>
      <c r="L55" s="63">
        <f t="shared" si="26"/>
        <v>-797028.37</v>
      </c>
      <c r="M55" s="63">
        <f t="shared" si="26"/>
        <v>-678629.68</v>
      </c>
      <c r="N55" s="63">
        <f t="shared" si="2"/>
        <v>8367500.419999999</v>
      </c>
      <c r="O55" s="63">
        <f t="shared" si="3"/>
        <v>9020000</v>
      </c>
      <c r="P55" s="63">
        <f t="shared" si="4"/>
        <v>10462536.48</v>
      </c>
    </row>
    <row r="56" spans="1:16" ht="25.5">
      <c r="A56" s="207"/>
      <c r="B56" s="80" t="s">
        <v>41</v>
      </c>
      <c r="C56" s="5" t="s">
        <v>13</v>
      </c>
      <c r="D56" s="5" t="s">
        <v>10</v>
      </c>
      <c r="E56" s="5" t="s">
        <v>100</v>
      </c>
      <c r="F56" s="60" t="s">
        <v>152</v>
      </c>
      <c r="G56" s="61" t="s">
        <v>39</v>
      </c>
      <c r="H56" s="63">
        <f>H57</f>
        <v>9439451.1999999993</v>
      </c>
      <c r="I56" s="63">
        <f t="shared" si="26"/>
        <v>9817028.3699999992</v>
      </c>
      <c r="J56" s="63">
        <f t="shared" si="26"/>
        <v>11141166.16</v>
      </c>
      <c r="K56" s="63">
        <f t="shared" si="26"/>
        <v>-1071950.78</v>
      </c>
      <c r="L56" s="63">
        <f t="shared" si="26"/>
        <v>-797028.37</v>
      </c>
      <c r="M56" s="63">
        <f t="shared" si="26"/>
        <v>-678629.68</v>
      </c>
      <c r="N56" s="63">
        <f t="shared" si="2"/>
        <v>8367500.419999999</v>
      </c>
      <c r="O56" s="63">
        <f t="shared" si="3"/>
        <v>9020000</v>
      </c>
      <c r="P56" s="63">
        <f t="shared" si="4"/>
        <v>10462536.48</v>
      </c>
    </row>
    <row r="57" spans="1:16">
      <c r="A57" s="207"/>
      <c r="B57" s="91" t="s">
        <v>42</v>
      </c>
      <c r="C57" s="5" t="s">
        <v>13</v>
      </c>
      <c r="D57" s="5" t="s">
        <v>10</v>
      </c>
      <c r="E57" s="5" t="s">
        <v>100</v>
      </c>
      <c r="F57" s="60" t="s">
        <v>152</v>
      </c>
      <c r="G57" s="61" t="s">
        <v>40</v>
      </c>
      <c r="H57" s="67">
        <v>9439451.1999999993</v>
      </c>
      <c r="I57" s="67">
        <v>9817028.3699999992</v>
      </c>
      <c r="J57" s="67">
        <v>11141166.16</v>
      </c>
      <c r="K57" s="67">
        <v>-1071950.78</v>
      </c>
      <c r="L57" s="67">
        <v>-797028.37</v>
      </c>
      <c r="M57" s="67">
        <v>-678629.68</v>
      </c>
      <c r="N57" s="67">
        <f t="shared" si="2"/>
        <v>8367500.419999999</v>
      </c>
      <c r="O57" s="67">
        <f t="shared" si="3"/>
        <v>9020000</v>
      </c>
      <c r="P57" s="67">
        <f t="shared" si="4"/>
        <v>10462536.48</v>
      </c>
    </row>
    <row r="58" spans="1:16" ht="25.5">
      <c r="A58" s="207"/>
      <c r="B58" s="80" t="s">
        <v>344</v>
      </c>
      <c r="C58" s="40" t="s">
        <v>13</v>
      </c>
      <c r="D58" s="40" t="s">
        <v>10</v>
      </c>
      <c r="E58" s="40" t="s">
        <v>100</v>
      </c>
      <c r="F58" s="40" t="s">
        <v>189</v>
      </c>
      <c r="G58" s="41"/>
      <c r="H58" s="67">
        <f>H59</f>
        <v>164706721</v>
      </c>
      <c r="I58" s="67">
        <f t="shared" ref="I58:M59" si="27">I59</f>
        <v>157297771</v>
      </c>
      <c r="J58" s="67">
        <f t="shared" si="27"/>
        <v>162917253</v>
      </c>
      <c r="K58" s="67">
        <f t="shared" si="27"/>
        <v>0</v>
      </c>
      <c r="L58" s="67">
        <f t="shared" si="27"/>
        <v>0</v>
      </c>
      <c r="M58" s="67">
        <f t="shared" si="27"/>
        <v>0</v>
      </c>
      <c r="N58" s="67">
        <f t="shared" si="2"/>
        <v>164706721</v>
      </c>
      <c r="O58" s="67">
        <f t="shared" si="3"/>
        <v>157297771</v>
      </c>
      <c r="P58" s="67">
        <f t="shared" si="4"/>
        <v>162917253</v>
      </c>
    </row>
    <row r="59" spans="1:16" ht="25.5">
      <c r="A59" s="207"/>
      <c r="B59" s="80" t="s">
        <v>41</v>
      </c>
      <c r="C59" s="40" t="s">
        <v>13</v>
      </c>
      <c r="D59" s="40" t="s">
        <v>10</v>
      </c>
      <c r="E59" s="40" t="s">
        <v>100</v>
      </c>
      <c r="F59" s="40" t="s">
        <v>189</v>
      </c>
      <c r="G59" s="41" t="s">
        <v>39</v>
      </c>
      <c r="H59" s="67">
        <f>H60</f>
        <v>164706721</v>
      </c>
      <c r="I59" s="67">
        <f t="shared" si="27"/>
        <v>157297771</v>
      </c>
      <c r="J59" s="67">
        <f t="shared" si="27"/>
        <v>162917253</v>
      </c>
      <c r="K59" s="67">
        <f t="shared" si="27"/>
        <v>0</v>
      </c>
      <c r="L59" s="67">
        <f t="shared" si="27"/>
        <v>0</v>
      </c>
      <c r="M59" s="67">
        <f t="shared" si="27"/>
        <v>0</v>
      </c>
      <c r="N59" s="67">
        <f t="shared" si="2"/>
        <v>164706721</v>
      </c>
      <c r="O59" s="67">
        <f t="shared" si="3"/>
        <v>157297771</v>
      </c>
      <c r="P59" s="67">
        <f t="shared" si="4"/>
        <v>162917253</v>
      </c>
    </row>
    <row r="60" spans="1:16">
      <c r="A60" s="207"/>
      <c r="B60" s="108" t="s">
        <v>42</v>
      </c>
      <c r="C60" s="40" t="s">
        <v>13</v>
      </c>
      <c r="D60" s="40" t="s">
        <v>10</v>
      </c>
      <c r="E60" s="40" t="s">
        <v>100</v>
      </c>
      <c r="F60" s="40" t="s">
        <v>189</v>
      </c>
      <c r="G60" s="41" t="s">
        <v>40</v>
      </c>
      <c r="H60" s="67">
        <v>164706721</v>
      </c>
      <c r="I60" s="67">
        <v>157297771</v>
      </c>
      <c r="J60" s="67">
        <v>162917253</v>
      </c>
      <c r="K60" s="67"/>
      <c r="L60" s="67"/>
      <c r="M60" s="67"/>
      <c r="N60" s="67">
        <f t="shared" si="2"/>
        <v>164706721</v>
      </c>
      <c r="O60" s="67">
        <f t="shared" si="3"/>
        <v>157297771</v>
      </c>
      <c r="P60" s="67">
        <f t="shared" si="4"/>
        <v>162917253</v>
      </c>
    </row>
    <row r="61" spans="1:16" ht="51">
      <c r="A61" s="207"/>
      <c r="B61" s="108" t="s">
        <v>261</v>
      </c>
      <c r="C61" s="40" t="s">
        <v>13</v>
      </c>
      <c r="D61" s="40" t="s">
        <v>10</v>
      </c>
      <c r="E61" s="40" t="s">
        <v>100</v>
      </c>
      <c r="F61" s="40" t="s">
        <v>202</v>
      </c>
      <c r="G61" s="41"/>
      <c r="H61" s="67">
        <f>H62</f>
        <v>235092</v>
      </c>
      <c r="I61" s="67">
        <f t="shared" ref="I61:M62" si="28">I62</f>
        <v>235092</v>
      </c>
      <c r="J61" s="67">
        <f t="shared" si="28"/>
        <v>235092</v>
      </c>
      <c r="K61" s="67">
        <f t="shared" si="28"/>
        <v>0</v>
      </c>
      <c r="L61" s="67">
        <f t="shared" si="28"/>
        <v>0</v>
      </c>
      <c r="M61" s="67">
        <f t="shared" si="28"/>
        <v>0</v>
      </c>
      <c r="N61" s="67">
        <f t="shared" si="2"/>
        <v>235092</v>
      </c>
      <c r="O61" s="67">
        <f t="shared" si="3"/>
        <v>235092</v>
      </c>
      <c r="P61" s="67">
        <f t="shared" si="4"/>
        <v>235092</v>
      </c>
    </row>
    <row r="62" spans="1:16" ht="25.5">
      <c r="A62" s="207"/>
      <c r="B62" s="80" t="s">
        <v>41</v>
      </c>
      <c r="C62" s="40" t="s">
        <v>13</v>
      </c>
      <c r="D62" s="40" t="s">
        <v>10</v>
      </c>
      <c r="E62" s="40" t="s">
        <v>100</v>
      </c>
      <c r="F62" s="40" t="s">
        <v>202</v>
      </c>
      <c r="G62" s="41" t="s">
        <v>39</v>
      </c>
      <c r="H62" s="67">
        <f>H63</f>
        <v>235092</v>
      </c>
      <c r="I62" s="67">
        <f t="shared" si="28"/>
        <v>235092</v>
      </c>
      <c r="J62" s="67">
        <f t="shared" si="28"/>
        <v>235092</v>
      </c>
      <c r="K62" s="67">
        <f t="shared" si="28"/>
        <v>0</v>
      </c>
      <c r="L62" s="67">
        <f t="shared" si="28"/>
        <v>0</v>
      </c>
      <c r="M62" s="67">
        <f t="shared" si="28"/>
        <v>0</v>
      </c>
      <c r="N62" s="67">
        <f t="shared" si="2"/>
        <v>235092</v>
      </c>
      <c r="O62" s="67">
        <f t="shared" si="3"/>
        <v>235092</v>
      </c>
      <c r="P62" s="67">
        <f t="shared" si="4"/>
        <v>235092</v>
      </c>
    </row>
    <row r="63" spans="1:16">
      <c r="A63" s="207"/>
      <c r="B63" s="108" t="s">
        <v>42</v>
      </c>
      <c r="C63" s="40" t="s">
        <v>13</v>
      </c>
      <c r="D63" s="40" t="s">
        <v>10</v>
      </c>
      <c r="E63" s="40" t="s">
        <v>100</v>
      </c>
      <c r="F63" s="40" t="s">
        <v>202</v>
      </c>
      <c r="G63" s="41" t="s">
        <v>40</v>
      </c>
      <c r="H63" s="67">
        <v>235092</v>
      </c>
      <c r="I63" s="67">
        <v>235092</v>
      </c>
      <c r="J63" s="67">
        <v>235092</v>
      </c>
      <c r="K63" s="67"/>
      <c r="L63" s="67"/>
      <c r="M63" s="67"/>
      <c r="N63" s="67">
        <f t="shared" si="2"/>
        <v>235092</v>
      </c>
      <c r="O63" s="67">
        <f t="shared" si="3"/>
        <v>235092</v>
      </c>
      <c r="P63" s="67">
        <f t="shared" si="4"/>
        <v>235092</v>
      </c>
    </row>
    <row r="64" spans="1:16" ht="38.25">
      <c r="A64" s="207"/>
      <c r="B64" s="185" t="s">
        <v>139</v>
      </c>
      <c r="C64" s="5" t="s">
        <v>13</v>
      </c>
      <c r="D64" s="5" t="s">
        <v>10</v>
      </c>
      <c r="E64" s="5" t="s">
        <v>100</v>
      </c>
      <c r="F64" s="60" t="s">
        <v>158</v>
      </c>
      <c r="G64" s="17"/>
      <c r="H64" s="63">
        <f>H65</f>
        <v>675700</v>
      </c>
      <c r="I64" s="63">
        <f t="shared" ref="I64:M65" si="29">I65</f>
        <v>676450</v>
      </c>
      <c r="J64" s="63">
        <f t="shared" si="29"/>
        <v>676960</v>
      </c>
      <c r="K64" s="63">
        <f t="shared" si="29"/>
        <v>0</v>
      </c>
      <c r="L64" s="63">
        <f t="shared" si="29"/>
        <v>0</v>
      </c>
      <c r="M64" s="63">
        <f t="shared" si="29"/>
        <v>0</v>
      </c>
      <c r="N64" s="63">
        <f t="shared" si="2"/>
        <v>675700</v>
      </c>
      <c r="O64" s="63">
        <f t="shared" si="3"/>
        <v>676450</v>
      </c>
      <c r="P64" s="63">
        <f t="shared" si="4"/>
        <v>676960</v>
      </c>
    </row>
    <row r="65" spans="1:16" ht="25.5">
      <c r="A65" s="207"/>
      <c r="B65" s="80" t="s">
        <v>41</v>
      </c>
      <c r="C65" s="5" t="s">
        <v>13</v>
      </c>
      <c r="D65" s="5" t="s">
        <v>10</v>
      </c>
      <c r="E65" s="5" t="s">
        <v>100</v>
      </c>
      <c r="F65" s="60" t="s">
        <v>158</v>
      </c>
      <c r="G65" s="61" t="s">
        <v>39</v>
      </c>
      <c r="H65" s="63">
        <f>H66</f>
        <v>675700</v>
      </c>
      <c r="I65" s="63">
        <f t="shared" si="29"/>
        <v>676450</v>
      </c>
      <c r="J65" s="63">
        <f t="shared" si="29"/>
        <v>676960</v>
      </c>
      <c r="K65" s="63">
        <f t="shared" si="29"/>
        <v>0</v>
      </c>
      <c r="L65" s="63">
        <f t="shared" si="29"/>
        <v>0</v>
      </c>
      <c r="M65" s="63">
        <f t="shared" si="29"/>
        <v>0</v>
      </c>
      <c r="N65" s="63">
        <f t="shared" si="2"/>
        <v>675700</v>
      </c>
      <c r="O65" s="63">
        <f t="shared" si="3"/>
        <v>676450</v>
      </c>
      <c r="P65" s="63">
        <f t="shared" si="4"/>
        <v>676960</v>
      </c>
    </row>
    <row r="66" spans="1:16">
      <c r="A66" s="208"/>
      <c r="B66" s="91" t="s">
        <v>42</v>
      </c>
      <c r="C66" s="5" t="s">
        <v>13</v>
      </c>
      <c r="D66" s="5" t="s">
        <v>10</v>
      </c>
      <c r="E66" s="5" t="s">
        <v>100</v>
      </c>
      <c r="F66" s="60" t="s">
        <v>158</v>
      </c>
      <c r="G66" s="61" t="s">
        <v>40</v>
      </c>
      <c r="H66" s="116">
        <f>175700+500000</f>
        <v>675700</v>
      </c>
      <c r="I66" s="116">
        <f>176450+500000</f>
        <v>676450</v>
      </c>
      <c r="J66" s="116">
        <f>176960+500000</f>
        <v>676960</v>
      </c>
      <c r="K66" s="116"/>
      <c r="L66" s="116"/>
      <c r="M66" s="116"/>
      <c r="N66" s="116">
        <f t="shared" si="2"/>
        <v>675700</v>
      </c>
      <c r="O66" s="116">
        <f t="shared" si="3"/>
        <v>676450</v>
      </c>
      <c r="P66" s="116">
        <f t="shared" si="4"/>
        <v>676960</v>
      </c>
    </row>
    <row r="67" spans="1:16" ht="38.25">
      <c r="A67" s="148"/>
      <c r="B67" s="184" t="s">
        <v>262</v>
      </c>
      <c r="C67" s="40" t="s">
        <v>13</v>
      </c>
      <c r="D67" s="40" t="s">
        <v>10</v>
      </c>
      <c r="E67" s="40" t="s">
        <v>100</v>
      </c>
      <c r="F67" s="40" t="s">
        <v>186</v>
      </c>
      <c r="G67" s="122"/>
      <c r="H67" s="67">
        <f>H68</f>
        <v>4546188.5</v>
      </c>
      <c r="I67" s="67">
        <f t="shared" ref="I67:M68" si="30">I68</f>
        <v>4277929.33</v>
      </c>
      <c r="J67" s="67">
        <f t="shared" si="30"/>
        <v>3854311.06</v>
      </c>
      <c r="K67" s="67">
        <f t="shared" si="30"/>
        <v>0</v>
      </c>
      <c r="L67" s="67">
        <f t="shared" si="30"/>
        <v>0</v>
      </c>
      <c r="M67" s="67">
        <f t="shared" si="30"/>
        <v>0</v>
      </c>
      <c r="N67" s="67">
        <f t="shared" si="2"/>
        <v>4546188.5</v>
      </c>
      <c r="O67" s="67">
        <f t="shared" si="3"/>
        <v>4277929.33</v>
      </c>
      <c r="P67" s="67">
        <f t="shared" si="4"/>
        <v>3854311.06</v>
      </c>
    </row>
    <row r="68" spans="1:16" ht="25.5">
      <c r="A68" s="78"/>
      <c r="B68" s="80" t="s">
        <v>41</v>
      </c>
      <c r="C68" s="40" t="s">
        <v>13</v>
      </c>
      <c r="D68" s="40" t="s">
        <v>10</v>
      </c>
      <c r="E68" s="40" t="s">
        <v>100</v>
      </c>
      <c r="F68" s="40" t="s">
        <v>186</v>
      </c>
      <c r="G68" s="122" t="s">
        <v>39</v>
      </c>
      <c r="H68" s="67">
        <f>H69</f>
        <v>4546188.5</v>
      </c>
      <c r="I68" s="67">
        <f t="shared" si="30"/>
        <v>4277929.33</v>
      </c>
      <c r="J68" s="67">
        <f t="shared" si="30"/>
        <v>3854311.06</v>
      </c>
      <c r="K68" s="67">
        <f t="shared" si="30"/>
        <v>0</v>
      </c>
      <c r="L68" s="67">
        <f t="shared" si="30"/>
        <v>0</v>
      </c>
      <c r="M68" s="67">
        <f t="shared" si="30"/>
        <v>0</v>
      </c>
      <c r="N68" s="67">
        <f t="shared" si="2"/>
        <v>4546188.5</v>
      </c>
      <c r="O68" s="67">
        <f t="shared" si="3"/>
        <v>4277929.33</v>
      </c>
      <c r="P68" s="67">
        <f t="shared" si="4"/>
        <v>3854311.06</v>
      </c>
    </row>
    <row r="69" spans="1:16">
      <c r="A69" s="148"/>
      <c r="B69" s="108" t="s">
        <v>42</v>
      </c>
      <c r="C69" s="40" t="s">
        <v>13</v>
      </c>
      <c r="D69" s="40" t="s">
        <v>10</v>
      </c>
      <c r="E69" s="40" t="s">
        <v>100</v>
      </c>
      <c r="F69" s="40" t="s">
        <v>186</v>
      </c>
      <c r="G69" s="122" t="s">
        <v>40</v>
      </c>
      <c r="H69" s="116">
        <f>4541660.5+4528</f>
        <v>4546188.5</v>
      </c>
      <c r="I69" s="116">
        <f>4273401.33+4528</f>
        <v>4277929.33</v>
      </c>
      <c r="J69" s="116">
        <f>3849783.06+4528</f>
        <v>3854311.06</v>
      </c>
      <c r="K69" s="116"/>
      <c r="L69" s="116"/>
      <c r="M69" s="116"/>
      <c r="N69" s="116">
        <f t="shared" si="2"/>
        <v>4546188.5</v>
      </c>
      <c r="O69" s="116">
        <f t="shared" si="3"/>
        <v>4277929.33</v>
      </c>
      <c r="P69" s="116">
        <f t="shared" si="4"/>
        <v>3854311.06</v>
      </c>
    </row>
    <row r="70" spans="1:16" ht="25.5" customHeight="1">
      <c r="A70" s="27" t="s">
        <v>25</v>
      </c>
      <c r="B70" s="87" t="s">
        <v>91</v>
      </c>
      <c r="C70" s="6" t="s">
        <v>13</v>
      </c>
      <c r="D70" s="6" t="s">
        <v>14</v>
      </c>
      <c r="E70" s="6" t="s">
        <v>100</v>
      </c>
      <c r="F70" s="6" t="s">
        <v>101</v>
      </c>
      <c r="G70" s="17"/>
      <c r="H70" s="64">
        <f>+H78+H81+H71+H84+H87</f>
        <v>20254433</v>
      </c>
      <c r="I70" s="64">
        <f t="shared" ref="I70:J70" si="31">+I78+I81+I71+I84+I87</f>
        <v>20137881.77</v>
      </c>
      <c r="J70" s="64">
        <f t="shared" si="31"/>
        <v>20596508.880000003</v>
      </c>
      <c r="K70" s="64">
        <f t="shared" ref="K70:M70" si="32">+K78+K81+K71+K84+K87</f>
        <v>0</v>
      </c>
      <c r="L70" s="64">
        <f t="shared" si="32"/>
        <v>0</v>
      </c>
      <c r="M70" s="64">
        <f t="shared" si="32"/>
        <v>0</v>
      </c>
      <c r="N70" s="64">
        <f t="shared" si="2"/>
        <v>20254433</v>
      </c>
      <c r="O70" s="64">
        <f t="shared" si="3"/>
        <v>20137881.77</v>
      </c>
      <c r="P70" s="64">
        <f t="shared" si="4"/>
        <v>20596508.880000003</v>
      </c>
    </row>
    <row r="71" spans="1:16" ht="25.5" customHeight="1">
      <c r="A71" s="143"/>
      <c r="B71" s="88" t="s">
        <v>193</v>
      </c>
      <c r="C71" s="40" t="s">
        <v>13</v>
      </c>
      <c r="D71" s="40" t="s">
        <v>14</v>
      </c>
      <c r="E71" s="40" t="s">
        <v>100</v>
      </c>
      <c r="F71" s="40" t="s">
        <v>190</v>
      </c>
      <c r="G71" s="41"/>
      <c r="H71" s="67">
        <f>H72+H76</f>
        <v>6550200</v>
      </c>
      <c r="I71" s="67">
        <f t="shared" ref="I71:J71" si="33">I72+I76</f>
        <v>6609480</v>
      </c>
      <c r="J71" s="67">
        <f t="shared" si="33"/>
        <v>6637350</v>
      </c>
      <c r="K71" s="67">
        <f t="shared" ref="K71:M71" si="34">K72+K76</f>
        <v>0</v>
      </c>
      <c r="L71" s="67">
        <f t="shared" si="34"/>
        <v>0</v>
      </c>
      <c r="M71" s="67">
        <f t="shared" si="34"/>
        <v>0</v>
      </c>
      <c r="N71" s="67">
        <f t="shared" si="2"/>
        <v>6550200</v>
      </c>
      <c r="O71" s="67">
        <f t="shared" si="3"/>
        <v>6609480</v>
      </c>
      <c r="P71" s="67">
        <f t="shared" si="4"/>
        <v>6637350</v>
      </c>
    </row>
    <row r="72" spans="1:16" ht="25.5">
      <c r="A72" s="149"/>
      <c r="B72" s="80" t="s">
        <v>41</v>
      </c>
      <c r="C72" s="40" t="s">
        <v>13</v>
      </c>
      <c r="D72" s="40" t="s">
        <v>14</v>
      </c>
      <c r="E72" s="40" t="s">
        <v>100</v>
      </c>
      <c r="F72" s="40" t="s">
        <v>190</v>
      </c>
      <c r="G72" s="41" t="s">
        <v>39</v>
      </c>
      <c r="H72" s="67">
        <f>H73+H74+H75</f>
        <v>6496537.6799999997</v>
      </c>
      <c r="I72" s="67">
        <f t="shared" ref="I72:J72" si="35">I73+I74+I75</f>
        <v>6555533</v>
      </c>
      <c r="J72" s="67">
        <f t="shared" si="35"/>
        <v>6583243</v>
      </c>
      <c r="K72" s="67">
        <f t="shared" ref="K72:M72" si="36">K73+K74+K75</f>
        <v>0</v>
      </c>
      <c r="L72" s="67">
        <f t="shared" si="36"/>
        <v>0</v>
      </c>
      <c r="M72" s="67">
        <f t="shared" si="36"/>
        <v>0</v>
      </c>
      <c r="N72" s="67">
        <f t="shared" si="2"/>
        <v>6496537.6799999997</v>
      </c>
      <c r="O72" s="67">
        <f t="shared" si="3"/>
        <v>6555533</v>
      </c>
      <c r="P72" s="67">
        <f t="shared" si="4"/>
        <v>6583243</v>
      </c>
    </row>
    <row r="73" spans="1:16">
      <c r="A73" s="149"/>
      <c r="B73" s="108" t="s">
        <v>42</v>
      </c>
      <c r="C73" s="40" t="s">
        <v>13</v>
      </c>
      <c r="D73" s="40" t="s">
        <v>14</v>
      </c>
      <c r="E73" s="40" t="s">
        <v>100</v>
      </c>
      <c r="F73" s="40" t="s">
        <v>190</v>
      </c>
      <c r="G73" s="41" t="s">
        <v>40</v>
      </c>
      <c r="H73" s="67">
        <f>6336337.68+53400</f>
        <v>6389737.6799999997</v>
      </c>
      <c r="I73" s="67">
        <v>6447633</v>
      </c>
      <c r="J73" s="67">
        <v>6474843</v>
      </c>
      <c r="K73" s="67"/>
      <c r="L73" s="67"/>
      <c r="M73" s="67"/>
      <c r="N73" s="67">
        <f t="shared" si="2"/>
        <v>6389737.6799999997</v>
      </c>
      <c r="O73" s="67">
        <f t="shared" si="3"/>
        <v>6447633</v>
      </c>
      <c r="P73" s="67">
        <f t="shared" si="4"/>
        <v>6474843</v>
      </c>
    </row>
    <row r="74" spans="1:16">
      <c r="A74" s="149"/>
      <c r="B74" s="88" t="s">
        <v>194</v>
      </c>
      <c r="C74" s="40" t="s">
        <v>13</v>
      </c>
      <c r="D74" s="40" t="s">
        <v>14</v>
      </c>
      <c r="E74" s="40" t="s">
        <v>100</v>
      </c>
      <c r="F74" s="40" t="s">
        <v>190</v>
      </c>
      <c r="G74" s="41" t="s">
        <v>191</v>
      </c>
      <c r="H74" s="67">
        <v>53400</v>
      </c>
      <c r="I74" s="67">
        <v>53950</v>
      </c>
      <c r="J74" s="67">
        <v>54200</v>
      </c>
      <c r="K74" s="67"/>
      <c r="L74" s="67"/>
      <c r="M74" s="67"/>
      <c r="N74" s="67">
        <f t="shared" si="2"/>
        <v>53400</v>
      </c>
      <c r="O74" s="67">
        <f t="shared" si="3"/>
        <v>53950</v>
      </c>
      <c r="P74" s="67">
        <f t="shared" si="4"/>
        <v>54200</v>
      </c>
    </row>
    <row r="75" spans="1:16" ht="25.5">
      <c r="A75" s="149"/>
      <c r="B75" s="88" t="s">
        <v>195</v>
      </c>
      <c r="C75" s="40" t="s">
        <v>13</v>
      </c>
      <c r="D75" s="40" t="s">
        <v>14</v>
      </c>
      <c r="E75" s="40" t="s">
        <v>100</v>
      </c>
      <c r="F75" s="40" t="s">
        <v>190</v>
      </c>
      <c r="G75" s="41" t="s">
        <v>192</v>
      </c>
      <c r="H75" s="67">
        <v>53400</v>
      </c>
      <c r="I75" s="67">
        <v>53950</v>
      </c>
      <c r="J75" s="67">
        <v>54200</v>
      </c>
      <c r="K75" s="67"/>
      <c r="L75" s="67"/>
      <c r="M75" s="67"/>
      <c r="N75" s="67">
        <f t="shared" si="2"/>
        <v>53400</v>
      </c>
      <c r="O75" s="67">
        <f t="shared" si="3"/>
        <v>53950</v>
      </c>
      <c r="P75" s="67">
        <f t="shared" si="4"/>
        <v>54200</v>
      </c>
    </row>
    <row r="76" spans="1:16">
      <c r="A76" s="149"/>
      <c r="B76" s="88" t="s">
        <v>47</v>
      </c>
      <c r="C76" s="40" t="s">
        <v>13</v>
      </c>
      <c r="D76" s="40" t="s">
        <v>14</v>
      </c>
      <c r="E76" s="40" t="s">
        <v>100</v>
      </c>
      <c r="F76" s="40" t="s">
        <v>190</v>
      </c>
      <c r="G76" s="41" t="s">
        <v>45</v>
      </c>
      <c r="H76" s="67">
        <f>H77</f>
        <v>53662.32</v>
      </c>
      <c r="I76" s="67">
        <f t="shared" ref="I76:M76" si="37">I77</f>
        <v>53947</v>
      </c>
      <c r="J76" s="67">
        <f t="shared" si="37"/>
        <v>54107</v>
      </c>
      <c r="K76" s="67">
        <f t="shared" si="37"/>
        <v>0</v>
      </c>
      <c r="L76" s="67">
        <f t="shared" si="37"/>
        <v>0</v>
      </c>
      <c r="M76" s="67">
        <f t="shared" si="37"/>
        <v>0</v>
      </c>
      <c r="N76" s="67">
        <f t="shared" si="2"/>
        <v>53662.32</v>
      </c>
      <c r="O76" s="67">
        <f t="shared" si="3"/>
        <v>53947</v>
      </c>
      <c r="P76" s="67">
        <f t="shared" si="4"/>
        <v>54107</v>
      </c>
    </row>
    <row r="77" spans="1:16" ht="38.25">
      <c r="A77" s="149"/>
      <c r="B77" s="88" t="s">
        <v>196</v>
      </c>
      <c r="C77" s="40" t="s">
        <v>13</v>
      </c>
      <c r="D77" s="40" t="s">
        <v>14</v>
      </c>
      <c r="E77" s="40" t="s">
        <v>100</v>
      </c>
      <c r="F77" s="40" t="s">
        <v>190</v>
      </c>
      <c r="G77" s="41" t="s">
        <v>46</v>
      </c>
      <c r="H77" s="67">
        <v>53662.32</v>
      </c>
      <c r="I77" s="67">
        <v>53947</v>
      </c>
      <c r="J77" s="67">
        <v>54107</v>
      </c>
      <c r="K77" s="67"/>
      <c r="L77" s="67"/>
      <c r="M77" s="67"/>
      <c r="N77" s="67">
        <f t="shared" si="2"/>
        <v>53662.32</v>
      </c>
      <c r="O77" s="67">
        <f t="shared" si="3"/>
        <v>53947</v>
      </c>
      <c r="P77" s="67">
        <f t="shared" si="4"/>
        <v>54107</v>
      </c>
    </row>
    <row r="78" spans="1:16" ht="25.5">
      <c r="A78" s="215"/>
      <c r="B78" s="62" t="s">
        <v>92</v>
      </c>
      <c r="C78" s="5" t="s">
        <v>13</v>
      </c>
      <c r="D78" s="5" t="s">
        <v>14</v>
      </c>
      <c r="E78" s="5" t="s">
        <v>100</v>
      </c>
      <c r="F78" s="5" t="s">
        <v>107</v>
      </c>
      <c r="G78" s="17"/>
      <c r="H78" s="63">
        <f>H79</f>
        <v>6526818</v>
      </c>
      <c r="I78" s="63">
        <f t="shared" ref="I78:M79" si="38">I79</f>
        <v>6662498.7699999996</v>
      </c>
      <c r="J78" s="63">
        <f t="shared" si="38"/>
        <v>6834240.8800000008</v>
      </c>
      <c r="K78" s="63">
        <f t="shared" si="38"/>
        <v>0</v>
      </c>
      <c r="L78" s="63">
        <f t="shared" si="38"/>
        <v>0</v>
      </c>
      <c r="M78" s="63">
        <f t="shared" si="38"/>
        <v>0</v>
      </c>
      <c r="N78" s="63">
        <f t="shared" si="2"/>
        <v>6526818</v>
      </c>
      <c r="O78" s="63">
        <f t="shared" si="3"/>
        <v>6662498.7699999996</v>
      </c>
      <c r="P78" s="63">
        <f t="shared" si="4"/>
        <v>6834240.8800000008</v>
      </c>
    </row>
    <row r="79" spans="1:16" ht="25.5">
      <c r="A79" s="216"/>
      <c r="B79" s="80" t="s">
        <v>41</v>
      </c>
      <c r="C79" s="5" t="s">
        <v>13</v>
      </c>
      <c r="D79" s="5" t="s">
        <v>14</v>
      </c>
      <c r="E79" s="5" t="s">
        <v>100</v>
      </c>
      <c r="F79" s="5" t="s">
        <v>107</v>
      </c>
      <c r="G79" s="17" t="s">
        <v>39</v>
      </c>
      <c r="H79" s="63">
        <f>H80</f>
        <v>6526818</v>
      </c>
      <c r="I79" s="63">
        <f t="shared" si="38"/>
        <v>6662498.7699999996</v>
      </c>
      <c r="J79" s="63">
        <f t="shared" si="38"/>
        <v>6834240.8800000008</v>
      </c>
      <c r="K79" s="63">
        <f t="shared" si="38"/>
        <v>0</v>
      </c>
      <c r="L79" s="63">
        <f t="shared" si="38"/>
        <v>0</v>
      </c>
      <c r="M79" s="63">
        <f t="shared" si="38"/>
        <v>0</v>
      </c>
      <c r="N79" s="63">
        <f t="shared" si="2"/>
        <v>6526818</v>
      </c>
      <c r="O79" s="63">
        <f t="shared" si="3"/>
        <v>6662498.7699999996</v>
      </c>
      <c r="P79" s="63">
        <f t="shared" si="4"/>
        <v>6834240.8800000008</v>
      </c>
    </row>
    <row r="80" spans="1:16">
      <c r="A80" s="216"/>
      <c r="B80" s="91" t="s">
        <v>42</v>
      </c>
      <c r="C80" s="5" t="s">
        <v>13</v>
      </c>
      <c r="D80" s="5" t="s">
        <v>14</v>
      </c>
      <c r="E80" s="5" t="s">
        <v>100</v>
      </c>
      <c r="F80" s="5" t="s">
        <v>107</v>
      </c>
      <c r="G80" s="17" t="s">
        <v>40</v>
      </c>
      <c r="H80" s="67">
        <f>12912018-6550200+165000</f>
        <v>6526818</v>
      </c>
      <c r="I80" s="67">
        <f>13106978.77-6609480+165000</f>
        <v>6662498.7699999996</v>
      </c>
      <c r="J80" s="67">
        <f>13306590.88-6637350+165000</f>
        <v>6834240.8800000008</v>
      </c>
      <c r="K80" s="67"/>
      <c r="L80" s="67"/>
      <c r="M80" s="67"/>
      <c r="N80" s="67">
        <f t="shared" si="2"/>
        <v>6526818</v>
      </c>
      <c r="O80" s="67">
        <f t="shared" si="3"/>
        <v>6662498.7699999996</v>
      </c>
      <c r="P80" s="67">
        <f t="shared" si="4"/>
        <v>6834240.8800000008</v>
      </c>
    </row>
    <row r="81" spans="1:16" ht="51">
      <c r="A81" s="215"/>
      <c r="B81" s="119" t="s">
        <v>259</v>
      </c>
      <c r="C81" s="5" t="s">
        <v>13</v>
      </c>
      <c r="D81" s="5" t="s">
        <v>14</v>
      </c>
      <c r="E81" s="5" t="s">
        <v>100</v>
      </c>
      <c r="F81" s="60" t="s">
        <v>152</v>
      </c>
      <c r="G81" s="17"/>
      <c r="H81" s="63">
        <f>H82</f>
        <v>133522</v>
      </c>
      <c r="I81" s="63">
        <f t="shared" ref="I81:M82" si="39">I82</f>
        <v>138863</v>
      </c>
      <c r="J81" s="63">
        <f t="shared" si="39"/>
        <v>157554</v>
      </c>
      <c r="K81" s="63">
        <f t="shared" si="39"/>
        <v>0</v>
      </c>
      <c r="L81" s="63">
        <f t="shared" si="39"/>
        <v>0</v>
      </c>
      <c r="M81" s="63">
        <f t="shared" si="39"/>
        <v>0</v>
      </c>
      <c r="N81" s="63">
        <f t="shared" si="2"/>
        <v>133522</v>
      </c>
      <c r="O81" s="63">
        <f t="shared" si="3"/>
        <v>138863</v>
      </c>
      <c r="P81" s="63">
        <f t="shared" si="4"/>
        <v>157554</v>
      </c>
    </row>
    <row r="82" spans="1:16" ht="25.5">
      <c r="A82" s="216"/>
      <c r="B82" s="80" t="s">
        <v>41</v>
      </c>
      <c r="C82" s="5" t="s">
        <v>13</v>
      </c>
      <c r="D82" s="5" t="s">
        <v>14</v>
      </c>
      <c r="E82" s="5" t="s">
        <v>100</v>
      </c>
      <c r="F82" s="60" t="s">
        <v>152</v>
      </c>
      <c r="G82" s="61" t="s">
        <v>39</v>
      </c>
      <c r="H82" s="63">
        <f>H83</f>
        <v>133522</v>
      </c>
      <c r="I82" s="63">
        <f t="shared" si="39"/>
        <v>138863</v>
      </c>
      <c r="J82" s="63">
        <f t="shared" si="39"/>
        <v>157554</v>
      </c>
      <c r="K82" s="63">
        <f t="shared" si="39"/>
        <v>0</v>
      </c>
      <c r="L82" s="63">
        <f t="shared" si="39"/>
        <v>0</v>
      </c>
      <c r="M82" s="63">
        <f t="shared" si="39"/>
        <v>0</v>
      </c>
      <c r="N82" s="63">
        <f t="shared" si="2"/>
        <v>133522</v>
      </c>
      <c r="O82" s="63">
        <f t="shared" si="3"/>
        <v>138863</v>
      </c>
      <c r="P82" s="63">
        <f t="shared" si="4"/>
        <v>157554</v>
      </c>
    </row>
    <row r="83" spans="1:16">
      <c r="A83" s="216"/>
      <c r="B83" s="91" t="s">
        <v>42</v>
      </c>
      <c r="C83" s="5" t="s">
        <v>13</v>
      </c>
      <c r="D83" s="5" t="s">
        <v>14</v>
      </c>
      <c r="E83" s="5" t="s">
        <v>100</v>
      </c>
      <c r="F83" s="60" t="s">
        <v>152</v>
      </c>
      <c r="G83" s="61" t="s">
        <v>40</v>
      </c>
      <c r="H83" s="67">
        <v>133522</v>
      </c>
      <c r="I83" s="67">
        <v>138863</v>
      </c>
      <c r="J83" s="67">
        <v>157554</v>
      </c>
      <c r="K83" s="67"/>
      <c r="L83" s="67"/>
      <c r="M83" s="67"/>
      <c r="N83" s="67">
        <f t="shared" si="2"/>
        <v>133522</v>
      </c>
      <c r="O83" s="67">
        <f t="shared" si="3"/>
        <v>138863</v>
      </c>
      <c r="P83" s="67">
        <f t="shared" si="4"/>
        <v>157554</v>
      </c>
    </row>
    <row r="84" spans="1:16" ht="25.5">
      <c r="A84" s="36"/>
      <c r="B84" s="80" t="s">
        <v>344</v>
      </c>
      <c r="C84" s="40" t="s">
        <v>13</v>
      </c>
      <c r="D84" s="40" t="s">
        <v>14</v>
      </c>
      <c r="E84" s="40" t="s">
        <v>100</v>
      </c>
      <c r="F84" s="40" t="s">
        <v>189</v>
      </c>
      <c r="G84" s="41"/>
      <c r="H84" s="67">
        <f>H85</f>
        <v>4949039</v>
      </c>
      <c r="I84" s="67">
        <f t="shared" ref="I84:M85" si="40">I85</f>
        <v>4726418</v>
      </c>
      <c r="J84" s="67">
        <f t="shared" si="40"/>
        <v>4895270</v>
      </c>
      <c r="K84" s="67">
        <f t="shared" si="40"/>
        <v>0</v>
      </c>
      <c r="L84" s="67">
        <f t="shared" si="40"/>
        <v>0</v>
      </c>
      <c r="M84" s="67">
        <f t="shared" si="40"/>
        <v>0</v>
      </c>
      <c r="N84" s="67">
        <f t="shared" si="2"/>
        <v>4949039</v>
      </c>
      <c r="O84" s="67">
        <f t="shared" si="3"/>
        <v>4726418</v>
      </c>
      <c r="P84" s="67">
        <f t="shared" si="4"/>
        <v>4895270</v>
      </c>
    </row>
    <row r="85" spans="1:16" ht="25.5">
      <c r="A85" s="36"/>
      <c r="B85" s="80" t="s">
        <v>41</v>
      </c>
      <c r="C85" s="40" t="s">
        <v>13</v>
      </c>
      <c r="D85" s="40" t="s">
        <v>14</v>
      </c>
      <c r="E85" s="40" t="s">
        <v>100</v>
      </c>
      <c r="F85" s="40" t="s">
        <v>189</v>
      </c>
      <c r="G85" s="41" t="s">
        <v>39</v>
      </c>
      <c r="H85" s="67">
        <f>H86</f>
        <v>4949039</v>
      </c>
      <c r="I85" s="67">
        <f t="shared" si="40"/>
        <v>4726418</v>
      </c>
      <c r="J85" s="67">
        <f t="shared" si="40"/>
        <v>4895270</v>
      </c>
      <c r="K85" s="67">
        <f t="shared" si="40"/>
        <v>0</v>
      </c>
      <c r="L85" s="67">
        <f t="shared" si="40"/>
        <v>0</v>
      </c>
      <c r="M85" s="67">
        <f t="shared" si="40"/>
        <v>0</v>
      </c>
      <c r="N85" s="67">
        <f t="shared" si="2"/>
        <v>4949039</v>
      </c>
      <c r="O85" s="67">
        <f t="shared" si="3"/>
        <v>4726418</v>
      </c>
      <c r="P85" s="67">
        <f t="shared" si="4"/>
        <v>4895270</v>
      </c>
    </row>
    <row r="86" spans="1:16">
      <c r="A86" s="36"/>
      <c r="B86" s="108" t="s">
        <v>42</v>
      </c>
      <c r="C86" s="40" t="s">
        <v>13</v>
      </c>
      <c r="D86" s="40" t="s">
        <v>14</v>
      </c>
      <c r="E86" s="40" t="s">
        <v>100</v>
      </c>
      <c r="F86" s="40" t="s">
        <v>189</v>
      </c>
      <c r="G86" s="41" t="s">
        <v>40</v>
      </c>
      <c r="H86" s="67">
        <v>4949039</v>
      </c>
      <c r="I86" s="67">
        <v>4726418</v>
      </c>
      <c r="J86" s="67">
        <v>4895270</v>
      </c>
      <c r="K86" s="67"/>
      <c r="L86" s="67"/>
      <c r="M86" s="67"/>
      <c r="N86" s="67">
        <f t="shared" ref="N86:N152" si="41">H86+K86</f>
        <v>4949039</v>
      </c>
      <c r="O86" s="67">
        <f t="shared" ref="O86:O152" si="42">I86+L86</f>
        <v>4726418</v>
      </c>
      <c r="P86" s="67">
        <f t="shared" ref="P86:P152" si="43">J86+M86</f>
        <v>4895270</v>
      </c>
    </row>
    <row r="87" spans="1:16" ht="25.5">
      <c r="A87" s="36"/>
      <c r="B87" s="80" t="s">
        <v>345</v>
      </c>
      <c r="C87" s="40" t="s">
        <v>13</v>
      </c>
      <c r="D87" s="40" t="s">
        <v>14</v>
      </c>
      <c r="E87" s="40" t="s">
        <v>100</v>
      </c>
      <c r="F87" s="40" t="s">
        <v>197</v>
      </c>
      <c r="G87" s="41"/>
      <c r="H87" s="67">
        <f>H88</f>
        <v>2094854</v>
      </c>
      <c r="I87" s="67">
        <f t="shared" ref="I87:M88" si="44">I88</f>
        <v>2000622</v>
      </c>
      <c r="J87" s="67">
        <f t="shared" si="44"/>
        <v>2072094</v>
      </c>
      <c r="K87" s="67">
        <f t="shared" si="44"/>
        <v>0</v>
      </c>
      <c r="L87" s="67">
        <f t="shared" si="44"/>
        <v>0</v>
      </c>
      <c r="M87" s="67">
        <f t="shared" si="44"/>
        <v>0</v>
      </c>
      <c r="N87" s="67">
        <f t="shared" si="41"/>
        <v>2094854</v>
      </c>
      <c r="O87" s="67">
        <f t="shared" si="42"/>
        <v>2000622</v>
      </c>
      <c r="P87" s="67">
        <f t="shared" si="43"/>
        <v>2072094</v>
      </c>
    </row>
    <row r="88" spans="1:16" ht="25.5">
      <c r="A88" s="36"/>
      <c r="B88" s="80" t="s">
        <v>41</v>
      </c>
      <c r="C88" s="40" t="s">
        <v>13</v>
      </c>
      <c r="D88" s="40" t="s">
        <v>14</v>
      </c>
      <c r="E88" s="40" t="s">
        <v>100</v>
      </c>
      <c r="F88" s="40" t="s">
        <v>197</v>
      </c>
      <c r="G88" s="41" t="s">
        <v>39</v>
      </c>
      <c r="H88" s="67">
        <f>H89</f>
        <v>2094854</v>
      </c>
      <c r="I88" s="67">
        <f t="shared" si="44"/>
        <v>2000622</v>
      </c>
      <c r="J88" s="67">
        <f t="shared" si="44"/>
        <v>2072094</v>
      </c>
      <c r="K88" s="67">
        <f t="shared" si="44"/>
        <v>0</v>
      </c>
      <c r="L88" s="67">
        <f t="shared" si="44"/>
        <v>0</v>
      </c>
      <c r="M88" s="67">
        <f t="shared" si="44"/>
        <v>0</v>
      </c>
      <c r="N88" s="67">
        <f t="shared" si="41"/>
        <v>2094854</v>
      </c>
      <c r="O88" s="67">
        <f t="shared" si="42"/>
        <v>2000622</v>
      </c>
      <c r="P88" s="67">
        <f t="shared" si="43"/>
        <v>2072094</v>
      </c>
    </row>
    <row r="89" spans="1:16">
      <c r="A89" s="36"/>
      <c r="B89" s="108" t="s">
        <v>42</v>
      </c>
      <c r="C89" s="40" t="s">
        <v>13</v>
      </c>
      <c r="D89" s="40" t="s">
        <v>14</v>
      </c>
      <c r="E89" s="40" t="s">
        <v>100</v>
      </c>
      <c r="F89" s="40" t="s">
        <v>197</v>
      </c>
      <c r="G89" s="41" t="s">
        <v>40</v>
      </c>
      <c r="H89" s="67">
        <v>2094854</v>
      </c>
      <c r="I89" s="67">
        <v>2000622</v>
      </c>
      <c r="J89" s="67">
        <v>2072094</v>
      </c>
      <c r="K89" s="67"/>
      <c r="L89" s="67"/>
      <c r="M89" s="67"/>
      <c r="N89" s="67">
        <f t="shared" si="41"/>
        <v>2094854</v>
      </c>
      <c r="O89" s="67">
        <f t="shared" si="42"/>
        <v>2000622</v>
      </c>
      <c r="P89" s="67">
        <f t="shared" si="43"/>
        <v>2072094</v>
      </c>
    </row>
    <row r="90" spans="1:16" ht="25.5">
      <c r="A90" s="27" t="s">
        <v>26</v>
      </c>
      <c r="B90" s="87" t="s">
        <v>93</v>
      </c>
      <c r="C90" s="6" t="s">
        <v>13</v>
      </c>
      <c r="D90" s="6" t="s">
        <v>4</v>
      </c>
      <c r="E90" s="6" t="s">
        <v>100</v>
      </c>
      <c r="F90" s="6" t="s">
        <v>101</v>
      </c>
      <c r="G90" s="17"/>
      <c r="H90" s="64">
        <f>H91</f>
        <v>800000</v>
      </c>
      <c r="I90" s="64">
        <f t="shared" ref="I90:M90" si="45">I91</f>
        <v>800000</v>
      </c>
      <c r="J90" s="64">
        <f t="shared" si="45"/>
        <v>800000</v>
      </c>
      <c r="K90" s="64">
        <f t="shared" si="45"/>
        <v>0</v>
      </c>
      <c r="L90" s="64">
        <f t="shared" si="45"/>
        <v>0</v>
      </c>
      <c r="M90" s="64">
        <f t="shared" si="45"/>
        <v>0</v>
      </c>
      <c r="N90" s="64">
        <f t="shared" si="41"/>
        <v>800000</v>
      </c>
      <c r="O90" s="64">
        <f t="shared" si="42"/>
        <v>800000</v>
      </c>
      <c r="P90" s="64">
        <f t="shared" si="43"/>
        <v>800000</v>
      </c>
    </row>
    <row r="91" spans="1:16">
      <c r="A91" s="217"/>
      <c r="B91" s="29" t="s">
        <v>43</v>
      </c>
      <c r="C91" s="5" t="s">
        <v>13</v>
      </c>
      <c r="D91" s="60" t="s">
        <v>4</v>
      </c>
      <c r="E91" s="5" t="s">
        <v>100</v>
      </c>
      <c r="F91" s="5" t="s">
        <v>103</v>
      </c>
      <c r="G91" s="17"/>
      <c r="H91" s="63">
        <f>+H92+H94+H97</f>
        <v>800000</v>
      </c>
      <c r="I91" s="63">
        <f t="shared" ref="I91:J91" si="46">+I92+I94+I97</f>
        <v>800000</v>
      </c>
      <c r="J91" s="63">
        <f t="shared" si="46"/>
        <v>800000</v>
      </c>
      <c r="K91" s="63">
        <f t="shared" ref="K91:M91" si="47">+K92+K94+K97</f>
        <v>0</v>
      </c>
      <c r="L91" s="63">
        <f t="shared" si="47"/>
        <v>0</v>
      </c>
      <c r="M91" s="63">
        <f t="shared" si="47"/>
        <v>0</v>
      </c>
      <c r="N91" s="63">
        <f t="shared" si="41"/>
        <v>800000</v>
      </c>
      <c r="O91" s="63">
        <f t="shared" si="42"/>
        <v>800000</v>
      </c>
      <c r="P91" s="63">
        <f t="shared" si="43"/>
        <v>800000</v>
      </c>
    </row>
    <row r="92" spans="1:16" ht="25.5">
      <c r="A92" s="217"/>
      <c r="B92" s="62" t="s">
        <v>208</v>
      </c>
      <c r="C92" s="5" t="s">
        <v>13</v>
      </c>
      <c r="D92" s="60" t="s">
        <v>4</v>
      </c>
      <c r="E92" s="5" t="s">
        <v>100</v>
      </c>
      <c r="F92" s="5" t="s">
        <v>103</v>
      </c>
      <c r="G92" s="61" t="s">
        <v>32</v>
      </c>
      <c r="H92" s="63">
        <f>H93</f>
        <v>50000</v>
      </c>
      <c r="I92" s="63">
        <f t="shared" ref="I92:M92" si="48">I93</f>
        <v>50000</v>
      </c>
      <c r="J92" s="63">
        <f t="shared" si="48"/>
        <v>50000</v>
      </c>
      <c r="K92" s="63">
        <f t="shared" si="48"/>
        <v>0</v>
      </c>
      <c r="L92" s="63">
        <f t="shared" si="48"/>
        <v>0</v>
      </c>
      <c r="M92" s="63">
        <f t="shared" si="48"/>
        <v>0</v>
      </c>
      <c r="N92" s="63">
        <f t="shared" si="41"/>
        <v>50000</v>
      </c>
      <c r="O92" s="63">
        <f t="shared" si="42"/>
        <v>50000</v>
      </c>
      <c r="P92" s="63">
        <f t="shared" si="43"/>
        <v>50000</v>
      </c>
    </row>
    <row r="93" spans="1:16" ht="25.5">
      <c r="A93" s="217"/>
      <c r="B93" s="62" t="s">
        <v>34</v>
      </c>
      <c r="C93" s="5" t="s">
        <v>13</v>
      </c>
      <c r="D93" s="60" t="s">
        <v>4</v>
      </c>
      <c r="E93" s="5" t="s">
        <v>100</v>
      </c>
      <c r="F93" s="5" t="s">
        <v>103</v>
      </c>
      <c r="G93" s="61" t="s">
        <v>33</v>
      </c>
      <c r="H93" s="67">
        <v>50000</v>
      </c>
      <c r="I93" s="67">
        <v>50000</v>
      </c>
      <c r="J93" s="67">
        <v>50000</v>
      </c>
      <c r="K93" s="67"/>
      <c r="L93" s="67"/>
      <c r="M93" s="67"/>
      <c r="N93" s="67">
        <f t="shared" si="41"/>
        <v>50000</v>
      </c>
      <c r="O93" s="67">
        <f t="shared" si="42"/>
        <v>50000</v>
      </c>
      <c r="P93" s="67">
        <f t="shared" si="43"/>
        <v>50000</v>
      </c>
    </row>
    <row r="94" spans="1:16">
      <c r="A94" s="217"/>
      <c r="B94" s="62" t="s">
        <v>35</v>
      </c>
      <c r="C94" s="5" t="s">
        <v>13</v>
      </c>
      <c r="D94" s="60" t="s">
        <v>4</v>
      </c>
      <c r="E94" s="5" t="s">
        <v>100</v>
      </c>
      <c r="F94" s="5" t="s">
        <v>103</v>
      </c>
      <c r="G94" s="61" t="s">
        <v>36</v>
      </c>
      <c r="H94" s="63">
        <f>+H95+H96</f>
        <v>50000</v>
      </c>
      <c r="I94" s="63">
        <f t="shared" ref="I94:M94" si="49">+I95+I96</f>
        <v>50000</v>
      </c>
      <c r="J94" s="63">
        <f t="shared" si="49"/>
        <v>50000</v>
      </c>
      <c r="K94" s="63">
        <f t="shared" si="49"/>
        <v>0</v>
      </c>
      <c r="L94" s="63">
        <f t="shared" si="49"/>
        <v>0</v>
      </c>
      <c r="M94" s="63">
        <f t="shared" si="49"/>
        <v>0</v>
      </c>
      <c r="N94" s="63">
        <f t="shared" si="41"/>
        <v>50000</v>
      </c>
      <c r="O94" s="63">
        <f t="shared" si="42"/>
        <v>50000</v>
      </c>
      <c r="P94" s="63">
        <f t="shared" si="43"/>
        <v>50000</v>
      </c>
    </row>
    <row r="95" spans="1:16">
      <c r="A95" s="217"/>
      <c r="B95" s="62" t="s">
        <v>174</v>
      </c>
      <c r="C95" s="5" t="s">
        <v>13</v>
      </c>
      <c r="D95" s="60" t="s">
        <v>4</v>
      </c>
      <c r="E95" s="5" t="s">
        <v>100</v>
      </c>
      <c r="F95" s="5" t="s">
        <v>103</v>
      </c>
      <c r="G95" s="61" t="s">
        <v>175</v>
      </c>
      <c r="H95" s="67">
        <v>9200</v>
      </c>
      <c r="I95" s="67">
        <v>9200</v>
      </c>
      <c r="J95" s="67">
        <v>9200</v>
      </c>
      <c r="K95" s="67"/>
      <c r="L95" s="67"/>
      <c r="M95" s="67"/>
      <c r="N95" s="67">
        <f t="shared" si="41"/>
        <v>9200</v>
      </c>
      <c r="O95" s="67">
        <f t="shared" si="42"/>
        <v>9200</v>
      </c>
      <c r="P95" s="67">
        <f t="shared" si="43"/>
        <v>9200</v>
      </c>
    </row>
    <row r="96" spans="1:16">
      <c r="A96" s="217"/>
      <c r="B96" s="62" t="s">
        <v>67</v>
      </c>
      <c r="C96" s="5" t="s">
        <v>13</v>
      </c>
      <c r="D96" s="60" t="s">
        <v>4</v>
      </c>
      <c r="E96" s="5" t="s">
        <v>100</v>
      </c>
      <c r="F96" s="5" t="s">
        <v>103</v>
      </c>
      <c r="G96" s="61" t="s">
        <v>68</v>
      </c>
      <c r="H96" s="67">
        <v>40800</v>
      </c>
      <c r="I96" s="67">
        <v>40800</v>
      </c>
      <c r="J96" s="67">
        <v>40800</v>
      </c>
      <c r="K96" s="67"/>
      <c r="L96" s="67"/>
      <c r="M96" s="67"/>
      <c r="N96" s="67">
        <f t="shared" si="41"/>
        <v>40800</v>
      </c>
      <c r="O96" s="67">
        <f t="shared" si="42"/>
        <v>40800</v>
      </c>
      <c r="P96" s="67">
        <f t="shared" si="43"/>
        <v>40800</v>
      </c>
    </row>
    <row r="97" spans="1:16" ht="25.5">
      <c r="A97" s="217"/>
      <c r="B97" s="30" t="s">
        <v>41</v>
      </c>
      <c r="C97" s="5" t="s">
        <v>13</v>
      </c>
      <c r="D97" s="60" t="s">
        <v>4</v>
      </c>
      <c r="E97" s="5" t="s">
        <v>100</v>
      </c>
      <c r="F97" s="5" t="s">
        <v>103</v>
      </c>
      <c r="G97" s="17" t="s">
        <v>39</v>
      </c>
      <c r="H97" s="63">
        <f>H98</f>
        <v>700000</v>
      </c>
      <c r="I97" s="63">
        <f t="shared" ref="I97:M97" si="50">I98</f>
        <v>700000</v>
      </c>
      <c r="J97" s="63">
        <f t="shared" si="50"/>
        <v>700000</v>
      </c>
      <c r="K97" s="63">
        <f t="shared" si="50"/>
        <v>0</v>
      </c>
      <c r="L97" s="63">
        <f t="shared" si="50"/>
        <v>0</v>
      </c>
      <c r="M97" s="63">
        <f t="shared" si="50"/>
        <v>0</v>
      </c>
      <c r="N97" s="63">
        <f t="shared" si="41"/>
        <v>700000</v>
      </c>
      <c r="O97" s="63">
        <f t="shared" si="42"/>
        <v>700000</v>
      </c>
      <c r="P97" s="63">
        <f t="shared" si="43"/>
        <v>700000</v>
      </c>
    </row>
    <row r="98" spans="1:16">
      <c r="A98" s="217"/>
      <c r="B98" s="29" t="s">
        <v>42</v>
      </c>
      <c r="C98" s="5" t="s">
        <v>13</v>
      </c>
      <c r="D98" s="60" t="s">
        <v>4</v>
      </c>
      <c r="E98" s="5" t="s">
        <v>100</v>
      </c>
      <c r="F98" s="5" t="s">
        <v>103</v>
      </c>
      <c r="G98" s="17" t="s">
        <v>40</v>
      </c>
      <c r="H98" s="67">
        <v>700000</v>
      </c>
      <c r="I98" s="67">
        <v>700000</v>
      </c>
      <c r="J98" s="67">
        <v>700000</v>
      </c>
      <c r="K98" s="67"/>
      <c r="L98" s="67"/>
      <c r="M98" s="67"/>
      <c r="N98" s="67">
        <f t="shared" si="41"/>
        <v>700000</v>
      </c>
      <c r="O98" s="67">
        <f t="shared" si="42"/>
        <v>700000</v>
      </c>
      <c r="P98" s="67">
        <f t="shared" si="43"/>
        <v>700000</v>
      </c>
    </row>
    <row r="99" spans="1:16" ht="25.5">
      <c r="A99" s="27" t="s">
        <v>27</v>
      </c>
      <c r="B99" s="87" t="s">
        <v>94</v>
      </c>
      <c r="C99" s="6" t="s">
        <v>13</v>
      </c>
      <c r="D99" s="6" t="s">
        <v>5</v>
      </c>
      <c r="E99" s="6" t="s">
        <v>100</v>
      </c>
      <c r="F99" s="6" t="s">
        <v>101</v>
      </c>
      <c r="G99" s="17"/>
      <c r="H99" s="64">
        <f>H100</f>
        <v>250000</v>
      </c>
      <c r="I99" s="64">
        <f t="shared" ref="I99:M99" si="51">I100</f>
        <v>250000</v>
      </c>
      <c r="J99" s="64">
        <f t="shared" si="51"/>
        <v>250000</v>
      </c>
      <c r="K99" s="64">
        <f t="shared" si="51"/>
        <v>0</v>
      </c>
      <c r="L99" s="64">
        <f t="shared" si="51"/>
        <v>0</v>
      </c>
      <c r="M99" s="64">
        <f t="shared" si="51"/>
        <v>0</v>
      </c>
      <c r="N99" s="64">
        <f t="shared" si="41"/>
        <v>250000</v>
      </c>
      <c r="O99" s="64">
        <f t="shared" si="42"/>
        <v>250000</v>
      </c>
      <c r="P99" s="64">
        <f t="shared" si="43"/>
        <v>250000</v>
      </c>
    </row>
    <row r="100" spans="1:16">
      <c r="A100" s="217"/>
      <c r="B100" s="29" t="s">
        <v>43</v>
      </c>
      <c r="C100" s="5" t="s">
        <v>13</v>
      </c>
      <c r="D100" s="60" t="s">
        <v>5</v>
      </c>
      <c r="E100" s="5" t="s">
        <v>100</v>
      </c>
      <c r="F100" s="5" t="s">
        <v>103</v>
      </c>
      <c r="G100" s="17"/>
      <c r="H100" s="63">
        <f>H101+H106+H103</f>
        <v>250000</v>
      </c>
      <c r="I100" s="63">
        <f t="shared" ref="I100:J100" si="52">I101+I106+I103</f>
        <v>250000</v>
      </c>
      <c r="J100" s="63">
        <f t="shared" si="52"/>
        <v>250000</v>
      </c>
      <c r="K100" s="63">
        <f t="shared" ref="K100:M100" si="53">K101+K106+K103</f>
        <v>0</v>
      </c>
      <c r="L100" s="63">
        <f t="shared" si="53"/>
        <v>0</v>
      </c>
      <c r="M100" s="63">
        <f t="shared" si="53"/>
        <v>0</v>
      </c>
      <c r="N100" s="63">
        <f t="shared" si="41"/>
        <v>250000</v>
      </c>
      <c r="O100" s="63">
        <f t="shared" si="42"/>
        <v>250000</v>
      </c>
      <c r="P100" s="63">
        <f t="shared" si="43"/>
        <v>250000</v>
      </c>
    </row>
    <row r="101" spans="1:16" ht="25.5">
      <c r="A101" s="217"/>
      <c r="B101" s="62" t="s">
        <v>208</v>
      </c>
      <c r="C101" s="5" t="s">
        <v>13</v>
      </c>
      <c r="D101" s="60" t="s">
        <v>5</v>
      </c>
      <c r="E101" s="5" t="s">
        <v>100</v>
      </c>
      <c r="F101" s="5" t="s">
        <v>103</v>
      </c>
      <c r="G101" s="61" t="s">
        <v>32</v>
      </c>
      <c r="H101" s="63">
        <f>H102</f>
        <v>30000</v>
      </c>
      <c r="I101" s="63">
        <f t="shared" ref="I101:M101" si="54">I102</f>
        <v>30000</v>
      </c>
      <c r="J101" s="63">
        <f t="shared" si="54"/>
        <v>30000</v>
      </c>
      <c r="K101" s="63">
        <f t="shared" si="54"/>
        <v>0</v>
      </c>
      <c r="L101" s="63">
        <f t="shared" si="54"/>
        <v>0</v>
      </c>
      <c r="M101" s="63">
        <f t="shared" si="54"/>
        <v>0</v>
      </c>
      <c r="N101" s="63">
        <f t="shared" si="41"/>
        <v>30000</v>
      </c>
      <c r="O101" s="63">
        <f t="shared" si="42"/>
        <v>30000</v>
      </c>
      <c r="P101" s="63">
        <f t="shared" si="43"/>
        <v>30000</v>
      </c>
    </row>
    <row r="102" spans="1:16" ht="25.5">
      <c r="A102" s="217"/>
      <c r="B102" s="62" t="s">
        <v>34</v>
      </c>
      <c r="C102" s="5" t="s">
        <v>13</v>
      </c>
      <c r="D102" s="60" t="s">
        <v>5</v>
      </c>
      <c r="E102" s="5" t="s">
        <v>100</v>
      </c>
      <c r="F102" s="5" t="s">
        <v>103</v>
      </c>
      <c r="G102" s="61" t="s">
        <v>33</v>
      </c>
      <c r="H102" s="67">
        <v>30000</v>
      </c>
      <c r="I102" s="67">
        <v>30000</v>
      </c>
      <c r="J102" s="67">
        <v>30000</v>
      </c>
      <c r="K102" s="67"/>
      <c r="L102" s="67"/>
      <c r="M102" s="67"/>
      <c r="N102" s="67">
        <f t="shared" si="41"/>
        <v>30000</v>
      </c>
      <c r="O102" s="67">
        <f t="shared" si="42"/>
        <v>30000</v>
      </c>
      <c r="P102" s="67">
        <f t="shared" si="43"/>
        <v>30000</v>
      </c>
    </row>
    <row r="103" spans="1:16">
      <c r="A103" s="217"/>
      <c r="B103" s="62" t="s">
        <v>35</v>
      </c>
      <c r="C103" s="5" t="s">
        <v>13</v>
      </c>
      <c r="D103" s="60" t="s">
        <v>5</v>
      </c>
      <c r="E103" s="5" t="s">
        <v>100</v>
      </c>
      <c r="F103" s="5" t="s">
        <v>103</v>
      </c>
      <c r="G103" s="61" t="s">
        <v>36</v>
      </c>
      <c r="H103" s="63">
        <f>H104+H105</f>
        <v>105000</v>
      </c>
      <c r="I103" s="63">
        <f t="shared" ref="I103:M103" si="55">I104+I105</f>
        <v>105000</v>
      </c>
      <c r="J103" s="63">
        <f t="shared" si="55"/>
        <v>105000</v>
      </c>
      <c r="K103" s="63">
        <f t="shared" si="55"/>
        <v>0</v>
      </c>
      <c r="L103" s="63">
        <f t="shared" si="55"/>
        <v>0</v>
      </c>
      <c r="M103" s="63">
        <f t="shared" si="55"/>
        <v>0</v>
      </c>
      <c r="N103" s="63">
        <f t="shared" si="41"/>
        <v>105000</v>
      </c>
      <c r="O103" s="63">
        <f t="shared" si="42"/>
        <v>105000</v>
      </c>
      <c r="P103" s="63">
        <f t="shared" si="43"/>
        <v>105000</v>
      </c>
    </row>
    <row r="104" spans="1:16">
      <c r="A104" s="217"/>
      <c r="B104" s="62" t="s">
        <v>174</v>
      </c>
      <c r="C104" s="5" t="s">
        <v>13</v>
      </c>
      <c r="D104" s="60" t="s">
        <v>5</v>
      </c>
      <c r="E104" s="5" t="s">
        <v>100</v>
      </c>
      <c r="F104" s="5" t="s">
        <v>103</v>
      </c>
      <c r="G104" s="61" t="s">
        <v>175</v>
      </c>
      <c r="H104" s="67">
        <v>25000</v>
      </c>
      <c r="I104" s="67">
        <v>25000</v>
      </c>
      <c r="J104" s="67">
        <v>25000</v>
      </c>
      <c r="K104" s="67"/>
      <c r="L104" s="67"/>
      <c r="M104" s="67"/>
      <c r="N104" s="67">
        <f t="shared" si="41"/>
        <v>25000</v>
      </c>
      <c r="O104" s="67">
        <f t="shared" si="42"/>
        <v>25000</v>
      </c>
      <c r="P104" s="67">
        <f t="shared" si="43"/>
        <v>25000</v>
      </c>
    </row>
    <row r="105" spans="1:16">
      <c r="A105" s="217"/>
      <c r="B105" s="62" t="s">
        <v>67</v>
      </c>
      <c r="C105" s="5" t="s">
        <v>13</v>
      </c>
      <c r="D105" s="60" t="s">
        <v>5</v>
      </c>
      <c r="E105" s="5" t="s">
        <v>100</v>
      </c>
      <c r="F105" s="5" t="s">
        <v>103</v>
      </c>
      <c r="G105" s="61" t="s">
        <v>68</v>
      </c>
      <c r="H105" s="67">
        <v>80000</v>
      </c>
      <c r="I105" s="67">
        <v>80000</v>
      </c>
      <c r="J105" s="67">
        <v>80000</v>
      </c>
      <c r="K105" s="67"/>
      <c r="L105" s="67"/>
      <c r="M105" s="67"/>
      <c r="N105" s="67">
        <f t="shared" si="41"/>
        <v>80000</v>
      </c>
      <c r="O105" s="67">
        <f t="shared" si="42"/>
        <v>80000</v>
      </c>
      <c r="P105" s="67">
        <f t="shared" si="43"/>
        <v>80000</v>
      </c>
    </row>
    <row r="106" spans="1:16" ht="25.5">
      <c r="A106" s="217"/>
      <c r="B106" s="30" t="s">
        <v>41</v>
      </c>
      <c r="C106" s="5" t="s">
        <v>13</v>
      </c>
      <c r="D106" s="60" t="s">
        <v>5</v>
      </c>
      <c r="E106" s="5" t="s">
        <v>100</v>
      </c>
      <c r="F106" s="5" t="s">
        <v>103</v>
      </c>
      <c r="G106" s="17" t="s">
        <v>39</v>
      </c>
      <c r="H106" s="63">
        <f>H107</f>
        <v>115000</v>
      </c>
      <c r="I106" s="63">
        <f t="shared" ref="I106:M106" si="56">I107</f>
        <v>115000</v>
      </c>
      <c r="J106" s="63">
        <f t="shared" si="56"/>
        <v>115000</v>
      </c>
      <c r="K106" s="63">
        <f t="shared" si="56"/>
        <v>0</v>
      </c>
      <c r="L106" s="63">
        <f t="shared" si="56"/>
        <v>0</v>
      </c>
      <c r="M106" s="63">
        <f t="shared" si="56"/>
        <v>0</v>
      </c>
      <c r="N106" s="63">
        <f t="shared" si="41"/>
        <v>115000</v>
      </c>
      <c r="O106" s="63">
        <f t="shared" si="42"/>
        <v>115000</v>
      </c>
      <c r="P106" s="63">
        <f t="shared" si="43"/>
        <v>115000</v>
      </c>
    </row>
    <row r="107" spans="1:16">
      <c r="A107" s="217"/>
      <c r="B107" s="29" t="s">
        <v>42</v>
      </c>
      <c r="C107" s="5" t="s">
        <v>13</v>
      </c>
      <c r="D107" s="60" t="s">
        <v>5</v>
      </c>
      <c r="E107" s="5" t="s">
        <v>100</v>
      </c>
      <c r="F107" s="5" t="s">
        <v>103</v>
      </c>
      <c r="G107" s="17" t="s">
        <v>40</v>
      </c>
      <c r="H107" s="67">
        <v>115000</v>
      </c>
      <c r="I107" s="67">
        <v>115000</v>
      </c>
      <c r="J107" s="67">
        <v>115000</v>
      </c>
      <c r="K107" s="67"/>
      <c r="L107" s="67"/>
      <c r="M107" s="67"/>
      <c r="N107" s="67">
        <f t="shared" si="41"/>
        <v>115000</v>
      </c>
      <c r="O107" s="67">
        <f t="shared" si="42"/>
        <v>115000</v>
      </c>
      <c r="P107" s="67">
        <f t="shared" si="43"/>
        <v>115000</v>
      </c>
    </row>
    <row r="108" spans="1:16" ht="25.5">
      <c r="A108" s="27" t="s">
        <v>98</v>
      </c>
      <c r="B108" s="87" t="s">
        <v>95</v>
      </c>
      <c r="C108" s="6" t="s">
        <v>13</v>
      </c>
      <c r="D108" s="6" t="s">
        <v>6</v>
      </c>
      <c r="E108" s="6" t="s">
        <v>100</v>
      </c>
      <c r="F108" s="6" t="s">
        <v>101</v>
      </c>
      <c r="G108" s="17"/>
      <c r="H108" s="64">
        <f>H109+H112+H115+H118+H124+H121</f>
        <v>5132590.37</v>
      </c>
      <c r="I108" s="64">
        <f t="shared" ref="I108:J108" si="57">I109+I112+I115+I118+I124+I121</f>
        <v>5158948.13</v>
      </c>
      <c r="J108" s="64">
        <f t="shared" si="57"/>
        <v>5375890.4699999997</v>
      </c>
      <c r="K108" s="64">
        <f t="shared" ref="K108:M108" si="58">K109+K112+K115+K118+K124+K121</f>
        <v>0</v>
      </c>
      <c r="L108" s="64">
        <f t="shared" si="58"/>
        <v>0</v>
      </c>
      <c r="M108" s="64">
        <f t="shared" si="58"/>
        <v>0</v>
      </c>
      <c r="N108" s="64">
        <f t="shared" si="41"/>
        <v>5132590.37</v>
      </c>
      <c r="O108" s="64">
        <f t="shared" si="42"/>
        <v>5158948.13</v>
      </c>
      <c r="P108" s="64">
        <f t="shared" si="43"/>
        <v>5375890.4699999997</v>
      </c>
    </row>
    <row r="109" spans="1:16">
      <c r="A109" s="206"/>
      <c r="B109" s="108" t="s">
        <v>154</v>
      </c>
      <c r="C109" s="60" t="s">
        <v>13</v>
      </c>
      <c r="D109" s="60" t="s">
        <v>6</v>
      </c>
      <c r="E109" s="60" t="s">
        <v>100</v>
      </c>
      <c r="F109" s="60" t="s">
        <v>153</v>
      </c>
      <c r="G109" s="61"/>
      <c r="H109" s="70">
        <f>H110</f>
        <v>100000</v>
      </c>
      <c r="I109" s="70">
        <f t="shared" ref="I109:M110" si="59">I110</f>
        <v>100000</v>
      </c>
      <c r="J109" s="70">
        <f t="shared" si="59"/>
        <v>100000</v>
      </c>
      <c r="K109" s="70">
        <f t="shared" si="59"/>
        <v>0</v>
      </c>
      <c r="L109" s="70">
        <f t="shared" si="59"/>
        <v>0</v>
      </c>
      <c r="M109" s="70">
        <f t="shared" si="59"/>
        <v>0</v>
      </c>
      <c r="N109" s="70">
        <f t="shared" si="41"/>
        <v>100000</v>
      </c>
      <c r="O109" s="70">
        <f t="shared" si="42"/>
        <v>100000</v>
      </c>
      <c r="P109" s="70">
        <f t="shared" si="43"/>
        <v>100000</v>
      </c>
    </row>
    <row r="110" spans="1:16" ht="25.5">
      <c r="A110" s="207"/>
      <c r="B110" s="80" t="s">
        <v>41</v>
      </c>
      <c r="C110" s="60" t="s">
        <v>13</v>
      </c>
      <c r="D110" s="60" t="s">
        <v>6</v>
      </c>
      <c r="E110" s="60" t="s">
        <v>100</v>
      </c>
      <c r="F110" s="60" t="s">
        <v>153</v>
      </c>
      <c r="G110" s="61" t="s">
        <v>39</v>
      </c>
      <c r="H110" s="70">
        <f>H111</f>
        <v>100000</v>
      </c>
      <c r="I110" s="70">
        <f t="shared" si="59"/>
        <v>100000</v>
      </c>
      <c r="J110" s="70">
        <f t="shared" si="59"/>
        <v>100000</v>
      </c>
      <c r="K110" s="70">
        <f t="shared" si="59"/>
        <v>0</v>
      </c>
      <c r="L110" s="70">
        <f t="shared" si="59"/>
        <v>0</v>
      </c>
      <c r="M110" s="70">
        <f t="shared" si="59"/>
        <v>0</v>
      </c>
      <c r="N110" s="70">
        <f t="shared" si="41"/>
        <v>100000</v>
      </c>
      <c r="O110" s="70">
        <f t="shared" si="42"/>
        <v>100000</v>
      </c>
      <c r="P110" s="70">
        <f t="shared" si="43"/>
        <v>100000</v>
      </c>
    </row>
    <row r="111" spans="1:16">
      <c r="A111" s="207"/>
      <c r="B111" s="91" t="s">
        <v>42</v>
      </c>
      <c r="C111" s="60" t="s">
        <v>13</v>
      </c>
      <c r="D111" s="60" t="s">
        <v>6</v>
      </c>
      <c r="E111" s="60" t="s">
        <v>100</v>
      </c>
      <c r="F111" s="60" t="s">
        <v>153</v>
      </c>
      <c r="G111" s="61" t="s">
        <v>40</v>
      </c>
      <c r="H111" s="67">
        <v>100000</v>
      </c>
      <c r="I111" s="67">
        <v>100000</v>
      </c>
      <c r="J111" s="67">
        <v>100000</v>
      </c>
      <c r="K111" s="67"/>
      <c r="L111" s="67"/>
      <c r="M111" s="67"/>
      <c r="N111" s="67">
        <f t="shared" si="41"/>
        <v>100000</v>
      </c>
      <c r="O111" s="67">
        <f t="shared" si="42"/>
        <v>100000</v>
      </c>
      <c r="P111" s="67">
        <f t="shared" si="43"/>
        <v>100000</v>
      </c>
    </row>
    <row r="112" spans="1:16" ht="25.5">
      <c r="A112" s="207"/>
      <c r="B112" s="88" t="s">
        <v>96</v>
      </c>
      <c r="C112" s="5" t="s">
        <v>13</v>
      </c>
      <c r="D112" s="60" t="s">
        <v>6</v>
      </c>
      <c r="E112" s="5" t="s">
        <v>100</v>
      </c>
      <c r="F112" s="5" t="s">
        <v>108</v>
      </c>
      <c r="G112" s="17"/>
      <c r="H112" s="63">
        <f>H113</f>
        <v>2961502</v>
      </c>
      <c r="I112" s="63">
        <f t="shared" ref="I112:M113" si="60">I113</f>
        <v>2994036.51</v>
      </c>
      <c r="J112" s="63">
        <f t="shared" si="60"/>
        <v>3144379.58</v>
      </c>
      <c r="K112" s="63">
        <f t="shared" si="60"/>
        <v>0</v>
      </c>
      <c r="L112" s="63">
        <f t="shared" si="60"/>
        <v>0</v>
      </c>
      <c r="M112" s="63">
        <f t="shared" si="60"/>
        <v>0</v>
      </c>
      <c r="N112" s="63">
        <f t="shared" si="41"/>
        <v>2961502</v>
      </c>
      <c r="O112" s="63">
        <f t="shared" si="42"/>
        <v>2994036.51</v>
      </c>
      <c r="P112" s="63">
        <f t="shared" si="43"/>
        <v>3144379.58</v>
      </c>
    </row>
    <row r="113" spans="1:16" ht="25.5">
      <c r="A113" s="207"/>
      <c r="B113" s="80" t="s">
        <v>41</v>
      </c>
      <c r="C113" s="5" t="s">
        <v>13</v>
      </c>
      <c r="D113" s="60" t="s">
        <v>6</v>
      </c>
      <c r="E113" s="5" t="s">
        <v>100</v>
      </c>
      <c r="F113" s="5" t="s">
        <v>108</v>
      </c>
      <c r="G113" s="17" t="s">
        <v>39</v>
      </c>
      <c r="H113" s="63">
        <f>H114</f>
        <v>2961502</v>
      </c>
      <c r="I113" s="63">
        <f t="shared" si="60"/>
        <v>2994036.51</v>
      </c>
      <c r="J113" s="63">
        <f t="shared" si="60"/>
        <v>3144379.58</v>
      </c>
      <c r="K113" s="63">
        <f t="shared" si="60"/>
        <v>0</v>
      </c>
      <c r="L113" s="63">
        <f t="shared" si="60"/>
        <v>0</v>
      </c>
      <c r="M113" s="63">
        <f t="shared" si="60"/>
        <v>0</v>
      </c>
      <c r="N113" s="63">
        <f t="shared" si="41"/>
        <v>2961502</v>
      </c>
      <c r="O113" s="63">
        <f t="shared" si="42"/>
        <v>2994036.51</v>
      </c>
      <c r="P113" s="63">
        <f t="shared" si="43"/>
        <v>3144379.58</v>
      </c>
    </row>
    <row r="114" spans="1:16">
      <c r="A114" s="207"/>
      <c r="B114" s="91" t="s">
        <v>42</v>
      </c>
      <c r="C114" s="5" t="s">
        <v>13</v>
      </c>
      <c r="D114" s="60" t="s">
        <v>6</v>
      </c>
      <c r="E114" s="5" t="s">
        <v>100</v>
      </c>
      <c r="F114" s="5" t="s">
        <v>108</v>
      </c>
      <c r="G114" s="17" t="s">
        <v>40</v>
      </c>
      <c r="H114" s="67">
        <v>2961502</v>
      </c>
      <c r="I114" s="67">
        <v>2994036.51</v>
      </c>
      <c r="J114" s="67">
        <v>3144379.58</v>
      </c>
      <c r="K114" s="67"/>
      <c r="L114" s="67"/>
      <c r="M114" s="67"/>
      <c r="N114" s="67">
        <f t="shared" si="41"/>
        <v>2961502</v>
      </c>
      <c r="O114" s="67">
        <f t="shared" si="42"/>
        <v>2994036.51</v>
      </c>
      <c r="P114" s="67">
        <f t="shared" si="43"/>
        <v>3144379.58</v>
      </c>
    </row>
    <row r="115" spans="1:16">
      <c r="A115" s="207"/>
      <c r="B115" s="91" t="s">
        <v>43</v>
      </c>
      <c r="C115" s="5" t="s">
        <v>13</v>
      </c>
      <c r="D115" s="60" t="s">
        <v>6</v>
      </c>
      <c r="E115" s="5" t="s">
        <v>100</v>
      </c>
      <c r="F115" s="5" t="s">
        <v>103</v>
      </c>
      <c r="G115" s="17"/>
      <c r="H115" s="63">
        <f>H116</f>
        <v>20000</v>
      </c>
      <c r="I115" s="63">
        <f t="shared" ref="I115:M116" si="61">I116</f>
        <v>20000</v>
      </c>
      <c r="J115" s="63">
        <f t="shared" si="61"/>
        <v>20000</v>
      </c>
      <c r="K115" s="63">
        <f t="shared" si="61"/>
        <v>0</v>
      </c>
      <c r="L115" s="63">
        <f t="shared" si="61"/>
        <v>0</v>
      </c>
      <c r="M115" s="63">
        <f t="shared" si="61"/>
        <v>0</v>
      </c>
      <c r="N115" s="63">
        <f t="shared" si="41"/>
        <v>20000</v>
      </c>
      <c r="O115" s="63">
        <f t="shared" si="42"/>
        <v>20000</v>
      </c>
      <c r="P115" s="63">
        <f t="shared" si="43"/>
        <v>20000</v>
      </c>
    </row>
    <row r="116" spans="1:16">
      <c r="A116" s="207"/>
      <c r="B116" s="91" t="s">
        <v>35</v>
      </c>
      <c r="C116" s="5" t="s">
        <v>13</v>
      </c>
      <c r="D116" s="60" t="s">
        <v>6</v>
      </c>
      <c r="E116" s="5" t="s">
        <v>100</v>
      </c>
      <c r="F116" s="5" t="s">
        <v>103</v>
      </c>
      <c r="G116" s="61" t="s">
        <v>36</v>
      </c>
      <c r="H116" s="63">
        <f>H117</f>
        <v>20000</v>
      </c>
      <c r="I116" s="63">
        <f t="shared" si="61"/>
        <v>20000</v>
      </c>
      <c r="J116" s="63">
        <f t="shared" si="61"/>
        <v>20000</v>
      </c>
      <c r="K116" s="63">
        <f t="shared" si="61"/>
        <v>0</v>
      </c>
      <c r="L116" s="63">
        <f t="shared" si="61"/>
        <v>0</v>
      </c>
      <c r="M116" s="63">
        <f t="shared" si="61"/>
        <v>0</v>
      </c>
      <c r="N116" s="63">
        <f t="shared" si="41"/>
        <v>20000</v>
      </c>
      <c r="O116" s="63">
        <f t="shared" si="42"/>
        <v>20000</v>
      </c>
      <c r="P116" s="63">
        <f t="shared" si="43"/>
        <v>20000</v>
      </c>
    </row>
    <row r="117" spans="1:16" ht="14.25" customHeight="1">
      <c r="A117" s="207"/>
      <c r="B117" s="91" t="s">
        <v>38</v>
      </c>
      <c r="C117" s="5" t="s">
        <v>13</v>
      </c>
      <c r="D117" s="60" t="s">
        <v>6</v>
      </c>
      <c r="E117" s="5" t="s">
        <v>100</v>
      </c>
      <c r="F117" s="5" t="s">
        <v>103</v>
      </c>
      <c r="G117" s="61" t="s">
        <v>37</v>
      </c>
      <c r="H117" s="67">
        <v>20000</v>
      </c>
      <c r="I117" s="67">
        <v>20000</v>
      </c>
      <c r="J117" s="67">
        <v>20000</v>
      </c>
      <c r="K117" s="67"/>
      <c r="L117" s="67"/>
      <c r="M117" s="67"/>
      <c r="N117" s="67">
        <f t="shared" si="41"/>
        <v>20000</v>
      </c>
      <c r="O117" s="67">
        <f t="shared" si="42"/>
        <v>20000</v>
      </c>
      <c r="P117" s="67">
        <f t="shared" si="43"/>
        <v>20000</v>
      </c>
    </row>
    <row r="118" spans="1:16">
      <c r="A118" s="207"/>
      <c r="B118" s="88" t="s">
        <v>22</v>
      </c>
      <c r="C118" s="60" t="s">
        <v>13</v>
      </c>
      <c r="D118" s="60" t="s">
        <v>6</v>
      </c>
      <c r="E118" s="60" t="s">
        <v>100</v>
      </c>
      <c r="F118" s="60" t="s">
        <v>109</v>
      </c>
      <c r="G118" s="17"/>
      <c r="H118" s="63">
        <f>H119</f>
        <v>80000</v>
      </c>
      <c r="I118" s="63">
        <f t="shared" ref="I118:M119" si="62">I119</f>
        <v>80000</v>
      </c>
      <c r="J118" s="63">
        <f t="shared" si="62"/>
        <v>80000</v>
      </c>
      <c r="K118" s="63">
        <f t="shared" si="62"/>
        <v>0</v>
      </c>
      <c r="L118" s="63">
        <f t="shared" si="62"/>
        <v>0</v>
      </c>
      <c r="M118" s="63">
        <f t="shared" si="62"/>
        <v>0</v>
      </c>
      <c r="N118" s="63">
        <f t="shared" si="41"/>
        <v>80000</v>
      </c>
      <c r="O118" s="63">
        <f t="shared" si="42"/>
        <v>80000</v>
      </c>
      <c r="P118" s="63">
        <f t="shared" si="43"/>
        <v>80000</v>
      </c>
    </row>
    <row r="119" spans="1:16" ht="25.5">
      <c r="A119" s="207"/>
      <c r="B119" s="80" t="s">
        <v>41</v>
      </c>
      <c r="C119" s="60" t="s">
        <v>13</v>
      </c>
      <c r="D119" s="60" t="s">
        <v>6</v>
      </c>
      <c r="E119" s="60" t="s">
        <v>100</v>
      </c>
      <c r="F119" s="60" t="s">
        <v>109</v>
      </c>
      <c r="G119" s="61" t="s">
        <v>39</v>
      </c>
      <c r="H119" s="63">
        <f>H120</f>
        <v>80000</v>
      </c>
      <c r="I119" s="63">
        <f t="shared" si="62"/>
        <v>80000</v>
      </c>
      <c r="J119" s="63">
        <f t="shared" si="62"/>
        <v>80000</v>
      </c>
      <c r="K119" s="63">
        <f t="shared" si="62"/>
        <v>0</v>
      </c>
      <c r="L119" s="63">
        <f t="shared" si="62"/>
        <v>0</v>
      </c>
      <c r="M119" s="63">
        <f t="shared" si="62"/>
        <v>0</v>
      </c>
      <c r="N119" s="63">
        <f t="shared" si="41"/>
        <v>80000</v>
      </c>
      <c r="O119" s="63">
        <f t="shared" si="42"/>
        <v>80000</v>
      </c>
      <c r="P119" s="63">
        <f t="shared" si="43"/>
        <v>80000</v>
      </c>
    </row>
    <row r="120" spans="1:16">
      <c r="A120" s="207"/>
      <c r="B120" s="91" t="s">
        <v>42</v>
      </c>
      <c r="C120" s="60" t="s">
        <v>13</v>
      </c>
      <c r="D120" s="60" t="s">
        <v>6</v>
      </c>
      <c r="E120" s="60" t="s">
        <v>100</v>
      </c>
      <c r="F120" s="60" t="s">
        <v>109</v>
      </c>
      <c r="G120" s="61" t="s">
        <v>40</v>
      </c>
      <c r="H120" s="67">
        <v>80000</v>
      </c>
      <c r="I120" s="67">
        <v>80000</v>
      </c>
      <c r="J120" s="67">
        <v>80000</v>
      </c>
      <c r="K120" s="67"/>
      <c r="L120" s="67"/>
      <c r="M120" s="67"/>
      <c r="N120" s="67">
        <f t="shared" si="41"/>
        <v>80000</v>
      </c>
      <c r="O120" s="67">
        <f t="shared" si="42"/>
        <v>80000</v>
      </c>
      <c r="P120" s="67">
        <f t="shared" si="43"/>
        <v>80000</v>
      </c>
    </row>
    <row r="121" spans="1:16" ht="25.5">
      <c r="A121" s="207"/>
      <c r="B121" s="88" t="s">
        <v>258</v>
      </c>
      <c r="C121" s="5" t="s">
        <v>13</v>
      </c>
      <c r="D121" s="60" t="s">
        <v>6</v>
      </c>
      <c r="E121" s="5" t="s">
        <v>100</v>
      </c>
      <c r="F121" s="60" t="s">
        <v>176</v>
      </c>
      <c r="G121" s="61"/>
      <c r="H121" s="67">
        <f>H122</f>
        <v>300000</v>
      </c>
      <c r="I121" s="67">
        <f t="shared" ref="I121:M122" si="63">I122</f>
        <v>300000</v>
      </c>
      <c r="J121" s="67">
        <f t="shared" si="63"/>
        <v>300000</v>
      </c>
      <c r="K121" s="67">
        <f t="shared" si="63"/>
        <v>0</v>
      </c>
      <c r="L121" s="67">
        <f t="shared" si="63"/>
        <v>0</v>
      </c>
      <c r="M121" s="67">
        <f t="shared" si="63"/>
        <v>0</v>
      </c>
      <c r="N121" s="67">
        <f t="shared" si="41"/>
        <v>300000</v>
      </c>
      <c r="O121" s="67">
        <f t="shared" si="42"/>
        <v>300000</v>
      </c>
      <c r="P121" s="67">
        <f t="shared" si="43"/>
        <v>300000</v>
      </c>
    </row>
    <row r="122" spans="1:16" ht="25.5">
      <c r="A122" s="207"/>
      <c r="B122" s="80" t="s">
        <v>41</v>
      </c>
      <c r="C122" s="5" t="s">
        <v>13</v>
      </c>
      <c r="D122" s="60" t="s">
        <v>6</v>
      </c>
      <c r="E122" s="5" t="s">
        <v>100</v>
      </c>
      <c r="F122" s="60" t="s">
        <v>176</v>
      </c>
      <c r="G122" s="61" t="s">
        <v>39</v>
      </c>
      <c r="H122" s="67">
        <f>H123</f>
        <v>300000</v>
      </c>
      <c r="I122" s="67">
        <f t="shared" si="63"/>
        <v>300000</v>
      </c>
      <c r="J122" s="67">
        <f t="shared" si="63"/>
        <v>300000</v>
      </c>
      <c r="K122" s="67">
        <f t="shared" si="63"/>
        <v>0</v>
      </c>
      <c r="L122" s="67">
        <f t="shared" si="63"/>
        <v>0</v>
      </c>
      <c r="M122" s="67">
        <f t="shared" si="63"/>
        <v>0</v>
      </c>
      <c r="N122" s="67">
        <f t="shared" si="41"/>
        <v>300000</v>
      </c>
      <c r="O122" s="67">
        <f t="shared" si="42"/>
        <v>300000</v>
      </c>
      <c r="P122" s="67">
        <f t="shared" si="43"/>
        <v>300000</v>
      </c>
    </row>
    <row r="123" spans="1:16">
      <c r="A123" s="207"/>
      <c r="B123" s="91" t="s">
        <v>42</v>
      </c>
      <c r="C123" s="5" t="s">
        <v>13</v>
      </c>
      <c r="D123" s="60" t="s">
        <v>6</v>
      </c>
      <c r="E123" s="5" t="s">
        <v>100</v>
      </c>
      <c r="F123" s="60" t="s">
        <v>176</v>
      </c>
      <c r="G123" s="61" t="s">
        <v>40</v>
      </c>
      <c r="H123" s="67">
        <v>300000</v>
      </c>
      <c r="I123" s="67">
        <v>300000</v>
      </c>
      <c r="J123" s="67">
        <v>300000</v>
      </c>
      <c r="K123" s="67"/>
      <c r="L123" s="67"/>
      <c r="M123" s="67"/>
      <c r="N123" s="67">
        <f t="shared" si="41"/>
        <v>300000</v>
      </c>
      <c r="O123" s="67">
        <f t="shared" si="42"/>
        <v>300000</v>
      </c>
      <c r="P123" s="67">
        <f t="shared" si="43"/>
        <v>300000</v>
      </c>
    </row>
    <row r="124" spans="1:16" ht="38.25">
      <c r="A124" s="207"/>
      <c r="B124" s="88" t="s">
        <v>347</v>
      </c>
      <c r="C124" s="5" t="s">
        <v>13</v>
      </c>
      <c r="D124" s="60" t="s">
        <v>6</v>
      </c>
      <c r="E124" s="5" t="s">
        <v>100</v>
      </c>
      <c r="F124" s="5" t="s">
        <v>110</v>
      </c>
      <c r="G124" s="17"/>
      <c r="H124" s="63">
        <f>H125</f>
        <v>1671088.37</v>
      </c>
      <c r="I124" s="63">
        <f t="shared" ref="I124:M125" si="64">I125</f>
        <v>1664911.62</v>
      </c>
      <c r="J124" s="63">
        <f t="shared" si="64"/>
        <v>1731510.89</v>
      </c>
      <c r="K124" s="63">
        <f t="shared" si="64"/>
        <v>0</v>
      </c>
      <c r="L124" s="63">
        <f t="shared" si="64"/>
        <v>0</v>
      </c>
      <c r="M124" s="63">
        <f t="shared" si="64"/>
        <v>0</v>
      </c>
      <c r="N124" s="63">
        <f t="shared" si="41"/>
        <v>1671088.37</v>
      </c>
      <c r="O124" s="63">
        <f t="shared" si="42"/>
        <v>1664911.62</v>
      </c>
      <c r="P124" s="63">
        <f t="shared" si="43"/>
        <v>1731510.89</v>
      </c>
    </row>
    <row r="125" spans="1:16" ht="25.5">
      <c r="A125" s="207"/>
      <c r="B125" s="80" t="s">
        <v>41</v>
      </c>
      <c r="C125" s="5" t="s">
        <v>13</v>
      </c>
      <c r="D125" s="60" t="s">
        <v>6</v>
      </c>
      <c r="E125" s="5" t="s">
        <v>100</v>
      </c>
      <c r="F125" s="5" t="s">
        <v>110</v>
      </c>
      <c r="G125" s="17" t="s">
        <v>39</v>
      </c>
      <c r="H125" s="63">
        <f>H126</f>
        <v>1671088.37</v>
      </c>
      <c r="I125" s="63">
        <f t="shared" si="64"/>
        <v>1664911.62</v>
      </c>
      <c r="J125" s="63">
        <f t="shared" si="64"/>
        <v>1731510.89</v>
      </c>
      <c r="K125" s="63">
        <f t="shared" si="64"/>
        <v>0</v>
      </c>
      <c r="L125" s="63">
        <f t="shared" si="64"/>
        <v>0</v>
      </c>
      <c r="M125" s="63">
        <f t="shared" si="64"/>
        <v>0</v>
      </c>
      <c r="N125" s="63">
        <f t="shared" si="41"/>
        <v>1671088.37</v>
      </c>
      <c r="O125" s="63">
        <f t="shared" si="42"/>
        <v>1664911.62</v>
      </c>
      <c r="P125" s="63">
        <f t="shared" si="43"/>
        <v>1731510.89</v>
      </c>
    </row>
    <row r="126" spans="1:16">
      <c r="A126" s="208"/>
      <c r="B126" s="91" t="s">
        <v>42</v>
      </c>
      <c r="C126" s="5" t="s">
        <v>13</v>
      </c>
      <c r="D126" s="60" t="s">
        <v>6</v>
      </c>
      <c r="E126" s="5" t="s">
        <v>100</v>
      </c>
      <c r="F126" s="5" t="s">
        <v>110</v>
      </c>
      <c r="G126" s="17" t="s">
        <v>40</v>
      </c>
      <c r="H126" s="67">
        <v>1671088.37</v>
      </c>
      <c r="I126" s="67">
        <v>1664911.62</v>
      </c>
      <c r="J126" s="67">
        <v>1731510.89</v>
      </c>
      <c r="K126" s="67"/>
      <c r="L126" s="67"/>
      <c r="M126" s="67"/>
      <c r="N126" s="67">
        <f t="shared" si="41"/>
        <v>1671088.37</v>
      </c>
      <c r="O126" s="67">
        <f t="shared" si="42"/>
        <v>1664911.62</v>
      </c>
      <c r="P126" s="67">
        <f t="shared" si="43"/>
        <v>1731510.89</v>
      </c>
    </row>
    <row r="127" spans="1:16">
      <c r="A127" s="78"/>
      <c r="B127" s="91"/>
      <c r="C127" s="5"/>
      <c r="D127" s="5"/>
      <c r="E127" s="5"/>
      <c r="F127" s="5"/>
      <c r="G127" s="17"/>
      <c r="H127" s="63"/>
      <c r="I127" s="63"/>
      <c r="J127" s="63"/>
      <c r="K127" s="63"/>
      <c r="L127" s="63"/>
      <c r="M127" s="63"/>
      <c r="N127" s="63"/>
      <c r="O127" s="63"/>
      <c r="P127" s="63"/>
    </row>
    <row r="128" spans="1:16" ht="30">
      <c r="A128" s="26" t="s">
        <v>10</v>
      </c>
      <c r="B128" s="102" t="s">
        <v>228</v>
      </c>
      <c r="C128" s="7" t="s">
        <v>16</v>
      </c>
      <c r="D128" s="7" t="s">
        <v>21</v>
      </c>
      <c r="E128" s="7" t="s">
        <v>100</v>
      </c>
      <c r="F128" s="7" t="s">
        <v>101</v>
      </c>
      <c r="G128" s="18"/>
      <c r="H128" s="64">
        <f t="shared" ref="H128:M128" si="65">H129+H151+H173+H186</f>
        <v>118763050.81</v>
      </c>
      <c r="I128" s="64">
        <f t="shared" si="65"/>
        <v>119246459.2</v>
      </c>
      <c r="J128" s="64">
        <f t="shared" si="65"/>
        <v>118990966.33</v>
      </c>
      <c r="K128" s="64">
        <f t="shared" si="65"/>
        <v>5157872.1500000004</v>
      </c>
      <c r="L128" s="64">
        <f t="shared" si="65"/>
        <v>-32430.240000000002</v>
      </c>
      <c r="M128" s="64">
        <f t="shared" si="65"/>
        <v>262382.61</v>
      </c>
      <c r="N128" s="64">
        <f t="shared" si="41"/>
        <v>123920922.96000001</v>
      </c>
      <c r="O128" s="64">
        <f t="shared" si="42"/>
        <v>119214028.96000001</v>
      </c>
      <c r="P128" s="64">
        <f t="shared" si="43"/>
        <v>119253348.94</v>
      </c>
    </row>
    <row r="129" spans="1:16" ht="38.25">
      <c r="A129" s="27" t="s">
        <v>79</v>
      </c>
      <c r="B129" s="87" t="s">
        <v>77</v>
      </c>
      <c r="C129" s="6" t="s">
        <v>16</v>
      </c>
      <c r="D129" s="6" t="s">
        <v>3</v>
      </c>
      <c r="E129" s="6" t="s">
        <v>100</v>
      </c>
      <c r="F129" s="6" t="s">
        <v>101</v>
      </c>
      <c r="G129" s="18"/>
      <c r="H129" s="64">
        <f>H133+H136+H139+H142+H145+H130+H148</f>
        <v>63445989</v>
      </c>
      <c r="I129" s="64">
        <f t="shared" ref="I129:M129" si="66">I133+I136+I139+I142+I145+I130+I148</f>
        <v>64291111.119999997</v>
      </c>
      <c r="J129" s="64">
        <f t="shared" si="66"/>
        <v>64473880.219999999</v>
      </c>
      <c r="K129" s="64">
        <f t="shared" si="66"/>
        <v>5111111.1100000003</v>
      </c>
      <c r="L129" s="64">
        <f t="shared" si="66"/>
        <v>0</v>
      </c>
      <c r="M129" s="64">
        <f t="shared" si="66"/>
        <v>0</v>
      </c>
      <c r="N129" s="64">
        <f t="shared" si="41"/>
        <v>68557100.109999999</v>
      </c>
      <c r="O129" s="64">
        <f t="shared" si="42"/>
        <v>64291111.119999997</v>
      </c>
      <c r="P129" s="64">
        <f t="shared" si="43"/>
        <v>64473880.219999999</v>
      </c>
    </row>
    <row r="130" spans="1:16" ht="25.5">
      <c r="A130" s="143"/>
      <c r="B130" s="88" t="s">
        <v>258</v>
      </c>
      <c r="C130" s="5" t="s">
        <v>16</v>
      </c>
      <c r="D130" s="5" t="s">
        <v>3</v>
      </c>
      <c r="E130" s="5" t="s">
        <v>100</v>
      </c>
      <c r="F130" s="79" t="s">
        <v>176</v>
      </c>
      <c r="G130" s="17"/>
      <c r="H130" s="70">
        <f>H131</f>
        <v>1410000</v>
      </c>
      <c r="I130" s="70">
        <f t="shared" ref="I130:M130" si="67">I131</f>
        <v>1150000</v>
      </c>
      <c r="J130" s="70">
        <f t="shared" si="67"/>
        <v>500000</v>
      </c>
      <c r="K130" s="70">
        <f t="shared" si="67"/>
        <v>5000000</v>
      </c>
      <c r="L130" s="70">
        <f t="shared" si="67"/>
        <v>0</v>
      </c>
      <c r="M130" s="70">
        <f t="shared" si="67"/>
        <v>0</v>
      </c>
      <c r="N130" s="70">
        <f t="shared" si="41"/>
        <v>6410000</v>
      </c>
      <c r="O130" s="70">
        <f t="shared" si="42"/>
        <v>1150000</v>
      </c>
      <c r="P130" s="70">
        <f t="shared" si="43"/>
        <v>500000</v>
      </c>
    </row>
    <row r="131" spans="1:16" ht="25.5">
      <c r="A131" s="143"/>
      <c r="B131" s="80" t="s">
        <v>41</v>
      </c>
      <c r="C131" s="5" t="s">
        <v>16</v>
      </c>
      <c r="D131" s="5" t="s">
        <v>3</v>
      </c>
      <c r="E131" s="5" t="s">
        <v>100</v>
      </c>
      <c r="F131" s="79" t="s">
        <v>176</v>
      </c>
      <c r="G131" s="17" t="s">
        <v>39</v>
      </c>
      <c r="H131" s="70">
        <f>H132</f>
        <v>1410000</v>
      </c>
      <c r="I131" s="70">
        <f t="shared" ref="I131:M131" si="68">I132</f>
        <v>1150000</v>
      </c>
      <c r="J131" s="70">
        <f t="shared" si="68"/>
        <v>500000</v>
      </c>
      <c r="K131" s="70">
        <f t="shared" si="68"/>
        <v>5000000</v>
      </c>
      <c r="L131" s="70">
        <f t="shared" si="68"/>
        <v>0</v>
      </c>
      <c r="M131" s="70">
        <f t="shared" si="68"/>
        <v>0</v>
      </c>
      <c r="N131" s="70">
        <f t="shared" si="41"/>
        <v>6410000</v>
      </c>
      <c r="O131" s="70">
        <f t="shared" si="42"/>
        <v>1150000</v>
      </c>
      <c r="P131" s="70">
        <f t="shared" si="43"/>
        <v>500000</v>
      </c>
    </row>
    <row r="132" spans="1:16">
      <c r="A132" s="143"/>
      <c r="B132" s="108" t="s">
        <v>42</v>
      </c>
      <c r="C132" s="5" t="s">
        <v>16</v>
      </c>
      <c r="D132" s="5" t="s">
        <v>3</v>
      </c>
      <c r="E132" s="5" t="s">
        <v>100</v>
      </c>
      <c r="F132" s="79" t="s">
        <v>176</v>
      </c>
      <c r="G132" s="17" t="s">
        <v>40</v>
      </c>
      <c r="H132" s="67">
        <f>1150000+260000</f>
        <v>1410000</v>
      </c>
      <c r="I132" s="67">
        <v>1150000</v>
      </c>
      <c r="J132" s="67">
        <v>500000</v>
      </c>
      <c r="K132" s="67">
        <v>5000000</v>
      </c>
      <c r="L132" s="67"/>
      <c r="M132" s="67"/>
      <c r="N132" s="67">
        <f t="shared" si="41"/>
        <v>6410000</v>
      </c>
      <c r="O132" s="67">
        <f t="shared" si="42"/>
        <v>1150000</v>
      </c>
      <c r="P132" s="67">
        <f t="shared" si="43"/>
        <v>500000</v>
      </c>
    </row>
    <row r="133" spans="1:16">
      <c r="A133" s="212"/>
      <c r="B133" s="62" t="s">
        <v>263</v>
      </c>
      <c r="C133" s="5" t="s">
        <v>16</v>
      </c>
      <c r="D133" s="5" t="s">
        <v>3</v>
      </c>
      <c r="E133" s="5" t="s">
        <v>100</v>
      </c>
      <c r="F133" s="5" t="s">
        <v>111</v>
      </c>
      <c r="G133" s="17"/>
      <c r="H133" s="63">
        <f>H134</f>
        <v>700000</v>
      </c>
      <c r="I133" s="63">
        <f t="shared" ref="I133:M134" si="69">I134</f>
        <v>700000</v>
      </c>
      <c r="J133" s="63">
        <f t="shared" si="69"/>
        <v>700000</v>
      </c>
      <c r="K133" s="63">
        <f t="shared" si="69"/>
        <v>0</v>
      </c>
      <c r="L133" s="63">
        <f t="shared" si="69"/>
        <v>0</v>
      </c>
      <c r="M133" s="63">
        <f t="shared" si="69"/>
        <v>0</v>
      </c>
      <c r="N133" s="63">
        <f t="shared" si="41"/>
        <v>700000</v>
      </c>
      <c r="O133" s="63">
        <f t="shared" si="42"/>
        <v>700000</v>
      </c>
      <c r="P133" s="63">
        <f t="shared" si="43"/>
        <v>700000</v>
      </c>
    </row>
    <row r="134" spans="1:16" ht="25.5">
      <c r="A134" s="213"/>
      <c r="B134" s="30" t="s">
        <v>41</v>
      </c>
      <c r="C134" s="5" t="s">
        <v>16</v>
      </c>
      <c r="D134" s="5" t="s">
        <v>3</v>
      </c>
      <c r="E134" s="5" t="s">
        <v>100</v>
      </c>
      <c r="F134" s="5" t="s">
        <v>111</v>
      </c>
      <c r="G134" s="17" t="s">
        <v>39</v>
      </c>
      <c r="H134" s="63">
        <f>H135</f>
        <v>700000</v>
      </c>
      <c r="I134" s="63">
        <f t="shared" si="69"/>
        <v>700000</v>
      </c>
      <c r="J134" s="63">
        <f t="shared" si="69"/>
        <v>700000</v>
      </c>
      <c r="K134" s="63">
        <f t="shared" si="69"/>
        <v>0</v>
      </c>
      <c r="L134" s="63">
        <f t="shared" si="69"/>
        <v>0</v>
      </c>
      <c r="M134" s="63">
        <f t="shared" si="69"/>
        <v>0</v>
      </c>
      <c r="N134" s="63">
        <f t="shared" si="41"/>
        <v>700000</v>
      </c>
      <c r="O134" s="63">
        <f t="shared" si="42"/>
        <v>700000</v>
      </c>
      <c r="P134" s="63">
        <f t="shared" si="43"/>
        <v>700000</v>
      </c>
    </row>
    <row r="135" spans="1:16">
      <c r="A135" s="213"/>
      <c r="B135" s="29" t="s">
        <v>42</v>
      </c>
      <c r="C135" s="5" t="s">
        <v>16</v>
      </c>
      <c r="D135" s="5" t="s">
        <v>3</v>
      </c>
      <c r="E135" s="5" t="s">
        <v>100</v>
      </c>
      <c r="F135" s="5" t="s">
        <v>111</v>
      </c>
      <c r="G135" s="17" t="s">
        <v>40</v>
      </c>
      <c r="H135" s="67">
        <v>700000</v>
      </c>
      <c r="I135" s="67">
        <v>700000</v>
      </c>
      <c r="J135" s="67">
        <v>700000</v>
      </c>
      <c r="K135" s="67"/>
      <c r="L135" s="67"/>
      <c r="M135" s="67"/>
      <c r="N135" s="67">
        <f t="shared" si="41"/>
        <v>700000</v>
      </c>
      <c r="O135" s="67">
        <f t="shared" si="42"/>
        <v>700000</v>
      </c>
      <c r="P135" s="67">
        <f t="shared" si="43"/>
        <v>700000</v>
      </c>
    </row>
    <row r="136" spans="1:16">
      <c r="A136" s="213"/>
      <c r="B136" s="62" t="s">
        <v>264</v>
      </c>
      <c r="C136" s="5" t="s">
        <v>16</v>
      </c>
      <c r="D136" s="5" t="s">
        <v>3</v>
      </c>
      <c r="E136" s="5" t="s">
        <v>100</v>
      </c>
      <c r="F136" s="5" t="s">
        <v>112</v>
      </c>
      <c r="G136" s="17"/>
      <c r="H136" s="63">
        <f>H137</f>
        <v>60166660</v>
      </c>
      <c r="I136" s="63">
        <f t="shared" ref="I136:M137" si="70">I137</f>
        <v>61530611.119999997</v>
      </c>
      <c r="J136" s="63">
        <f t="shared" si="70"/>
        <v>62638980.219999999</v>
      </c>
      <c r="K136" s="63">
        <f t="shared" si="70"/>
        <v>0</v>
      </c>
      <c r="L136" s="63">
        <f t="shared" si="70"/>
        <v>0</v>
      </c>
      <c r="M136" s="63">
        <f t="shared" si="70"/>
        <v>0</v>
      </c>
      <c r="N136" s="63">
        <f t="shared" si="41"/>
        <v>60166660</v>
      </c>
      <c r="O136" s="63">
        <f t="shared" si="42"/>
        <v>61530611.119999997</v>
      </c>
      <c r="P136" s="63">
        <f t="shared" si="43"/>
        <v>62638980.219999999</v>
      </c>
    </row>
    <row r="137" spans="1:16" ht="25.5">
      <c r="A137" s="213"/>
      <c r="B137" s="30" t="s">
        <v>41</v>
      </c>
      <c r="C137" s="5" t="s">
        <v>16</v>
      </c>
      <c r="D137" s="5" t="s">
        <v>3</v>
      </c>
      <c r="E137" s="5" t="s">
        <v>100</v>
      </c>
      <c r="F137" s="5" t="s">
        <v>112</v>
      </c>
      <c r="G137" s="17" t="s">
        <v>39</v>
      </c>
      <c r="H137" s="63">
        <f>H138</f>
        <v>60166660</v>
      </c>
      <c r="I137" s="63">
        <f t="shared" si="70"/>
        <v>61530611.119999997</v>
      </c>
      <c r="J137" s="63">
        <f t="shared" si="70"/>
        <v>62638980.219999999</v>
      </c>
      <c r="K137" s="63">
        <f t="shared" si="70"/>
        <v>0</v>
      </c>
      <c r="L137" s="63">
        <f t="shared" si="70"/>
        <v>0</v>
      </c>
      <c r="M137" s="63">
        <f t="shared" si="70"/>
        <v>0</v>
      </c>
      <c r="N137" s="63">
        <f t="shared" si="41"/>
        <v>60166660</v>
      </c>
      <c r="O137" s="63">
        <f t="shared" si="42"/>
        <v>61530611.119999997</v>
      </c>
      <c r="P137" s="63">
        <f t="shared" si="43"/>
        <v>62638980.219999999</v>
      </c>
    </row>
    <row r="138" spans="1:16">
      <c r="A138" s="213"/>
      <c r="B138" s="29" t="s">
        <v>42</v>
      </c>
      <c r="C138" s="5" t="s">
        <v>16</v>
      </c>
      <c r="D138" s="5" t="s">
        <v>3</v>
      </c>
      <c r="E138" s="5" t="s">
        <v>100</v>
      </c>
      <c r="F138" s="5" t="s">
        <v>112</v>
      </c>
      <c r="G138" s="17" t="s">
        <v>40</v>
      </c>
      <c r="H138" s="67">
        <f>59666660+500000</f>
        <v>60166660</v>
      </c>
      <c r="I138" s="67">
        <f>61030611.12+500000</f>
        <v>61530611.119999997</v>
      </c>
      <c r="J138" s="67">
        <f>62438980.22+200000</f>
        <v>62638980.219999999</v>
      </c>
      <c r="K138" s="67"/>
      <c r="L138" s="67"/>
      <c r="M138" s="67"/>
      <c r="N138" s="67">
        <f t="shared" si="41"/>
        <v>60166660</v>
      </c>
      <c r="O138" s="67">
        <f t="shared" si="42"/>
        <v>61530611.119999997</v>
      </c>
      <c r="P138" s="67">
        <f t="shared" si="43"/>
        <v>62638980.219999999</v>
      </c>
    </row>
    <row r="139" spans="1:16">
      <c r="A139" s="213"/>
      <c r="B139" s="119" t="s">
        <v>265</v>
      </c>
      <c r="C139" s="5" t="s">
        <v>16</v>
      </c>
      <c r="D139" s="5" t="s">
        <v>3</v>
      </c>
      <c r="E139" s="5" t="s">
        <v>100</v>
      </c>
      <c r="F139" s="5" t="s">
        <v>113</v>
      </c>
      <c r="G139" s="17"/>
      <c r="H139" s="63">
        <f>H140</f>
        <v>300000</v>
      </c>
      <c r="I139" s="63">
        <f t="shared" ref="I139:M140" si="71">I140</f>
        <v>300000</v>
      </c>
      <c r="J139" s="63">
        <f t="shared" si="71"/>
        <v>0</v>
      </c>
      <c r="K139" s="63">
        <f t="shared" si="71"/>
        <v>0</v>
      </c>
      <c r="L139" s="63">
        <f t="shared" si="71"/>
        <v>0</v>
      </c>
      <c r="M139" s="63">
        <f t="shared" si="71"/>
        <v>0</v>
      </c>
      <c r="N139" s="63">
        <f t="shared" si="41"/>
        <v>300000</v>
      </c>
      <c r="O139" s="63">
        <f t="shared" si="42"/>
        <v>300000</v>
      </c>
      <c r="P139" s="63">
        <f t="shared" si="43"/>
        <v>0</v>
      </c>
    </row>
    <row r="140" spans="1:16" ht="25.5">
      <c r="A140" s="213"/>
      <c r="B140" s="62" t="s">
        <v>208</v>
      </c>
      <c r="C140" s="5" t="s">
        <v>16</v>
      </c>
      <c r="D140" s="5" t="s">
        <v>3</v>
      </c>
      <c r="E140" s="5" t="s">
        <v>100</v>
      </c>
      <c r="F140" s="5" t="s">
        <v>113</v>
      </c>
      <c r="G140" s="17" t="s">
        <v>32</v>
      </c>
      <c r="H140" s="63">
        <f>H141</f>
        <v>300000</v>
      </c>
      <c r="I140" s="63">
        <f t="shared" si="71"/>
        <v>300000</v>
      </c>
      <c r="J140" s="63">
        <f t="shared" si="71"/>
        <v>0</v>
      </c>
      <c r="K140" s="63">
        <f t="shared" si="71"/>
        <v>0</v>
      </c>
      <c r="L140" s="63">
        <f t="shared" si="71"/>
        <v>0</v>
      </c>
      <c r="M140" s="63">
        <f t="shared" si="71"/>
        <v>0</v>
      </c>
      <c r="N140" s="63">
        <f t="shared" si="41"/>
        <v>300000</v>
      </c>
      <c r="O140" s="63">
        <f t="shared" si="42"/>
        <v>300000</v>
      </c>
      <c r="P140" s="63">
        <f t="shared" si="43"/>
        <v>0</v>
      </c>
    </row>
    <row r="141" spans="1:16" ht="25.5">
      <c r="A141" s="213"/>
      <c r="B141" s="32" t="s">
        <v>34</v>
      </c>
      <c r="C141" s="5" t="s">
        <v>16</v>
      </c>
      <c r="D141" s="5" t="s">
        <v>3</v>
      </c>
      <c r="E141" s="5" t="s">
        <v>100</v>
      </c>
      <c r="F141" s="5" t="s">
        <v>113</v>
      </c>
      <c r="G141" s="17" t="s">
        <v>33</v>
      </c>
      <c r="H141" s="67">
        <v>300000</v>
      </c>
      <c r="I141" s="67">
        <v>300000</v>
      </c>
      <c r="J141" s="67"/>
      <c r="K141" s="67"/>
      <c r="L141" s="67"/>
      <c r="M141" s="67"/>
      <c r="N141" s="67">
        <f t="shared" si="41"/>
        <v>300000</v>
      </c>
      <c r="O141" s="67">
        <f t="shared" si="42"/>
        <v>300000</v>
      </c>
      <c r="P141" s="67">
        <f t="shared" si="43"/>
        <v>0</v>
      </c>
    </row>
    <row r="142" spans="1:16" ht="25.5">
      <c r="A142" s="213"/>
      <c r="B142" s="119" t="s">
        <v>266</v>
      </c>
      <c r="C142" s="5" t="s">
        <v>16</v>
      </c>
      <c r="D142" s="5" t="s">
        <v>3</v>
      </c>
      <c r="E142" s="5" t="s">
        <v>100</v>
      </c>
      <c r="F142" s="79" t="s">
        <v>267</v>
      </c>
      <c r="G142" s="17"/>
      <c r="H142" s="73">
        <f>H143</f>
        <v>250000</v>
      </c>
      <c r="I142" s="73">
        <f t="shared" ref="I142:M143" si="72">I143</f>
        <v>0</v>
      </c>
      <c r="J142" s="73">
        <f t="shared" si="72"/>
        <v>0</v>
      </c>
      <c r="K142" s="73">
        <f t="shared" si="72"/>
        <v>0</v>
      </c>
      <c r="L142" s="73">
        <f t="shared" si="72"/>
        <v>0</v>
      </c>
      <c r="M142" s="73">
        <f t="shared" si="72"/>
        <v>0</v>
      </c>
      <c r="N142" s="73">
        <f t="shared" si="41"/>
        <v>250000</v>
      </c>
      <c r="O142" s="73">
        <f t="shared" si="42"/>
        <v>0</v>
      </c>
      <c r="P142" s="73">
        <f t="shared" si="43"/>
        <v>0</v>
      </c>
    </row>
    <row r="143" spans="1:16" ht="25.5">
      <c r="A143" s="207"/>
      <c r="B143" s="30" t="s">
        <v>41</v>
      </c>
      <c r="C143" s="5" t="s">
        <v>16</v>
      </c>
      <c r="D143" s="5" t="s">
        <v>3</v>
      </c>
      <c r="E143" s="5" t="s">
        <v>100</v>
      </c>
      <c r="F143" s="79" t="s">
        <v>267</v>
      </c>
      <c r="G143" s="61" t="s">
        <v>39</v>
      </c>
      <c r="H143" s="73">
        <f>H144</f>
        <v>250000</v>
      </c>
      <c r="I143" s="73">
        <f t="shared" si="72"/>
        <v>0</v>
      </c>
      <c r="J143" s="73">
        <f t="shared" si="72"/>
        <v>0</v>
      </c>
      <c r="K143" s="73">
        <f t="shared" si="72"/>
        <v>0</v>
      </c>
      <c r="L143" s="73">
        <f t="shared" si="72"/>
        <v>0</v>
      </c>
      <c r="M143" s="73">
        <f t="shared" si="72"/>
        <v>0</v>
      </c>
      <c r="N143" s="73">
        <f t="shared" si="41"/>
        <v>250000</v>
      </c>
      <c r="O143" s="73">
        <f t="shared" si="42"/>
        <v>0</v>
      </c>
      <c r="P143" s="73">
        <f t="shared" si="43"/>
        <v>0</v>
      </c>
    </row>
    <row r="144" spans="1:16">
      <c r="A144" s="207"/>
      <c r="B144" s="29" t="s">
        <v>42</v>
      </c>
      <c r="C144" s="5" t="s">
        <v>16</v>
      </c>
      <c r="D144" s="5" t="s">
        <v>3</v>
      </c>
      <c r="E144" s="5" t="s">
        <v>100</v>
      </c>
      <c r="F144" s="79" t="s">
        <v>267</v>
      </c>
      <c r="G144" s="61" t="s">
        <v>40</v>
      </c>
      <c r="H144" s="67">
        <v>250000</v>
      </c>
      <c r="I144" s="67"/>
      <c r="J144" s="67"/>
      <c r="K144" s="67"/>
      <c r="L144" s="67"/>
      <c r="M144" s="67"/>
      <c r="N144" s="67">
        <f t="shared" si="41"/>
        <v>250000</v>
      </c>
      <c r="O144" s="67">
        <f t="shared" si="42"/>
        <v>0</v>
      </c>
      <c r="P144" s="67">
        <f t="shared" si="43"/>
        <v>0</v>
      </c>
    </row>
    <row r="145" spans="1:16" ht="38.25">
      <c r="A145" s="213"/>
      <c r="B145" s="62" t="s">
        <v>260</v>
      </c>
      <c r="C145" s="5" t="s">
        <v>16</v>
      </c>
      <c r="D145" s="5" t="s">
        <v>3</v>
      </c>
      <c r="E145" s="5" t="s">
        <v>100</v>
      </c>
      <c r="F145" s="5" t="s">
        <v>106</v>
      </c>
      <c r="G145" s="17"/>
      <c r="H145" s="63">
        <f>H146</f>
        <v>619329</v>
      </c>
      <c r="I145" s="63">
        <f t="shared" ref="I145:M146" si="73">I146</f>
        <v>610500</v>
      </c>
      <c r="J145" s="63">
        <f t="shared" si="73"/>
        <v>634900</v>
      </c>
      <c r="K145" s="63">
        <f t="shared" si="73"/>
        <v>0</v>
      </c>
      <c r="L145" s="63">
        <f t="shared" si="73"/>
        <v>0</v>
      </c>
      <c r="M145" s="63">
        <f t="shared" si="73"/>
        <v>0</v>
      </c>
      <c r="N145" s="63">
        <f t="shared" si="41"/>
        <v>619329</v>
      </c>
      <c r="O145" s="63">
        <f t="shared" si="42"/>
        <v>610500</v>
      </c>
      <c r="P145" s="63">
        <f t="shared" si="43"/>
        <v>634900</v>
      </c>
    </row>
    <row r="146" spans="1:16" ht="25.5">
      <c r="A146" s="207"/>
      <c r="B146" s="30" t="s">
        <v>41</v>
      </c>
      <c r="C146" s="5" t="s">
        <v>16</v>
      </c>
      <c r="D146" s="5" t="s">
        <v>3</v>
      </c>
      <c r="E146" s="5" t="s">
        <v>100</v>
      </c>
      <c r="F146" s="5" t="s">
        <v>106</v>
      </c>
      <c r="G146" s="17" t="s">
        <v>39</v>
      </c>
      <c r="H146" s="63">
        <f>H147</f>
        <v>619329</v>
      </c>
      <c r="I146" s="63">
        <f t="shared" si="73"/>
        <v>610500</v>
      </c>
      <c r="J146" s="63">
        <f t="shared" si="73"/>
        <v>634900</v>
      </c>
      <c r="K146" s="63">
        <f t="shared" si="73"/>
        <v>0</v>
      </c>
      <c r="L146" s="63">
        <f t="shared" si="73"/>
        <v>0</v>
      </c>
      <c r="M146" s="63">
        <f t="shared" si="73"/>
        <v>0</v>
      </c>
      <c r="N146" s="63">
        <f t="shared" si="41"/>
        <v>619329</v>
      </c>
      <c r="O146" s="63">
        <f t="shared" si="42"/>
        <v>610500</v>
      </c>
      <c r="P146" s="63">
        <f t="shared" si="43"/>
        <v>634900</v>
      </c>
    </row>
    <row r="147" spans="1:16">
      <c r="A147" s="213"/>
      <c r="B147" s="29" t="s">
        <v>42</v>
      </c>
      <c r="C147" s="5" t="s">
        <v>16</v>
      </c>
      <c r="D147" s="5" t="s">
        <v>3</v>
      </c>
      <c r="E147" s="5" t="s">
        <v>100</v>
      </c>
      <c r="F147" s="5" t="s">
        <v>106</v>
      </c>
      <c r="G147" s="17" t="s">
        <v>40</v>
      </c>
      <c r="H147" s="67">
        <v>619329</v>
      </c>
      <c r="I147" s="67">
        <v>610500</v>
      </c>
      <c r="J147" s="67">
        <v>634900</v>
      </c>
      <c r="K147" s="67"/>
      <c r="L147" s="67"/>
      <c r="M147" s="67"/>
      <c r="N147" s="67">
        <f t="shared" si="41"/>
        <v>619329</v>
      </c>
      <c r="O147" s="67">
        <f t="shared" si="42"/>
        <v>610500</v>
      </c>
      <c r="P147" s="67">
        <f t="shared" si="43"/>
        <v>634900</v>
      </c>
    </row>
    <row r="148" spans="1:16">
      <c r="A148" s="203"/>
      <c r="B148" s="88" t="s">
        <v>361</v>
      </c>
      <c r="C148" s="44" t="s">
        <v>16</v>
      </c>
      <c r="D148" s="44" t="s">
        <v>3</v>
      </c>
      <c r="E148" s="79" t="s">
        <v>359</v>
      </c>
      <c r="F148" s="79" t="s">
        <v>360</v>
      </c>
      <c r="G148" s="107"/>
      <c r="H148" s="67">
        <f>H149</f>
        <v>0</v>
      </c>
      <c r="I148" s="67">
        <f t="shared" ref="I148:M149" si="74">I149</f>
        <v>0</v>
      </c>
      <c r="J148" s="67">
        <f t="shared" si="74"/>
        <v>0</v>
      </c>
      <c r="K148" s="67">
        <f t="shared" si="74"/>
        <v>111111.11</v>
      </c>
      <c r="L148" s="67">
        <f t="shared" si="74"/>
        <v>0</v>
      </c>
      <c r="M148" s="67">
        <f t="shared" si="74"/>
        <v>0</v>
      </c>
      <c r="N148" s="67">
        <f t="shared" ref="N148:N150" si="75">H148+K148</f>
        <v>111111.11</v>
      </c>
      <c r="O148" s="67">
        <f t="shared" ref="O148:O150" si="76">I148+L148</f>
        <v>0</v>
      </c>
      <c r="P148" s="67">
        <f t="shared" ref="P148:P150" si="77">J148+M148</f>
        <v>0</v>
      </c>
    </row>
    <row r="149" spans="1:16" ht="25.5">
      <c r="A149" s="203"/>
      <c r="B149" s="30" t="s">
        <v>41</v>
      </c>
      <c r="C149" s="44" t="s">
        <v>16</v>
      </c>
      <c r="D149" s="44" t="s">
        <v>3</v>
      </c>
      <c r="E149" s="79" t="s">
        <v>359</v>
      </c>
      <c r="F149" s="79" t="s">
        <v>360</v>
      </c>
      <c r="G149" s="107" t="s">
        <v>39</v>
      </c>
      <c r="H149" s="67">
        <f>H150</f>
        <v>0</v>
      </c>
      <c r="I149" s="67">
        <f t="shared" si="74"/>
        <v>0</v>
      </c>
      <c r="J149" s="67">
        <f t="shared" si="74"/>
        <v>0</v>
      </c>
      <c r="K149" s="67">
        <f t="shared" si="74"/>
        <v>111111.11</v>
      </c>
      <c r="L149" s="67">
        <f t="shared" si="74"/>
        <v>0</v>
      </c>
      <c r="M149" s="67">
        <f t="shared" si="74"/>
        <v>0</v>
      </c>
      <c r="N149" s="67">
        <f t="shared" si="75"/>
        <v>111111.11</v>
      </c>
      <c r="O149" s="67">
        <f t="shared" si="76"/>
        <v>0</v>
      </c>
      <c r="P149" s="67">
        <f t="shared" si="77"/>
        <v>0</v>
      </c>
    </row>
    <row r="150" spans="1:16">
      <c r="A150" s="203"/>
      <c r="B150" s="29" t="s">
        <v>42</v>
      </c>
      <c r="C150" s="44" t="s">
        <v>16</v>
      </c>
      <c r="D150" s="44" t="s">
        <v>3</v>
      </c>
      <c r="E150" s="79" t="s">
        <v>359</v>
      </c>
      <c r="F150" s="79" t="s">
        <v>360</v>
      </c>
      <c r="G150" s="107" t="s">
        <v>40</v>
      </c>
      <c r="H150" s="67"/>
      <c r="I150" s="67"/>
      <c r="J150" s="67"/>
      <c r="K150" s="67">
        <v>111111.11</v>
      </c>
      <c r="L150" s="67"/>
      <c r="M150" s="67"/>
      <c r="N150" s="67">
        <f t="shared" si="75"/>
        <v>111111.11</v>
      </c>
      <c r="O150" s="67">
        <f t="shared" si="76"/>
        <v>0</v>
      </c>
      <c r="P150" s="67">
        <f t="shared" si="77"/>
        <v>0</v>
      </c>
    </row>
    <row r="151" spans="1:16" ht="25.5">
      <c r="A151" s="36" t="s">
        <v>80</v>
      </c>
      <c r="B151" s="87" t="s">
        <v>78</v>
      </c>
      <c r="C151" s="6" t="s">
        <v>16</v>
      </c>
      <c r="D151" s="6" t="s">
        <v>10</v>
      </c>
      <c r="E151" s="6" t="s">
        <v>100</v>
      </c>
      <c r="F151" s="6" t="s">
        <v>101</v>
      </c>
      <c r="G151" s="18"/>
      <c r="H151" s="64">
        <f>H155+H158+H161+H167+H164+H170+H152</f>
        <v>32993690.810000002</v>
      </c>
      <c r="I151" s="64">
        <f t="shared" ref="I151:M151" si="78">I155+I158+I161+I167+I164+I170+I152</f>
        <v>32313712.100000001</v>
      </c>
      <c r="J151" s="64">
        <f t="shared" si="78"/>
        <v>32029329.300000001</v>
      </c>
      <c r="K151" s="64">
        <f t="shared" si="78"/>
        <v>46761.040000000008</v>
      </c>
      <c r="L151" s="64">
        <f t="shared" si="78"/>
        <v>-32430.240000000002</v>
      </c>
      <c r="M151" s="64">
        <f t="shared" si="78"/>
        <v>262382.61</v>
      </c>
      <c r="N151" s="64">
        <f t="shared" si="41"/>
        <v>33040451.850000001</v>
      </c>
      <c r="O151" s="64">
        <f t="shared" si="42"/>
        <v>32281281.860000003</v>
      </c>
      <c r="P151" s="64">
        <f t="shared" si="43"/>
        <v>32291711.91</v>
      </c>
    </row>
    <row r="152" spans="1:16" ht="25.5">
      <c r="A152" s="149"/>
      <c r="B152" s="88" t="s">
        <v>258</v>
      </c>
      <c r="C152" s="5" t="s">
        <v>16</v>
      </c>
      <c r="D152" s="5" t="s">
        <v>10</v>
      </c>
      <c r="E152" s="5" t="s">
        <v>100</v>
      </c>
      <c r="F152" s="79" t="s">
        <v>176</v>
      </c>
      <c r="G152" s="17"/>
      <c r="H152" s="70">
        <f>H153</f>
        <v>1100000</v>
      </c>
      <c r="I152" s="70">
        <f t="shared" ref="I152:M152" si="79">I153</f>
        <v>0</v>
      </c>
      <c r="J152" s="70">
        <f t="shared" si="79"/>
        <v>0</v>
      </c>
      <c r="K152" s="70">
        <f t="shared" si="79"/>
        <v>0</v>
      </c>
      <c r="L152" s="70">
        <f t="shared" si="79"/>
        <v>0</v>
      </c>
      <c r="M152" s="70">
        <f t="shared" si="79"/>
        <v>0</v>
      </c>
      <c r="N152" s="70">
        <f t="shared" si="41"/>
        <v>1100000</v>
      </c>
      <c r="O152" s="70">
        <f t="shared" si="42"/>
        <v>0</v>
      </c>
      <c r="P152" s="70">
        <f t="shared" si="43"/>
        <v>0</v>
      </c>
    </row>
    <row r="153" spans="1:16" ht="25.5">
      <c r="A153" s="149"/>
      <c r="B153" s="80" t="s">
        <v>41</v>
      </c>
      <c r="C153" s="5" t="s">
        <v>16</v>
      </c>
      <c r="D153" s="5" t="s">
        <v>10</v>
      </c>
      <c r="E153" s="5" t="s">
        <v>100</v>
      </c>
      <c r="F153" s="79" t="s">
        <v>176</v>
      </c>
      <c r="G153" s="17" t="s">
        <v>39</v>
      </c>
      <c r="H153" s="70">
        <f>H154</f>
        <v>1100000</v>
      </c>
      <c r="I153" s="70">
        <f t="shared" ref="I153:M153" si="80">I154</f>
        <v>0</v>
      </c>
      <c r="J153" s="70">
        <f t="shared" si="80"/>
        <v>0</v>
      </c>
      <c r="K153" s="70">
        <f t="shared" si="80"/>
        <v>0</v>
      </c>
      <c r="L153" s="70">
        <f t="shared" si="80"/>
        <v>0</v>
      </c>
      <c r="M153" s="70">
        <f t="shared" si="80"/>
        <v>0</v>
      </c>
      <c r="N153" s="70">
        <f t="shared" ref="N153:N213" si="81">H153+K153</f>
        <v>1100000</v>
      </c>
      <c r="O153" s="70">
        <f t="shared" ref="O153:O213" si="82">I153+L153</f>
        <v>0</v>
      </c>
      <c r="P153" s="70">
        <f t="shared" ref="P153:P213" si="83">J153+M153</f>
        <v>0</v>
      </c>
    </row>
    <row r="154" spans="1:16">
      <c r="A154" s="149"/>
      <c r="B154" s="108" t="s">
        <v>42</v>
      </c>
      <c r="C154" s="5" t="s">
        <v>16</v>
      </c>
      <c r="D154" s="5" t="s">
        <v>10</v>
      </c>
      <c r="E154" s="5" t="s">
        <v>100</v>
      </c>
      <c r="F154" s="79" t="s">
        <v>176</v>
      </c>
      <c r="G154" s="17" t="s">
        <v>40</v>
      </c>
      <c r="H154" s="67">
        <v>1100000</v>
      </c>
      <c r="I154" s="67"/>
      <c r="J154" s="67"/>
      <c r="K154" s="67"/>
      <c r="L154" s="67"/>
      <c r="M154" s="67"/>
      <c r="N154" s="67">
        <f t="shared" si="81"/>
        <v>1100000</v>
      </c>
      <c r="O154" s="67">
        <f t="shared" si="82"/>
        <v>0</v>
      </c>
      <c r="P154" s="67">
        <f t="shared" si="83"/>
        <v>0</v>
      </c>
    </row>
    <row r="155" spans="1:16">
      <c r="A155" s="143"/>
      <c r="B155" s="88" t="s">
        <v>263</v>
      </c>
      <c r="C155" s="5" t="s">
        <v>16</v>
      </c>
      <c r="D155" s="5" t="s">
        <v>10</v>
      </c>
      <c r="E155" s="5" t="s">
        <v>100</v>
      </c>
      <c r="F155" s="60" t="s">
        <v>111</v>
      </c>
      <c r="G155" s="17"/>
      <c r="H155" s="63">
        <f>H156</f>
        <v>20000</v>
      </c>
      <c r="I155" s="63">
        <f t="shared" ref="I155:M156" si="84">I156</f>
        <v>20000</v>
      </c>
      <c r="J155" s="63">
        <f t="shared" si="84"/>
        <v>20000</v>
      </c>
      <c r="K155" s="63">
        <f t="shared" si="84"/>
        <v>0</v>
      </c>
      <c r="L155" s="63">
        <f t="shared" si="84"/>
        <v>0</v>
      </c>
      <c r="M155" s="63">
        <f t="shared" si="84"/>
        <v>0</v>
      </c>
      <c r="N155" s="63">
        <f t="shared" si="81"/>
        <v>20000</v>
      </c>
      <c r="O155" s="63">
        <f t="shared" si="82"/>
        <v>20000</v>
      </c>
      <c r="P155" s="63">
        <f t="shared" si="83"/>
        <v>20000</v>
      </c>
    </row>
    <row r="156" spans="1:16" ht="25.5">
      <c r="A156" s="149"/>
      <c r="B156" s="80" t="s">
        <v>41</v>
      </c>
      <c r="C156" s="5" t="s">
        <v>16</v>
      </c>
      <c r="D156" s="5" t="s">
        <v>10</v>
      </c>
      <c r="E156" s="5" t="s">
        <v>100</v>
      </c>
      <c r="F156" s="60" t="s">
        <v>111</v>
      </c>
      <c r="G156" s="17" t="s">
        <v>39</v>
      </c>
      <c r="H156" s="63">
        <f>H157</f>
        <v>20000</v>
      </c>
      <c r="I156" s="63">
        <f t="shared" si="84"/>
        <v>20000</v>
      </c>
      <c r="J156" s="63">
        <f t="shared" si="84"/>
        <v>20000</v>
      </c>
      <c r="K156" s="63">
        <f t="shared" si="84"/>
        <v>0</v>
      </c>
      <c r="L156" s="63">
        <f t="shared" si="84"/>
        <v>0</v>
      </c>
      <c r="M156" s="63">
        <f t="shared" si="84"/>
        <v>0</v>
      </c>
      <c r="N156" s="63">
        <f t="shared" si="81"/>
        <v>20000</v>
      </c>
      <c r="O156" s="63">
        <f t="shared" si="82"/>
        <v>20000</v>
      </c>
      <c r="P156" s="63">
        <f t="shared" si="83"/>
        <v>20000</v>
      </c>
    </row>
    <row r="157" spans="1:16">
      <c r="A157" s="149"/>
      <c r="B157" s="91" t="s">
        <v>42</v>
      </c>
      <c r="C157" s="5" t="s">
        <v>16</v>
      </c>
      <c r="D157" s="5" t="s">
        <v>10</v>
      </c>
      <c r="E157" s="5" t="s">
        <v>100</v>
      </c>
      <c r="F157" s="60" t="s">
        <v>111</v>
      </c>
      <c r="G157" s="17" t="s">
        <v>40</v>
      </c>
      <c r="H157" s="67">
        <v>20000</v>
      </c>
      <c r="I157" s="67">
        <v>20000</v>
      </c>
      <c r="J157" s="67">
        <v>20000</v>
      </c>
      <c r="K157" s="67"/>
      <c r="L157" s="67"/>
      <c r="M157" s="67"/>
      <c r="N157" s="67">
        <f t="shared" si="81"/>
        <v>20000</v>
      </c>
      <c r="O157" s="67">
        <f t="shared" si="82"/>
        <v>20000</v>
      </c>
      <c r="P157" s="67">
        <f t="shared" si="83"/>
        <v>20000</v>
      </c>
    </row>
    <row r="158" spans="1:16">
      <c r="A158" s="149"/>
      <c r="B158" s="88" t="s">
        <v>54</v>
      </c>
      <c r="C158" s="5" t="s">
        <v>16</v>
      </c>
      <c r="D158" s="5" t="s">
        <v>10</v>
      </c>
      <c r="E158" s="5" t="s">
        <v>100</v>
      </c>
      <c r="F158" s="5" t="s">
        <v>114</v>
      </c>
      <c r="G158" s="17"/>
      <c r="H158" s="63">
        <f>H159</f>
        <v>30893146</v>
      </c>
      <c r="I158" s="63">
        <f t="shared" ref="I158:M159" si="85">I159</f>
        <v>31343649.16</v>
      </c>
      <c r="J158" s="63">
        <f t="shared" si="85"/>
        <v>31404445.41</v>
      </c>
      <c r="K158" s="63">
        <f t="shared" si="85"/>
        <v>0</v>
      </c>
      <c r="L158" s="63">
        <f t="shared" si="85"/>
        <v>0</v>
      </c>
      <c r="M158" s="63">
        <f t="shared" si="85"/>
        <v>0</v>
      </c>
      <c r="N158" s="63">
        <f t="shared" si="81"/>
        <v>30893146</v>
      </c>
      <c r="O158" s="63">
        <f t="shared" si="82"/>
        <v>31343649.16</v>
      </c>
      <c r="P158" s="63">
        <f t="shared" si="83"/>
        <v>31404445.41</v>
      </c>
    </row>
    <row r="159" spans="1:16" ht="25.5">
      <c r="A159" s="149"/>
      <c r="B159" s="80" t="s">
        <v>41</v>
      </c>
      <c r="C159" s="5" t="s">
        <v>16</v>
      </c>
      <c r="D159" s="5" t="s">
        <v>10</v>
      </c>
      <c r="E159" s="5" t="s">
        <v>100</v>
      </c>
      <c r="F159" s="5" t="s">
        <v>114</v>
      </c>
      <c r="G159" s="17" t="s">
        <v>39</v>
      </c>
      <c r="H159" s="63">
        <f>H160</f>
        <v>30893146</v>
      </c>
      <c r="I159" s="63">
        <f t="shared" si="85"/>
        <v>31343649.16</v>
      </c>
      <c r="J159" s="63">
        <f t="shared" si="85"/>
        <v>31404445.41</v>
      </c>
      <c r="K159" s="63">
        <f t="shared" si="85"/>
        <v>0</v>
      </c>
      <c r="L159" s="63">
        <f t="shared" si="85"/>
        <v>0</v>
      </c>
      <c r="M159" s="63">
        <f t="shared" si="85"/>
        <v>0</v>
      </c>
      <c r="N159" s="63">
        <f t="shared" si="81"/>
        <v>30893146</v>
      </c>
      <c r="O159" s="63">
        <f t="shared" si="82"/>
        <v>31343649.16</v>
      </c>
      <c r="P159" s="63">
        <f t="shared" si="83"/>
        <v>31404445.41</v>
      </c>
    </row>
    <row r="160" spans="1:16">
      <c r="A160" s="149"/>
      <c r="B160" s="91" t="s">
        <v>42</v>
      </c>
      <c r="C160" s="5" t="s">
        <v>16</v>
      </c>
      <c r="D160" s="5" t="s">
        <v>10</v>
      </c>
      <c r="E160" s="5" t="s">
        <v>100</v>
      </c>
      <c r="F160" s="5" t="s">
        <v>114</v>
      </c>
      <c r="G160" s="17" t="s">
        <v>40</v>
      </c>
      <c r="H160" s="67">
        <f>30493146+400000</f>
        <v>30893146</v>
      </c>
      <c r="I160" s="67">
        <f>30943649.16+400000</f>
        <v>31343649.16</v>
      </c>
      <c r="J160" s="67">
        <f>31204445.41+200000</f>
        <v>31404445.41</v>
      </c>
      <c r="K160" s="67"/>
      <c r="L160" s="67"/>
      <c r="M160" s="67"/>
      <c r="N160" s="67">
        <f t="shared" si="81"/>
        <v>30893146</v>
      </c>
      <c r="O160" s="67">
        <f t="shared" si="82"/>
        <v>31343649.16</v>
      </c>
      <c r="P160" s="67">
        <f t="shared" si="83"/>
        <v>31404445.41</v>
      </c>
    </row>
    <row r="161" spans="1:16" ht="38.25">
      <c r="A161" s="149"/>
      <c r="B161" s="88" t="s">
        <v>260</v>
      </c>
      <c r="C161" s="5" t="s">
        <v>16</v>
      </c>
      <c r="D161" s="5" t="s">
        <v>10</v>
      </c>
      <c r="E161" s="5" t="s">
        <v>100</v>
      </c>
      <c r="F161" s="5" t="s">
        <v>106</v>
      </c>
      <c r="G161" s="17"/>
      <c r="H161" s="63">
        <f>H162</f>
        <v>527218</v>
      </c>
      <c r="I161" s="63">
        <f t="shared" ref="I161:M162" si="86">I162</f>
        <v>512783</v>
      </c>
      <c r="J161" s="63">
        <f t="shared" si="86"/>
        <v>533293</v>
      </c>
      <c r="K161" s="63">
        <f t="shared" si="86"/>
        <v>0</v>
      </c>
      <c r="L161" s="63">
        <f t="shared" si="86"/>
        <v>0</v>
      </c>
      <c r="M161" s="63">
        <f t="shared" si="86"/>
        <v>0</v>
      </c>
      <c r="N161" s="63">
        <f t="shared" ref="N161:P166" si="87">H161+K161</f>
        <v>527218</v>
      </c>
      <c r="O161" s="63">
        <f t="shared" si="87"/>
        <v>512783</v>
      </c>
      <c r="P161" s="63">
        <f t="shared" si="87"/>
        <v>533293</v>
      </c>
    </row>
    <row r="162" spans="1:16" ht="25.5">
      <c r="A162" s="149"/>
      <c r="B162" s="80" t="s">
        <v>41</v>
      </c>
      <c r="C162" s="5" t="s">
        <v>16</v>
      </c>
      <c r="D162" s="5" t="s">
        <v>10</v>
      </c>
      <c r="E162" s="5" t="s">
        <v>100</v>
      </c>
      <c r="F162" s="5" t="s">
        <v>106</v>
      </c>
      <c r="G162" s="17" t="s">
        <v>39</v>
      </c>
      <c r="H162" s="63">
        <f>H163</f>
        <v>527218</v>
      </c>
      <c r="I162" s="63">
        <f t="shared" si="86"/>
        <v>512783</v>
      </c>
      <c r="J162" s="63">
        <f t="shared" si="86"/>
        <v>533293</v>
      </c>
      <c r="K162" s="63">
        <f t="shared" si="86"/>
        <v>0</v>
      </c>
      <c r="L162" s="63">
        <f t="shared" si="86"/>
        <v>0</v>
      </c>
      <c r="M162" s="63">
        <f t="shared" si="86"/>
        <v>0</v>
      </c>
      <c r="N162" s="63">
        <f t="shared" si="87"/>
        <v>527218</v>
      </c>
      <c r="O162" s="63">
        <f t="shared" si="87"/>
        <v>512783</v>
      </c>
      <c r="P162" s="63">
        <f t="shared" si="87"/>
        <v>533293</v>
      </c>
    </row>
    <row r="163" spans="1:16">
      <c r="A163" s="149"/>
      <c r="B163" s="91" t="s">
        <v>42</v>
      </c>
      <c r="C163" s="5" t="s">
        <v>16</v>
      </c>
      <c r="D163" s="5" t="s">
        <v>10</v>
      </c>
      <c r="E163" s="5" t="s">
        <v>100</v>
      </c>
      <c r="F163" s="5" t="s">
        <v>106</v>
      </c>
      <c r="G163" s="17" t="s">
        <v>40</v>
      </c>
      <c r="H163" s="67">
        <v>527218</v>
      </c>
      <c r="I163" s="67">
        <v>512783</v>
      </c>
      <c r="J163" s="67">
        <v>533293</v>
      </c>
      <c r="K163" s="67"/>
      <c r="L163" s="67"/>
      <c r="M163" s="67"/>
      <c r="N163" s="67">
        <f t="shared" si="87"/>
        <v>527218</v>
      </c>
      <c r="O163" s="67">
        <f t="shared" si="87"/>
        <v>512783</v>
      </c>
      <c r="P163" s="67">
        <f t="shared" si="87"/>
        <v>533293</v>
      </c>
    </row>
    <row r="164" spans="1:16" ht="51">
      <c r="A164" s="144"/>
      <c r="B164" s="88" t="s">
        <v>211</v>
      </c>
      <c r="C164" s="44" t="s">
        <v>16</v>
      </c>
      <c r="D164" s="44" t="s">
        <v>10</v>
      </c>
      <c r="E164" s="44" t="s">
        <v>100</v>
      </c>
      <c r="F164" s="79" t="s">
        <v>209</v>
      </c>
      <c r="G164" s="43"/>
      <c r="H164" s="73">
        <f>H165</f>
        <v>16046.87</v>
      </c>
      <c r="I164" s="73">
        <f t="shared" ref="I164:M165" si="88">I165</f>
        <v>0</v>
      </c>
      <c r="J164" s="73">
        <f t="shared" si="88"/>
        <v>0</v>
      </c>
      <c r="K164" s="73">
        <f t="shared" si="88"/>
        <v>-16046.87</v>
      </c>
      <c r="L164" s="73">
        <f t="shared" si="88"/>
        <v>0</v>
      </c>
      <c r="M164" s="73">
        <f t="shared" si="88"/>
        <v>0</v>
      </c>
      <c r="N164" s="73">
        <f t="shared" si="87"/>
        <v>0</v>
      </c>
      <c r="O164" s="73">
        <f t="shared" si="87"/>
        <v>0</v>
      </c>
      <c r="P164" s="73">
        <f t="shared" si="87"/>
        <v>0</v>
      </c>
    </row>
    <row r="165" spans="1:16" ht="25.5">
      <c r="A165" s="144"/>
      <c r="B165" s="80" t="s">
        <v>41</v>
      </c>
      <c r="C165" s="44" t="s">
        <v>16</v>
      </c>
      <c r="D165" s="44" t="s">
        <v>10</v>
      </c>
      <c r="E165" s="44" t="s">
        <v>100</v>
      </c>
      <c r="F165" s="79" t="s">
        <v>209</v>
      </c>
      <c r="G165" s="43" t="s">
        <v>39</v>
      </c>
      <c r="H165" s="73">
        <f>H166</f>
        <v>16046.87</v>
      </c>
      <c r="I165" s="73">
        <f t="shared" si="88"/>
        <v>0</v>
      </c>
      <c r="J165" s="73">
        <f t="shared" si="88"/>
        <v>0</v>
      </c>
      <c r="K165" s="73">
        <f t="shared" si="88"/>
        <v>-16046.87</v>
      </c>
      <c r="L165" s="73">
        <f t="shared" si="88"/>
        <v>0</v>
      </c>
      <c r="M165" s="73">
        <f t="shared" si="88"/>
        <v>0</v>
      </c>
      <c r="N165" s="73">
        <f t="shared" si="87"/>
        <v>0</v>
      </c>
      <c r="O165" s="73">
        <f t="shared" si="87"/>
        <v>0</v>
      </c>
      <c r="P165" s="73">
        <f t="shared" si="87"/>
        <v>0</v>
      </c>
    </row>
    <row r="166" spans="1:16">
      <c r="A166" s="144"/>
      <c r="B166" s="91" t="s">
        <v>42</v>
      </c>
      <c r="C166" s="44" t="s">
        <v>16</v>
      </c>
      <c r="D166" s="44" t="s">
        <v>10</v>
      </c>
      <c r="E166" s="44" t="s">
        <v>100</v>
      </c>
      <c r="F166" s="79" t="s">
        <v>209</v>
      </c>
      <c r="G166" s="43" t="s">
        <v>40</v>
      </c>
      <c r="H166" s="67">
        <v>16046.87</v>
      </c>
      <c r="I166" s="67"/>
      <c r="J166" s="67"/>
      <c r="K166" s="67">
        <v>-16046.87</v>
      </c>
      <c r="L166" s="67"/>
      <c r="M166" s="67"/>
      <c r="N166" s="67">
        <f t="shared" si="87"/>
        <v>0</v>
      </c>
      <c r="O166" s="67">
        <f t="shared" si="87"/>
        <v>0</v>
      </c>
      <c r="P166" s="67">
        <f t="shared" si="87"/>
        <v>0</v>
      </c>
    </row>
    <row r="167" spans="1:16" ht="25.5">
      <c r="A167" s="149"/>
      <c r="B167" s="183" t="s">
        <v>268</v>
      </c>
      <c r="C167" s="5" t="s">
        <v>16</v>
      </c>
      <c r="D167" s="5" t="s">
        <v>10</v>
      </c>
      <c r="E167" s="5" t="s">
        <v>100</v>
      </c>
      <c r="F167" s="79" t="s">
        <v>269</v>
      </c>
      <c r="G167" s="17"/>
      <c r="H167" s="73">
        <f>H168</f>
        <v>71590.89</v>
      </c>
      <c r="I167" s="73">
        <f t="shared" ref="I167:M168" si="89">I168</f>
        <v>71590.89</v>
      </c>
      <c r="J167" s="73">
        <f t="shared" si="89"/>
        <v>71590.89</v>
      </c>
      <c r="K167" s="73">
        <f t="shared" si="89"/>
        <v>95075.82</v>
      </c>
      <c r="L167" s="73">
        <f t="shared" si="89"/>
        <v>-162.33000000000001</v>
      </c>
      <c r="M167" s="73">
        <f t="shared" si="89"/>
        <v>-162.33000000000001</v>
      </c>
      <c r="N167" s="73">
        <f t="shared" si="81"/>
        <v>166666.71000000002</v>
      </c>
      <c r="O167" s="73">
        <f t="shared" si="82"/>
        <v>71428.56</v>
      </c>
      <c r="P167" s="73">
        <f t="shared" si="83"/>
        <v>71428.56</v>
      </c>
    </row>
    <row r="168" spans="1:16" ht="25.5">
      <c r="A168" s="149"/>
      <c r="B168" s="80" t="s">
        <v>41</v>
      </c>
      <c r="C168" s="5" t="s">
        <v>16</v>
      </c>
      <c r="D168" s="5" t="s">
        <v>10</v>
      </c>
      <c r="E168" s="5" t="s">
        <v>100</v>
      </c>
      <c r="F168" s="79" t="s">
        <v>269</v>
      </c>
      <c r="G168" s="61" t="s">
        <v>39</v>
      </c>
      <c r="H168" s="73">
        <f>H169</f>
        <v>71590.89</v>
      </c>
      <c r="I168" s="73">
        <f t="shared" si="89"/>
        <v>71590.89</v>
      </c>
      <c r="J168" s="73">
        <f t="shared" si="89"/>
        <v>71590.89</v>
      </c>
      <c r="K168" s="73">
        <f t="shared" si="89"/>
        <v>95075.82</v>
      </c>
      <c r="L168" s="73">
        <f t="shared" si="89"/>
        <v>-162.33000000000001</v>
      </c>
      <c r="M168" s="73">
        <f t="shared" si="89"/>
        <v>-162.33000000000001</v>
      </c>
      <c r="N168" s="73">
        <f t="shared" si="81"/>
        <v>166666.71000000002</v>
      </c>
      <c r="O168" s="73">
        <f t="shared" si="82"/>
        <v>71428.56</v>
      </c>
      <c r="P168" s="73">
        <f t="shared" si="83"/>
        <v>71428.56</v>
      </c>
    </row>
    <row r="169" spans="1:16">
      <c r="A169" s="149"/>
      <c r="B169" s="91" t="s">
        <v>42</v>
      </c>
      <c r="C169" s="5" t="s">
        <v>16</v>
      </c>
      <c r="D169" s="5" t="s">
        <v>10</v>
      </c>
      <c r="E169" s="5" t="s">
        <v>100</v>
      </c>
      <c r="F169" s="79" t="s">
        <v>269</v>
      </c>
      <c r="G169" s="61" t="s">
        <v>40</v>
      </c>
      <c r="H169" s="67">
        <v>71590.89</v>
      </c>
      <c r="I169" s="67">
        <v>71590.89</v>
      </c>
      <c r="J169" s="67">
        <v>71590.89</v>
      </c>
      <c r="K169" s="67">
        <v>95075.82</v>
      </c>
      <c r="L169" s="67">
        <v>-162.33000000000001</v>
      </c>
      <c r="M169" s="67">
        <v>-162.33000000000001</v>
      </c>
      <c r="N169" s="67">
        <f t="shared" si="81"/>
        <v>166666.71000000002</v>
      </c>
      <c r="O169" s="67">
        <f t="shared" si="82"/>
        <v>71428.56</v>
      </c>
      <c r="P169" s="67">
        <f t="shared" si="83"/>
        <v>71428.56</v>
      </c>
    </row>
    <row r="170" spans="1:16" ht="38.25">
      <c r="A170" s="144"/>
      <c r="B170" s="183" t="s">
        <v>212</v>
      </c>
      <c r="C170" s="40" t="s">
        <v>16</v>
      </c>
      <c r="D170" s="40" t="s">
        <v>10</v>
      </c>
      <c r="E170" s="40" t="s">
        <v>100</v>
      </c>
      <c r="F170" s="40" t="s">
        <v>210</v>
      </c>
      <c r="G170" s="41"/>
      <c r="H170" s="67">
        <f>H171</f>
        <v>365689.05</v>
      </c>
      <c r="I170" s="67">
        <f t="shared" ref="I170:M171" si="90">I171</f>
        <v>365689.05</v>
      </c>
      <c r="J170" s="67">
        <f t="shared" si="90"/>
        <v>0</v>
      </c>
      <c r="K170" s="67">
        <f t="shared" si="90"/>
        <v>-32267.91</v>
      </c>
      <c r="L170" s="67">
        <f t="shared" si="90"/>
        <v>-32267.91</v>
      </c>
      <c r="M170" s="67">
        <f t="shared" si="90"/>
        <v>262544.94</v>
      </c>
      <c r="N170" s="67">
        <f t="shared" si="81"/>
        <v>333421.14</v>
      </c>
      <c r="O170" s="67">
        <f t="shared" si="82"/>
        <v>333421.14</v>
      </c>
      <c r="P170" s="67">
        <f t="shared" si="83"/>
        <v>262544.94</v>
      </c>
    </row>
    <row r="171" spans="1:16" ht="25.5">
      <c r="A171" s="144"/>
      <c r="B171" s="80" t="s">
        <v>41</v>
      </c>
      <c r="C171" s="44" t="s">
        <v>16</v>
      </c>
      <c r="D171" s="44" t="s">
        <v>10</v>
      </c>
      <c r="E171" s="44" t="s">
        <v>100</v>
      </c>
      <c r="F171" s="79" t="s">
        <v>210</v>
      </c>
      <c r="G171" s="107" t="s">
        <v>39</v>
      </c>
      <c r="H171" s="67">
        <f>H172</f>
        <v>365689.05</v>
      </c>
      <c r="I171" s="67">
        <f t="shared" si="90"/>
        <v>365689.05</v>
      </c>
      <c r="J171" s="67">
        <f t="shared" si="90"/>
        <v>0</v>
      </c>
      <c r="K171" s="67">
        <f t="shared" si="90"/>
        <v>-32267.91</v>
      </c>
      <c r="L171" s="67">
        <f t="shared" si="90"/>
        <v>-32267.91</v>
      </c>
      <c r="M171" s="67">
        <f t="shared" si="90"/>
        <v>262544.94</v>
      </c>
      <c r="N171" s="67">
        <f t="shared" si="81"/>
        <v>333421.14</v>
      </c>
      <c r="O171" s="67">
        <f t="shared" si="82"/>
        <v>333421.14</v>
      </c>
      <c r="P171" s="67">
        <f t="shared" si="83"/>
        <v>262544.94</v>
      </c>
    </row>
    <row r="172" spans="1:16">
      <c r="A172" s="144"/>
      <c r="B172" s="91" t="s">
        <v>42</v>
      </c>
      <c r="C172" s="44" t="s">
        <v>16</v>
      </c>
      <c r="D172" s="44" t="s">
        <v>10</v>
      </c>
      <c r="E172" s="44" t="s">
        <v>100</v>
      </c>
      <c r="F172" s="79" t="s">
        <v>210</v>
      </c>
      <c r="G172" s="107" t="s">
        <v>40</v>
      </c>
      <c r="H172" s="67">
        <f>294506.8+71182.25</f>
        <v>365689.05</v>
      </c>
      <c r="I172" s="67">
        <f>294506.8+71182.25</f>
        <v>365689.05</v>
      </c>
      <c r="J172" s="67"/>
      <c r="K172" s="67">
        <v>-32267.91</v>
      </c>
      <c r="L172" s="67">
        <v>-32267.91</v>
      </c>
      <c r="M172" s="67">
        <v>262544.94</v>
      </c>
      <c r="N172" s="67">
        <f t="shared" si="81"/>
        <v>333421.14</v>
      </c>
      <c r="O172" s="67">
        <f t="shared" si="82"/>
        <v>333421.14</v>
      </c>
      <c r="P172" s="67">
        <f t="shared" si="83"/>
        <v>262544.94</v>
      </c>
    </row>
    <row r="173" spans="1:16" ht="28.5" customHeight="1">
      <c r="A173" s="36" t="s">
        <v>82</v>
      </c>
      <c r="B173" s="87" t="s">
        <v>81</v>
      </c>
      <c r="C173" s="6" t="s">
        <v>16</v>
      </c>
      <c r="D173" s="6" t="s">
        <v>14</v>
      </c>
      <c r="E173" s="6" t="s">
        <v>100</v>
      </c>
      <c r="F173" s="6" t="s">
        <v>101</v>
      </c>
      <c r="G173" s="18"/>
      <c r="H173" s="64">
        <f>H174+H177+H180+H183</f>
        <v>17707682</v>
      </c>
      <c r="I173" s="64">
        <f t="shared" ref="I173:J173" si="91">I174+I177+I180+I183</f>
        <v>17972242.760000002</v>
      </c>
      <c r="J173" s="64">
        <f t="shared" si="91"/>
        <v>17755946.07</v>
      </c>
      <c r="K173" s="64">
        <f t="shared" ref="K173:M173" si="92">K174+K177+K180+K183</f>
        <v>0</v>
      </c>
      <c r="L173" s="64">
        <f t="shared" si="92"/>
        <v>0</v>
      </c>
      <c r="M173" s="64">
        <f t="shared" si="92"/>
        <v>0</v>
      </c>
      <c r="N173" s="64">
        <f t="shared" si="81"/>
        <v>17707682</v>
      </c>
      <c r="O173" s="64">
        <f t="shared" si="82"/>
        <v>17972242.760000002</v>
      </c>
      <c r="P173" s="64">
        <f t="shared" si="83"/>
        <v>17755946.07</v>
      </c>
    </row>
    <row r="174" spans="1:16" ht="25.5">
      <c r="A174" s="212"/>
      <c r="B174" s="62" t="s">
        <v>258</v>
      </c>
      <c r="C174" s="5" t="s">
        <v>16</v>
      </c>
      <c r="D174" s="5" t="s">
        <v>14</v>
      </c>
      <c r="E174" s="5" t="s">
        <v>100</v>
      </c>
      <c r="F174" s="40" t="s">
        <v>176</v>
      </c>
      <c r="G174" s="61"/>
      <c r="H174" s="70">
        <f>H175</f>
        <v>500000</v>
      </c>
      <c r="I174" s="70">
        <f t="shared" ref="I174:M175" si="93">I175</f>
        <v>500000</v>
      </c>
      <c r="J174" s="70">
        <f t="shared" si="93"/>
        <v>0</v>
      </c>
      <c r="K174" s="70">
        <f t="shared" si="93"/>
        <v>0</v>
      </c>
      <c r="L174" s="70">
        <f t="shared" si="93"/>
        <v>0</v>
      </c>
      <c r="M174" s="70">
        <f t="shared" si="93"/>
        <v>0</v>
      </c>
      <c r="N174" s="70">
        <f t="shared" si="81"/>
        <v>500000</v>
      </c>
      <c r="O174" s="70">
        <f t="shared" si="82"/>
        <v>500000</v>
      </c>
      <c r="P174" s="70">
        <f t="shared" si="83"/>
        <v>0</v>
      </c>
    </row>
    <row r="175" spans="1:16" ht="25.5">
      <c r="A175" s="207"/>
      <c r="B175" s="30" t="s">
        <v>41</v>
      </c>
      <c r="C175" s="5" t="s">
        <v>16</v>
      </c>
      <c r="D175" s="5" t="s">
        <v>14</v>
      </c>
      <c r="E175" s="5" t="s">
        <v>100</v>
      </c>
      <c r="F175" s="40" t="s">
        <v>176</v>
      </c>
      <c r="G175" s="61" t="s">
        <v>39</v>
      </c>
      <c r="H175" s="70">
        <f>H176</f>
        <v>500000</v>
      </c>
      <c r="I175" s="70">
        <f t="shared" si="93"/>
        <v>500000</v>
      </c>
      <c r="J175" s="70">
        <f t="shared" si="93"/>
        <v>0</v>
      </c>
      <c r="K175" s="70">
        <f t="shared" si="93"/>
        <v>0</v>
      </c>
      <c r="L175" s="70">
        <f t="shared" si="93"/>
        <v>0</v>
      </c>
      <c r="M175" s="70">
        <f t="shared" si="93"/>
        <v>0</v>
      </c>
      <c r="N175" s="70">
        <f t="shared" si="81"/>
        <v>500000</v>
      </c>
      <c r="O175" s="70">
        <f t="shared" si="82"/>
        <v>500000</v>
      </c>
      <c r="P175" s="70">
        <f t="shared" si="83"/>
        <v>0</v>
      </c>
    </row>
    <row r="176" spans="1:16">
      <c r="A176" s="207"/>
      <c r="B176" s="29" t="s">
        <v>42</v>
      </c>
      <c r="C176" s="5" t="s">
        <v>16</v>
      </c>
      <c r="D176" s="5" t="s">
        <v>14</v>
      </c>
      <c r="E176" s="5" t="s">
        <v>100</v>
      </c>
      <c r="F176" s="40" t="s">
        <v>176</v>
      </c>
      <c r="G176" s="61" t="s">
        <v>40</v>
      </c>
      <c r="H176" s="67">
        <v>500000</v>
      </c>
      <c r="I176" s="67">
        <v>500000</v>
      </c>
      <c r="J176" s="67"/>
      <c r="K176" s="67"/>
      <c r="L176" s="67"/>
      <c r="M176" s="67"/>
      <c r="N176" s="67">
        <f t="shared" si="81"/>
        <v>500000</v>
      </c>
      <c r="O176" s="67">
        <f t="shared" si="82"/>
        <v>500000</v>
      </c>
      <c r="P176" s="67">
        <f t="shared" si="83"/>
        <v>0</v>
      </c>
    </row>
    <row r="177" spans="1:16">
      <c r="A177" s="213"/>
      <c r="B177" s="62" t="s">
        <v>83</v>
      </c>
      <c r="C177" s="5" t="s">
        <v>16</v>
      </c>
      <c r="D177" s="5" t="s">
        <v>14</v>
      </c>
      <c r="E177" s="5" t="s">
        <v>100</v>
      </c>
      <c r="F177" s="5" t="s">
        <v>115</v>
      </c>
      <c r="G177" s="17"/>
      <c r="H177" s="63">
        <f>H178</f>
        <v>57000</v>
      </c>
      <c r="I177" s="63">
        <f t="shared" ref="I177:M178" si="94">I178</f>
        <v>57000</v>
      </c>
      <c r="J177" s="63">
        <f t="shared" si="94"/>
        <v>57000</v>
      </c>
      <c r="K177" s="63">
        <f t="shared" si="94"/>
        <v>0</v>
      </c>
      <c r="L177" s="63">
        <f t="shared" si="94"/>
        <v>0</v>
      </c>
      <c r="M177" s="63">
        <f t="shared" si="94"/>
        <v>0</v>
      </c>
      <c r="N177" s="63">
        <f t="shared" si="81"/>
        <v>57000</v>
      </c>
      <c r="O177" s="63">
        <f t="shared" si="82"/>
        <v>57000</v>
      </c>
      <c r="P177" s="63">
        <f t="shared" si="83"/>
        <v>57000</v>
      </c>
    </row>
    <row r="178" spans="1:16" ht="25.5">
      <c r="A178" s="207"/>
      <c r="B178" s="30" t="s">
        <v>41</v>
      </c>
      <c r="C178" s="5" t="s">
        <v>16</v>
      </c>
      <c r="D178" s="5" t="s">
        <v>14</v>
      </c>
      <c r="E178" s="5" t="s">
        <v>100</v>
      </c>
      <c r="F178" s="5" t="s">
        <v>115</v>
      </c>
      <c r="G178" s="17" t="s">
        <v>39</v>
      </c>
      <c r="H178" s="63">
        <f>H179</f>
        <v>57000</v>
      </c>
      <c r="I178" s="63">
        <f t="shared" si="94"/>
        <v>57000</v>
      </c>
      <c r="J178" s="63">
        <f t="shared" si="94"/>
        <v>57000</v>
      </c>
      <c r="K178" s="63">
        <f t="shared" si="94"/>
        <v>0</v>
      </c>
      <c r="L178" s="63">
        <f t="shared" si="94"/>
        <v>0</v>
      </c>
      <c r="M178" s="63">
        <f t="shared" si="94"/>
        <v>0</v>
      </c>
      <c r="N178" s="63">
        <f t="shared" si="81"/>
        <v>57000</v>
      </c>
      <c r="O178" s="63">
        <f t="shared" si="82"/>
        <v>57000</v>
      </c>
      <c r="P178" s="63">
        <f t="shared" si="83"/>
        <v>57000</v>
      </c>
    </row>
    <row r="179" spans="1:16">
      <c r="A179" s="207"/>
      <c r="B179" s="29" t="s">
        <v>42</v>
      </c>
      <c r="C179" s="5" t="s">
        <v>16</v>
      </c>
      <c r="D179" s="5" t="s">
        <v>14</v>
      </c>
      <c r="E179" s="5" t="s">
        <v>100</v>
      </c>
      <c r="F179" s="5" t="s">
        <v>115</v>
      </c>
      <c r="G179" s="17" t="s">
        <v>40</v>
      </c>
      <c r="H179" s="67">
        <v>57000</v>
      </c>
      <c r="I179" s="67">
        <v>57000</v>
      </c>
      <c r="J179" s="67">
        <v>57000</v>
      </c>
      <c r="K179" s="67"/>
      <c r="L179" s="67"/>
      <c r="M179" s="67"/>
      <c r="N179" s="67">
        <f t="shared" si="81"/>
        <v>57000</v>
      </c>
      <c r="O179" s="67">
        <f t="shared" si="82"/>
        <v>57000</v>
      </c>
      <c r="P179" s="67">
        <f t="shared" si="83"/>
        <v>57000</v>
      </c>
    </row>
    <row r="180" spans="1:16">
      <c r="A180" s="213"/>
      <c r="B180" s="62" t="s">
        <v>84</v>
      </c>
      <c r="C180" s="5" t="s">
        <v>16</v>
      </c>
      <c r="D180" s="5" t="s">
        <v>14</v>
      </c>
      <c r="E180" s="5" t="s">
        <v>100</v>
      </c>
      <c r="F180" s="5" t="s">
        <v>116</v>
      </c>
      <c r="G180" s="17"/>
      <c r="H180" s="63">
        <f>H181</f>
        <v>17010682</v>
      </c>
      <c r="I180" s="63">
        <f t="shared" ref="I180:M181" si="95">I181</f>
        <v>17269642.760000002</v>
      </c>
      <c r="J180" s="63">
        <f t="shared" si="95"/>
        <v>17534418.07</v>
      </c>
      <c r="K180" s="63">
        <f t="shared" si="95"/>
        <v>0</v>
      </c>
      <c r="L180" s="63">
        <f t="shared" si="95"/>
        <v>0</v>
      </c>
      <c r="M180" s="63">
        <f t="shared" si="95"/>
        <v>0</v>
      </c>
      <c r="N180" s="63">
        <f t="shared" si="81"/>
        <v>17010682</v>
      </c>
      <c r="O180" s="63">
        <f t="shared" si="82"/>
        <v>17269642.760000002</v>
      </c>
      <c r="P180" s="63">
        <f t="shared" si="83"/>
        <v>17534418.07</v>
      </c>
    </row>
    <row r="181" spans="1:16" ht="25.5">
      <c r="A181" s="207"/>
      <c r="B181" s="30" t="s">
        <v>41</v>
      </c>
      <c r="C181" s="5" t="s">
        <v>16</v>
      </c>
      <c r="D181" s="5" t="s">
        <v>14</v>
      </c>
      <c r="E181" s="5" t="s">
        <v>100</v>
      </c>
      <c r="F181" s="5" t="s">
        <v>116</v>
      </c>
      <c r="G181" s="17" t="s">
        <v>39</v>
      </c>
      <c r="H181" s="63">
        <f>H182</f>
        <v>17010682</v>
      </c>
      <c r="I181" s="63">
        <f t="shared" si="95"/>
        <v>17269642.760000002</v>
      </c>
      <c r="J181" s="63">
        <f t="shared" si="95"/>
        <v>17534418.07</v>
      </c>
      <c r="K181" s="63">
        <f t="shared" si="95"/>
        <v>0</v>
      </c>
      <c r="L181" s="63">
        <f t="shared" si="95"/>
        <v>0</v>
      </c>
      <c r="M181" s="63">
        <f t="shared" si="95"/>
        <v>0</v>
      </c>
      <c r="N181" s="63">
        <f t="shared" si="81"/>
        <v>17010682</v>
      </c>
      <c r="O181" s="63">
        <f t="shared" si="82"/>
        <v>17269642.760000002</v>
      </c>
      <c r="P181" s="63">
        <f t="shared" si="83"/>
        <v>17534418.07</v>
      </c>
    </row>
    <row r="182" spans="1:16">
      <c r="A182" s="207"/>
      <c r="B182" s="29" t="s">
        <v>42</v>
      </c>
      <c r="C182" s="5" t="s">
        <v>16</v>
      </c>
      <c r="D182" s="5" t="s">
        <v>14</v>
      </c>
      <c r="E182" s="5" t="s">
        <v>100</v>
      </c>
      <c r="F182" s="5" t="s">
        <v>116</v>
      </c>
      <c r="G182" s="17" t="s">
        <v>40</v>
      </c>
      <c r="H182" s="67">
        <f>16810682+200000</f>
        <v>17010682</v>
      </c>
      <c r="I182" s="67">
        <f>17069642.76+200000</f>
        <v>17269642.760000002</v>
      </c>
      <c r="J182" s="67">
        <f>17334418.07+200000</f>
        <v>17534418.07</v>
      </c>
      <c r="K182" s="67"/>
      <c r="L182" s="67"/>
      <c r="M182" s="67"/>
      <c r="N182" s="67">
        <f t="shared" si="81"/>
        <v>17010682</v>
      </c>
      <c r="O182" s="67">
        <f t="shared" si="82"/>
        <v>17269642.760000002</v>
      </c>
      <c r="P182" s="67">
        <f t="shared" si="83"/>
        <v>17534418.07</v>
      </c>
    </row>
    <row r="183" spans="1:16" ht="51">
      <c r="A183" s="213"/>
      <c r="B183" s="119" t="s">
        <v>259</v>
      </c>
      <c r="C183" s="5" t="s">
        <v>16</v>
      </c>
      <c r="D183" s="5" t="s">
        <v>14</v>
      </c>
      <c r="E183" s="5" t="s">
        <v>100</v>
      </c>
      <c r="F183" s="60" t="s">
        <v>152</v>
      </c>
      <c r="G183" s="17"/>
      <c r="H183" s="73">
        <f>H184</f>
        <v>140000</v>
      </c>
      <c r="I183" s="73">
        <f t="shared" ref="I183:M184" si="96">I184</f>
        <v>145600</v>
      </c>
      <c r="J183" s="73">
        <f t="shared" si="96"/>
        <v>164528</v>
      </c>
      <c r="K183" s="73">
        <f t="shared" si="96"/>
        <v>0</v>
      </c>
      <c r="L183" s="73">
        <f t="shared" si="96"/>
        <v>0</v>
      </c>
      <c r="M183" s="73">
        <f t="shared" si="96"/>
        <v>0</v>
      </c>
      <c r="N183" s="73">
        <f t="shared" si="81"/>
        <v>140000</v>
      </c>
      <c r="O183" s="73">
        <f t="shared" si="82"/>
        <v>145600</v>
      </c>
      <c r="P183" s="73">
        <f t="shared" si="83"/>
        <v>164528</v>
      </c>
    </row>
    <row r="184" spans="1:16" ht="25.5">
      <c r="A184" s="207"/>
      <c r="B184" s="30" t="s">
        <v>41</v>
      </c>
      <c r="C184" s="5" t="s">
        <v>16</v>
      </c>
      <c r="D184" s="5" t="s">
        <v>14</v>
      </c>
      <c r="E184" s="5" t="s">
        <v>100</v>
      </c>
      <c r="F184" s="60" t="s">
        <v>152</v>
      </c>
      <c r="G184" s="61" t="s">
        <v>39</v>
      </c>
      <c r="H184" s="73">
        <f>H185</f>
        <v>140000</v>
      </c>
      <c r="I184" s="73">
        <f t="shared" si="96"/>
        <v>145600</v>
      </c>
      <c r="J184" s="73">
        <f t="shared" si="96"/>
        <v>164528</v>
      </c>
      <c r="K184" s="73">
        <f t="shared" si="96"/>
        <v>0</v>
      </c>
      <c r="L184" s="73">
        <f t="shared" si="96"/>
        <v>0</v>
      </c>
      <c r="M184" s="73">
        <f t="shared" si="96"/>
        <v>0</v>
      </c>
      <c r="N184" s="73">
        <f t="shared" si="81"/>
        <v>140000</v>
      </c>
      <c r="O184" s="73">
        <f t="shared" si="82"/>
        <v>145600</v>
      </c>
      <c r="P184" s="73">
        <f t="shared" si="83"/>
        <v>164528</v>
      </c>
    </row>
    <row r="185" spans="1:16">
      <c r="A185" s="208"/>
      <c r="B185" s="29" t="s">
        <v>42</v>
      </c>
      <c r="C185" s="5" t="s">
        <v>16</v>
      </c>
      <c r="D185" s="5" t="s">
        <v>14</v>
      </c>
      <c r="E185" s="5" t="s">
        <v>100</v>
      </c>
      <c r="F185" s="60" t="s">
        <v>152</v>
      </c>
      <c r="G185" s="61" t="s">
        <v>40</v>
      </c>
      <c r="H185" s="67">
        <v>140000</v>
      </c>
      <c r="I185" s="67">
        <v>145600</v>
      </c>
      <c r="J185" s="67">
        <v>164528</v>
      </c>
      <c r="K185" s="67"/>
      <c r="L185" s="67"/>
      <c r="M185" s="67"/>
      <c r="N185" s="67">
        <f t="shared" si="81"/>
        <v>140000</v>
      </c>
      <c r="O185" s="67">
        <f t="shared" si="82"/>
        <v>145600</v>
      </c>
      <c r="P185" s="67">
        <f t="shared" si="83"/>
        <v>164528</v>
      </c>
    </row>
    <row r="186" spans="1:16" s="142" customFormat="1" ht="20.25" customHeight="1">
      <c r="A186" s="140" t="s">
        <v>246</v>
      </c>
      <c r="B186" s="87" t="s">
        <v>270</v>
      </c>
      <c r="C186" s="6" t="s">
        <v>16</v>
      </c>
      <c r="D186" s="6" t="s">
        <v>4</v>
      </c>
      <c r="E186" s="6" t="s">
        <v>100</v>
      </c>
      <c r="F186" s="6" t="s">
        <v>101</v>
      </c>
      <c r="G186" s="18"/>
      <c r="H186" s="141">
        <f>H187+H190</f>
        <v>4615689</v>
      </c>
      <c r="I186" s="141">
        <f>I187+I190</f>
        <v>4669393.22</v>
      </c>
      <c r="J186" s="141">
        <f>J187+J190</f>
        <v>4731810.74</v>
      </c>
      <c r="K186" s="141">
        <f t="shared" ref="K186:M186" si="97">K187+K190</f>
        <v>0</v>
      </c>
      <c r="L186" s="141">
        <f t="shared" si="97"/>
        <v>0</v>
      </c>
      <c r="M186" s="141">
        <f t="shared" si="97"/>
        <v>0</v>
      </c>
      <c r="N186" s="141">
        <f t="shared" si="81"/>
        <v>4615689</v>
      </c>
      <c r="O186" s="141">
        <f t="shared" si="82"/>
        <v>4669393.22</v>
      </c>
      <c r="P186" s="141">
        <f t="shared" si="83"/>
        <v>4731810.74</v>
      </c>
    </row>
    <row r="187" spans="1:16">
      <c r="A187" s="148"/>
      <c r="B187" s="88" t="s">
        <v>142</v>
      </c>
      <c r="C187" s="60" t="s">
        <v>16</v>
      </c>
      <c r="D187" s="60" t="s">
        <v>4</v>
      </c>
      <c r="E187" s="60" t="s">
        <v>100</v>
      </c>
      <c r="F187" s="60" t="s">
        <v>141</v>
      </c>
      <c r="G187" s="61"/>
      <c r="H187" s="67">
        <f>H188</f>
        <v>4478350</v>
      </c>
      <c r="I187" s="67">
        <f>I188</f>
        <v>4534720.22</v>
      </c>
      <c r="J187" s="63">
        <f t="shared" ref="J187:M188" si="98">J188</f>
        <v>4591710.74</v>
      </c>
      <c r="K187" s="63">
        <f t="shared" si="98"/>
        <v>0</v>
      </c>
      <c r="L187" s="63">
        <f t="shared" si="98"/>
        <v>0</v>
      </c>
      <c r="M187" s="63">
        <f t="shared" si="98"/>
        <v>0</v>
      </c>
      <c r="N187" s="67">
        <f t="shared" si="81"/>
        <v>4478350</v>
      </c>
      <c r="O187" s="67">
        <f t="shared" si="82"/>
        <v>4534720.22</v>
      </c>
      <c r="P187" s="63">
        <f t="shared" si="83"/>
        <v>4591710.74</v>
      </c>
    </row>
    <row r="188" spans="1:16" ht="25.5">
      <c r="A188" s="148"/>
      <c r="B188" s="80" t="s">
        <v>41</v>
      </c>
      <c r="C188" s="60" t="s">
        <v>16</v>
      </c>
      <c r="D188" s="60" t="s">
        <v>4</v>
      </c>
      <c r="E188" s="60" t="s">
        <v>100</v>
      </c>
      <c r="F188" s="60" t="s">
        <v>141</v>
      </c>
      <c r="G188" s="61" t="s">
        <v>39</v>
      </c>
      <c r="H188" s="67">
        <f>H189</f>
        <v>4478350</v>
      </c>
      <c r="I188" s="67">
        <f>I189</f>
        <v>4534720.22</v>
      </c>
      <c r="J188" s="63">
        <f t="shared" si="98"/>
        <v>4591710.74</v>
      </c>
      <c r="K188" s="63">
        <f t="shared" si="98"/>
        <v>0</v>
      </c>
      <c r="L188" s="63">
        <f t="shared" si="98"/>
        <v>0</v>
      </c>
      <c r="M188" s="63">
        <f t="shared" si="98"/>
        <v>0</v>
      </c>
      <c r="N188" s="67">
        <f t="shared" si="81"/>
        <v>4478350</v>
      </c>
      <c r="O188" s="67">
        <f t="shared" si="82"/>
        <v>4534720.22</v>
      </c>
      <c r="P188" s="63">
        <f t="shared" si="83"/>
        <v>4591710.74</v>
      </c>
    </row>
    <row r="189" spans="1:16">
      <c r="A189" s="148"/>
      <c r="B189" s="91" t="s">
        <v>42</v>
      </c>
      <c r="C189" s="60" t="s">
        <v>16</v>
      </c>
      <c r="D189" s="60" t="s">
        <v>4</v>
      </c>
      <c r="E189" s="60" t="s">
        <v>100</v>
      </c>
      <c r="F189" s="60" t="s">
        <v>141</v>
      </c>
      <c r="G189" s="61" t="s">
        <v>40</v>
      </c>
      <c r="H189" s="67">
        <f>4428350+50000</f>
        <v>4478350</v>
      </c>
      <c r="I189" s="67">
        <f>4484720.22+50000</f>
        <v>4534720.22</v>
      </c>
      <c r="J189" s="67">
        <f>4541710.74+50000</f>
        <v>4591710.74</v>
      </c>
      <c r="K189" s="67"/>
      <c r="L189" s="67"/>
      <c r="M189" s="67"/>
      <c r="N189" s="67">
        <f t="shared" si="81"/>
        <v>4478350</v>
      </c>
      <c r="O189" s="67">
        <f t="shared" si="82"/>
        <v>4534720.22</v>
      </c>
      <c r="P189" s="67">
        <f t="shared" si="83"/>
        <v>4591710.74</v>
      </c>
    </row>
    <row r="190" spans="1:16" ht="38.25">
      <c r="A190" s="148"/>
      <c r="B190" s="88" t="s">
        <v>260</v>
      </c>
      <c r="C190" s="5" t="s">
        <v>16</v>
      </c>
      <c r="D190" s="60" t="s">
        <v>4</v>
      </c>
      <c r="E190" s="5" t="s">
        <v>100</v>
      </c>
      <c r="F190" s="5" t="s">
        <v>106</v>
      </c>
      <c r="G190" s="17"/>
      <c r="H190" s="63">
        <f>H191</f>
        <v>137339</v>
      </c>
      <c r="I190" s="63">
        <f t="shared" ref="I190:M191" si="99">I191</f>
        <v>134673</v>
      </c>
      <c r="J190" s="63">
        <f t="shared" si="99"/>
        <v>140100</v>
      </c>
      <c r="K190" s="63">
        <f t="shared" si="99"/>
        <v>0</v>
      </c>
      <c r="L190" s="63">
        <f t="shared" si="99"/>
        <v>0</v>
      </c>
      <c r="M190" s="63">
        <f t="shared" si="99"/>
        <v>0</v>
      </c>
      <c r="N190" s="63">
        <f t="shared" si="81"/>
        <v>137339</v>
      </c>
      <c r="O190" s="63">
        <f t="shared" si="82"/>
        <v>134673</v>
      </c>
      <c r="P190" s="63">
        <f t="shared" si="83"/>
        <v>140100</v>
      </c>
    </row>
    <row r="191" spans="1:16" ht="25.5">
      <c r="A191" s="148"/>
      <c r="B191" s="80" t="s">
        <v>41</v>
      </c>
      <c r="C191" s="5" t="s">
        <v>16</v>
      </c>
      <c r="D191" s="60" t="s">
        <v>4</v>
      </c>
      <c r="E191" s="5" t="s">
        <v>100</v>
      </c>
      <c r="F191" s="5" t="s">
        <v>106</v>
      </c>
      <c r="G191" s="17" t="s">
        <v>39</v>
      </c>
      <c r="H191" s="63">
        <f>H192</f>
        <v>137339</v>
      </c>
      <c r="I191" s="63">
        <f t="shared" si="99"/>
        <v>134673</v>
      </c>
      <c r="J191" s="63">
        <f t="shared" si="99"/>
        <v>140100</v>
      </c>
      <c r="K191" s="63">
        <f t="shared" si="99"/>
        <v>0</v>
      </c>
      <c r="L191" s="63">
        <f t="shared" si="99"/>
        <v>0</v>
      </c>
      <c r="M191" s="63">
        <f t="shared" si="99"/>
        <v>0</v>
      </c>
      <c r="N191" s="63">
        <f t="shared" si="81"/>
        <v>137339</v>
      </c>
      <c r="O191" s="63">
        <f t="shared" si="82"/>
        <v>134673</v>
      </c>
      <c r="P191" s="63">
        <f t="shared" si="83"/>
        <v>140100</v>
      </c>
    </row>
    <row r="192" spans="1:16">
      <c r="A192" s="148"/>
      <c r="B192" s="91" t="s">
        <v>42</v>
      </c>
      <c r="C192" s="5" t="s">
        <v>16</v>
      </c>
      <c r="D192" s="60" t="s">
        <v>4</v>
      </c>
      <c r="E192" s="5" t="s">
        <v>100</v>
      </c>
      <c r="F192" s="5" t="s">
        <v>106</v>
      </c>
      <c r="G192" s="17" t="s">
        <v>40</v>
      </c>
      <c r="H192" s="67">
        <v>137339</v>
      </c>
      <c r="I192" s="67">
        <v>134673</v>
      </c>
      <c r="J192" s="67">
        <v>140100</v>
      </c>
      <c r="K192" s="67"/>
      <c r="L192" s="67"/>
      <c r="M192" s="67"/>
      <c r="N192" s="67">
        <f t="shared" si="81"/>
        <v>137339</v>
      </c>
      <c r="O192" s="67">
        <f t="shared" si="82"/>
        <v>134673</v>
      </c>
      <c r="P192" s="67">
        <f t="shared" si="83"/>
        <v>140100</v>
      </c>
    </row>
    <row r="193" spans="1:16">
      <c r="A193" s="36"/>
      <c r="B193" s="91"/>
      <c r="C193" s="5"/>
      <c r="D193" s="5"/>
      <c r="E193" s="5"/>
      <c r="F193" s="5"/>
      <c r="G193" s="17"/>
      <c r="H193" s="73"/>
      <c r="I193" s="73"/>
      <c r="J193" s="73"/>
      <c r="K193" s="73"/>
      <c r="L193" s="73"/>
      <c r="M193" s="73"/>
      <c r="N193" s="73"/>
      <c r="O193" s="73"/>
      <c r="P193" s="73"/>
    </row>
    <row r="194" spans="1:16" ht="50.25" customHeight="1">
      <c r="A194" s="26" t="s">
        <v>14</v>
      </c>
      <c r="B194" s="102" t="s">
        <v>229</v>
      </c>
      <c r="C194" s="7" t="s">
        <v>9</v>
      </c>
      <c r="D194" s="7" t="s">
        <v>21</v>
      </c>
      <c r="E194" s="7" t="s">
        <v>100</v>
      </c>
      <c r="F194" s="7" t="s">
        <v>101</v>
      </c>
      <c r="G194" s="16"/>
      <c r="H194" s="65">
        <f>H195+H198+H201+H207+H210+H213+H204</f>
        <v>1249750</v>
      </c>
      <c r="I194" s="65">
        <f t="shared" ref="I194:J194" si="100">I195+I198+I201+I207+I210+I213+I204</f>
        <v>1116082</v>
      </c>
      <c r="J194" s="65">
        <f t="shared" si="100"/>
        <v>1566082</v>
      </c>
      <c r="K194" s="65">
        <f t="shared" ref="K194:M194" si="101">K195+K198+K201+K207+K210+K213+K204</f>
        <v>0</v>
      </c>
      <c r="L194" s="65">
        <f t="shared" si="101"/>
        <v>0</v>
      </c>
      <c r="M194" s="65">
        <f t="shared" si="101"/>
        <v>0</v>
      </c>
      <c r="N194" s="65">
        <f t="shared" si="81"/>
        <v>1249750</v>
      </c>
      <c r="O194" s="65">
        <f t="shared" si="82"/>
        <v>1116082</v>
      </c>
      <c r="P194" s="65">
        <f t="shared" si="83"/>
        <v>1566082</v>
      </c>
    </row>
    <row r="195" spans="1:16" ht="25.5">
      <c r="A195" s="211"/>
      <c r="B195" s="108" t="s">
        <v>272</v>
      </c>
      <c r="C195" s="5" t="s">
        <v>9</v>
      </c>
      <c r="D195" s="5" t="s">
        <v>21</v>
      </c>
      <c r="E195" s="5" t="s">
        <v>100</v>
      </c>
      <c r="F195" s="5" t="s">
        <v>120</v>
      </c>
      <c r="G195" s="17"/>
      <c r="H195" s="63">
        <f>H196</f>
        <v>85000</v>
      </c>
      <c r="I195" s="63">
        <f t="shared" ref="I195:M196" si="102">I196</f>
        <v>85000</v>
      </c>
      <c r="J195" s="63">
        <f t="shared" si="102"/>
        <v>85000</v>
      </c>
      <c r="K195" s="63">
        <f t="shared" si="102"/>
        <v>0</v>
      </c>
      <c r="L195" s="63">
        <f t="shared" si="102"/>
        <v>0</v>
      </c>
      <c r="M195" s="63">
        <f t="shared" si="102"/>
        <v>0</v>
      </c>
      <c r="N195" s="63">
        <f t="shared" si="81"/>
        <v>85000</v>
      </c>
      <c r="O195" s="63">
        <f t="shared" si="82"/>
        <v>85000</v>
      </c>
      <c r="P195" s="63">
        <f t="shared" si="83"/>
        <v>85000</v>
      </c>
    </row>
    <row r="196" spans="1:16">
      <c r="A196" s="210"/>
      <c r="B196" s="195" t="s">
        <v>47</v>
      </c>
      <c r="C196" s="5" t="s">
        <v>9</v>
      </c>
      <c r="D196" s="5" t="s">
        <v>21</v>
      </c>
      <c r="E196" s="5" t="s">
        <v>100</v>
      </c>
      <c r="F196" s="5" t="s">
        <v>120</v>
      </c>
      <c r="G196" s="17" t="s">
        <v>45</v>
      </c>
      <c r="H196" s="63">
        <f>H197</f>
        <v>85000</v>
      </c>
      <c r="I196" s="63">
        <f t="shared" si="102"/>
        <v>85000</v>
      </c>
      <c r="J196" s="63">
        <f t="shared" si="102"/>
        <v>85000</v>
      </c>
      <c r="K196" s="63">
        <f t="shared" si="102"/>
        <v>0</v>
      </c>
      <c r="L196" s="63">
        <f t="shared" si="102"/>
        <v>0</v>
      </c>
      <c r="M196" s="63">
        <f t="shared" si="102"/>
        <v>0</v>
      </c>
      <c r="N196" s="63">
        <f t="shared" si="81"/>
        <v>85000</v>
      </c>
      <c r="O196" s="63">
        <f t="shared" si="82"/>
        <v>85000</v>
      </c>
      <c r="P196" s="63">
        <f t="shared" si="83"/>
        <v>85000</v>
      </c>
    </row>
    <row r="197" spans="1:16" ht="25.5">
      <c r="A197" s="210"/>
      <c r="B197" s="196" t="s">
        <v>48</v>
      </c>
      <c r="C197" s="5" t="s">
        <v>9</v>
      </c>
      <c r="D197" s="5" t="s">
        <v>21</v>
      </c>
      <c r="E197" s="5" t="s">
        <v>100</v>
      </c>
      <c r="F197" s="5" t="s">
        <v>120</v>
      </c>
      <c r="G197" s="17" t="s">
        <v>46</v>
      </c>
      <c r="H197" s="67">
        <v>85000</v>
      </c>
      <c r="I197" s="67">
        <v>85000</v>
      </c>
      <c r="J197" s="67">
        <v>85000</v>
      </c>
      <c r="K197" s="67"/>
      <c r="L197" s="67"/>
      <c r="M197" s="67"/>
      <c r="N197" s="67">
        <f t="shared" si="81"/>
        <v>85000</v>
      </c>
      <c r="O197" s="67">
        <f t="shared" si="82"/>
        <v>85000</v>
      </c>
      <c r="P197" s="67">
        <f t="shared" si="83"/>
        <v>85000</v>
      </c>
    </row>
    <row r="198" spans="1:16">
      <c r="A198" s="210"/>
      <c r="B198" s="80" t="s">
        <v>179</v>
      </c>
      <c r="C198" s="5" t="s">
        <v>9</v>
      </c>
      <c r="D198" s="5" t="s">
        <v>21</v>
      </c>
      <c r="E198" s="5" t="s">
        <v>100</v>
      </c>
      <c r="F198" s="40" t="s">
        <v>178</v>
      </c>
      <c r="G198" s="41"/>
      <c r="H198" s="66">
        <f>H199</f>
        <v>50000</v>
      </c>
      <c r="I198" s="66">
        <f t="shared" ref="I198:M199" si="103">I199</f>
        <v>50000</v>
      </c>
      <c r="J198" s="66">
        <f t="shared" si="103"/>
        <v>50000</v>
      </c>
      <c r="K198" s="66">
        <f t="shared" si="103"/>
        <v>0</v>
      </c>
      <c r="L198" s="66">
        <f t="shared" si="103"/>
        <v>0</v>
      </c>
      <c r="M198" s="66">
        <f t="shared" si="103"/>
        <v>0</v>
      </c>
      <c r="N198" s="66">
        <f t="shared" si="81"/>
        <v>50000</v>
      </c>
      <c r="O198" s="66">
        <f t="shared" si="82"/>
        <v>50000</v>
      </c>
      <c r="P198" s="66">
        <f t="shared" si="83"/>
        <v>50000</v>
      </c>
    </row>
    <row r="199" spans="1:16">
      <c r="A199" s="210"/>
      <c r="B199" s="195" t="s">
        <v>47</v>
      </c>
      <c r="C199" s="5" t="s">
        <v>9</v>
      </c>
      <c r="D199" s="5" t="s">
        <v>21</v>
      </c>
      <c r="E199" s="5" t="s">
        <v>100</v>
      </c>
      <c r="F199" s="40" t="s">
        <v>178</v>
      </c>
      <c r="G199" s="41" t="s">
        <v>45</v>
      </c>
      <c r="H199" s="66">
        <f>H200</f>
        <v>50000</v>
      </c>
      <c r="I199" s="66">
        <f t="shared" si="103"/>
        <v>50000</v>
      </c>
      <c r="J199" s="66">
        <f t="shared" si="103"/>
        <v>50000</v>
      </c>
      <c r="K199" s="66">
        <f t="shared" si="103"/>
        <v>0</v>
      </c>
      <c r="L199" s="66">
        <f t="shared" si="103"/>
        <v>0</v>
      </c>
      <c r="M199" s="66">
        <f t="shared" si="103"/>
        <v>0</v>
      </c>
      <c r="N199" s="66">
        <f t="shared" si="81"/>
        <v>50000</v>
      </c>
      <c r="O199" s="66">
        <f t="shared" si="82"/>
        <v>50000</v>
      </c>
      <c r="P199" s="66">
        <f t="shared" si="83"/>
        <v>50000</v>
      </c>
    </row>
    <row r="200" spans="1:16" ht="25.5">
      <c r="A200" s="210"/>
      <c r="B200" s="196" t="s">
        <v>48</v>
      </c>
      <c r="C200" s="5" t="s">
        <v>9</v>
      </c>
      <c r="D200" s="5" t="s">
        <v>21</v>
      </c>
      <c r="E200" s="5" t="s">
        <v>100</v>
      </c>
      <c r="F200" s="40" t="s">
        <v>178</v>
      </c>
      <c r="G200" s="41" t="s">
        <v>46</v>
      </c>
      <c r="H200" s="66">
        <v>50000</v>
      </c>
      <c r="I200" s="66">
        <v>50000</v>
      </c>
      <c r="J200" s="66">
        <v>50000</v>
      </c>
      <c r="K200" s="66"/>
      <c r="L200" s="66"/>
      <c r="M200" s="66"/>
      <c r="N200" s="66">
        <f t="shared" si="81"/>
        <v>50000</v>
      </c>
      <c r="O200" s="66">
        <f t="shared" si="82"/>
        <v>50000</v>
      </c>
      <c r="P200" s="66">
        <f t="shared" si="83"/>
        <v>50000</v>
      </c>
    </row>
    <row r="201" spans="1:16">
      <c r="A201" s="210"/>
      <c r="B201" s="88" t="s">
        <v>271</v>
      </c>
      <c r="C201" s="5" t="s">
        <v>9</v>
      </c>
      <c r="D201" s="5" t="s">
        <v>21</v>
      </c>
      <c r="E201" s="5" t="s">
        <v>100</v>
      </c>
      <c r="F201" s="5" t="s">
        <v>122</v>
      </c>
      <c r="G201" s="17"/>
      <c r="H201" s="63">
        <f>H202</f>
        <v>50000</v>
      </c>
      <c r="I201" s="63">
        <f t="shared" ref="I201:M202" si="104">I202</f>
        <v>50000</v>
      </c>
      <c r="J201" s="63">
        <f t="shared" si="104"/>
        <v>50000</v>
      </c>
      <c r="K201" s="63">
        <f t="shared" si="104"/>
        <v>0</v>
      </c>
      <c r="L201" s="63">
        <f t="shared" si="104"/>
        <v>0</v>
      </c>
      <c r="M201" s="63">
        <f t="shared" si="104"/>
        <v>0</v>
      </c>
      <c r="N201" s="63">
        <f t="shared" si="81"/>
        <v>50000</v>
      </c>
      <c r="O201" s="63">
        <f t="shared" si="82"/>
        <v>50000</v>
      </c>
      <c r="P201" s="63">
        <f t="shared" si="83"/>
        <v>50000</v>
      </c>
    </row>
    <row r="202" spans="1:16" ht="25.5">
      <c r="A202" s="210"/>
      <c r="B202" s="88" t="s">
        <v>208</v>
      </c>
      <c r="C202" s="5" t="s">
        <v>9</v>
      </c>
      <c r="D202" s="5" t="s">
        <v>21</v>
      </c>
      <c r="E202" s="5" t="s">
        <v>100</v>
      </c>
      <c r="F202" s="5" t="s">
        <v>122</v>
      </c>
      <c r="G202" s="17" t="s">
        <v>32</v>
      </c>
      <c r="H202" s="63">
        <f>H203</f>
        <v>50000</v>
      </c>
      <c r="I202" s="63">
        <f t="shared" si="104"/>
        <v>50000</v>
      </c>
      <c r="J202" s="63">
        <f t="shared" si="104"/>
        <v>50000</v>
      </c>
      <c r="K202" s="63">
        <f t="shared" si="104"/>
        <v>0</v>
      </c>
      <c r="L202" s="63">
        <f t="shared" si="104"/>
        <v>0</v>
      </c>
      <c r="M202" s="63">
        <f t="shared" si="104"/>
        <v>0</v>
      </c>
      <c r="N202" s="63">
        <f t="shared" si="81"/>
        <v>50000</v>
      </c>
      <c r="O202" s="63">
        <f t="shared" si="82"/>
        <v>50000</v>
      </c>
      <c r="P202" s="63">
        <f t="shared" si="83"/>
        <v>50000</v>
      </c>
    </row>
    <row r="203" spans="1:16" ht="25.5">
      <c r="A203" s="210"/>
      <c r="B203" s="92" t="s">
        <v>34</v>
      </c>
      <c r="C203" s="5" t="s">
        <v>9</v>
      </c>
      <c r="D203" s="5" t="s">
        <v>21</v>
      </c>
      <c r="E203" s="5" t="s">
        <v>100</v>
      </c>
      <c r="F203" s="5" t="s">
        <v>122</v>
      </c>
      <c r="G203" s="17" t="s">
        <v>33</v>
      </c>
      <c r="H203" s="66">
        <v>50000</v>
      </c>
      <c r="I203" s="66">
        <v>50000</v>
      </c>
      <c r="J203" s="66">
        <v>50000</v>
      </c>
      <c r="K203" s="66"/>
      <c r="L203" s="66"/>
      <c r="M203" s="66"/>
      <c r="N203" s="66">
        <f t="shared" si="81"/>
        <v>50000</v>
      </c>
      <c r="O203" s="66">
        <f t="shared" si="82"/>
        <v>50000</v>
      </c>
      <c r="P203" s="66">
        <f t="shared" si="83"/>
        <v>50000</v>
      </c>
    </row>
    <row r="204" spans="1:16">
      <c r="A204" s="210"/>
      <c r="B204" s="77" t="s">
        <v>247</v>
      </c>
      <c r="C204" s="40" t="s">
        <v>9</v>
      </c>
      <c r="D204" s="40" t="s">
        <v>21</v>
      </c>
      <c r="E204" s="40" t="s">
        <v>100</v>
      </c>
      <c r="F204" s="106" t="s">
        <v>213</v>
      </c>
      <c r="G204" s="41"/>
      <c r="H204" s="67">
        <f>H205</f>
        <v>0</v>
      </c>
      <c r="I204" s="67">
        <f t="shared" ref="I204:M205" si="105">I205</f>
        <v>0</v>
      </c>
      <c r="J204" s="67">
        <f t="shared" si="105"/>
        <v>450000</v>
      </c>
      <c r="K204" s="67">
        <f t="shared" si="105"/>
        <v>0</v>
      </c>
      <c r="L204" s="67">
        <f t="shared" si="105"/>
        <v>0</v>
      </c>
      <c r="M204" s="67">
        <f t="shared" si="105"/>
        <v>0</v>
      </c>
      <c r="N204" s="67">
        <f t="shared" si="81"/>
        <v>0</v>
      </c>
      <c r="O204" s="67">
        <f t="shared" si="82"/>
        <v>0</v>
      </c>
      <c r="P204" s="67">
        <f t="shared" si="83"/>
        <v>450000</v>
      </c>
    </row>
    <row r="205" spans="1:16" ht="25.5">
      <c r="A205" s="210"/>
      <c r="B205" s="88" t="s">
        <v>208</v>
      </c>
      <c r="C205" s="40" t="s">
        <v>9</v>
      </c>
      <c r="D205" s="40" t="s">
        <v>21</v>
      </c>
      <c r="E205" s="40" t="s">
        <v>100</v>
      </c>
      <c r="F205" s="106" t="s">
        <v>213</v>
      </c>
      <c r="G205" s="41" t="s">
        <v>32</v>
      </c>
      <c r="H205" s="67">
        <f>H206</f>
        <v>0</v>
      </c>
      <c r="I205" s="67">
        <f t="shared" si="105"/>
        <v>0</v>
      </c>
      <c r="J205" s="67">
        <f t="shared" si="105"/>
        <v>450000</v>
      </c>
      <c r="K205" s="67">
        <f t="shared" si="105"/>
        <v>0</v>
      </c>
      <c r="L205" s="67">
        <f t="shared" si="105"/>
        <v>0</v>
      </c>
      <c r="M205" s="67">
        <f t="shared" si="105"/>
        <v>0</v>
      </c>
      <c r="N205" s="67">
        <f t="shared" si="81"/>
        <v>0</v>
      </c>
      <c r="O205" s="67">
        <f t="shared" si="82"/>
        <v>0</v>
      </c>
      <c r="P205" s="67">
        <f t="shared" si="83"/>
        <v>450000</v>
      </c>
    </row>
    <row r="206" spans="1:16" ht="25.5">
      <c r="A206" s="210"/>
      <c r="B206" s="92" t="s">
        <v>34</v>
      </c>
      <c r="C206" s="40" t="s">
        <v>9</v>
      </c>
      <c r="D206" s="40" t="s">
        <v>21</v>
      </c>
      <c r="E206" s="40" t="s">
        <v>100</v>
      </c>
      <c r="F206" s="106" t="s">
        <v>213</v>
      </c>
      <c r="G206" s="41" t="s">
        <v>33</v>
      </c>
      <c r="H206" s="66"/>
      <c r="I206" s="66"/>
      <c r="J206" s="66">
        <v>450000</v>
      </c>
      <c r="K206" s="66"/>
      <c r="L206" s="66"/>
      <c r="M206" s="66"/>
      <c r="N206" s="66">
        <f t="shared" si="81"/>
        <v>0</v>
      </c>
      <c r="O206" s="66">
        <f t="shared" si="82"/>
        <v>0</v>
      </c>
      <c r="P206" s="66">
        <f t="shared" si="83"/>
        <v>450000</v>
      </c>
    </row>
    <row r="207" spans="1:16" ht="25.5">
      <c r="A207" s="210"/>
      <c r="B207" s="88" t="s">
        <v>31</v>
      </c>
      <c r="C207" s="5" t="s">
        <v>9</v>
      </c>
      <c r="D207" s="5" t="s">
        <v>21</v>
      </c>
      <c r="E207" s="5" t="s">
        <v>100</v>
      </c>
      <c r="F207" s="40" t="s">
        <v>274</v>
      </c>
      <c r="G207" s="17"/>
      <c r="H207" s="63">
        <f>H208</f>
        <v>900000</v>
      </c>
      <c r="I207" s="63">
        <f t="shared" ref="I207:M208" si="106">I208</f>
        <v>806400</v>
      </c>
      <c r="J207" s="63">
        <f t="shared" si="106"/>
        <v>806400</v>
      </c>
      <c r="K207" s="63">
        <f t="shared" si="106"/>
        <v>0</v>
      </c>
      <c r="L207" s="63">
        <f t="shared" si="106"/>
        <v>0</v>
      </c>
      <c r="M207" s="63">
        <f t="shared" si="106"/>
        <v>0</v>
      </c>
      <c r="N207" s="63">
        <f t="shared" si="81"/>
        <v>900000</v>
      </c>
      <c r="O207" s="63">
        <f t="shared" si="82"/>
        <v>806400</v>
      </c>
      <c r="P207" s="63">
        <f t="shared" si="83"/>
        <v>806400</v>
      </c>
    </row>
    <row r="208" spans="1:16">
      <c r="A208" s="210"/>
      <c r="B208" s="195" t="s">
        <v>47</v>
      </c>
      <c r="C208" s="5" t="s">
        <v>9</v>
      </c>
      <c r="D208" s="5" t="s">
        <v>21</v>
      </c>
      <c r="E208" s="5" t="s">
        <v>100</v>
      </c>
      <c r="F208" s="40" t="s">
        <v>274</v>
      </c>
      <c r="G208" s="17" t="s">
        <v>45</v>
      </c>
      <c r="H208" s="63">
        <f>H209</f>
        <v>900000</v>
      </c>
      <c r="I208" s="63">
        <f t="shared" si="106"/>
        <v>806400</v>
      </c>
      <c r="J208" s="63">
        <f t="shared" si="106"/>
        <v>806400</v>
      </c>
      <c r="K208" s="63">
        <f t="shared" si="106"/>
        <v>0</v>
      </c>
      <c r="L208" s="63">
        <f t="shared" si="106"/>
        <v>0</v>
      </c>
      <c r="M208" s="63">
        <f t="shared" si="106"/>
        <v>0</v>
      </c>
      <c r="N208" s="63">
        <f t="shared" si="81"/>
        <v>900000</v>
      </c>
      <c r="O208" s="63">
        <f t="shared" si="82"/>
        <v>806400</v>
      </c>
      <c r="P208" s="63">
        <f t="shared" si="83"/>
        <v>806400</v>
      </c>
    </row>
    <row r="209" spans="1:16" ht="25.5">
      <c r="A209" s="210"/>
      <c r="B209" s="196" t="s">
        <v>48</v>
      </c>
      <c r="C209" s="5" t="s">
        <v>9</v>
      </c>
      <c r="D209" s="5" t="s">
        <v>21</v>
      </c>
      <c r="E209" s="5" t="s">
        <v>100</v>
      </c>
      <c r="F209" s="40" t="s">
        <v>274</v>
      </c>
      <c r="G209" s="17" t="s">
        <v>46</v>
      </c>
      <c r="H209" s="66">
        <f>702000+198000</f>
        <v>900000</v>
      </c>
      <c r="I209" s="66">
        <f>630000+176400</f>
        <v>806400</v>
      </c>
      <c r="J209" s="66">
        <f>630000+176400</f>
        <v>806400</v>
      </c>
      <c r="K209" s="66"/>
      <c r="L209" s="66"/>
      <c r="M209" s="66"/>
      <c r="N209" s="66">
        <f t="shared" si="81"/>
        <v>900000</v>
      </c>
      <c r="O209" s="66">
        <f t="shared" si="82"/>
        <v>806400</v>
      </c>
      <c r="P209" s="66">
        <f t="shared" si="83"/>
        <v>806400</v>
      </c>
    </row>
    <row r="210" spans="1:16" ht="25.5">
      <c r="A210" s="210"/>
      <c r="B210" s="80" t="s">
        <v>273</v>
      </c>
      <c r="C210" s="5" t="s">
        <v>9</v>
      </c>
      <c r="D210" s="5" t="s">
        <v>21</v>
      </c>
      <c r="E210" s="5" t="s">
        <v>100</v>
      </c>
      <c r="F210" s="60" t="s">
        <v>173</v>
      </c>
      <c r="G210" s="17"/>
      <c r="H210" s="66">
        <f>H211</f>
        <v>129750</v>
      </c>
      <c r="I210" s="66">
        <f t="shared" ref="I210:M211" si="107">I211</f>
        <v>89682</v>
      </c>
      <c r="J210" s="66">
        <f t="shared" si="107"/>
        <v>89682</v>
      </c>
      <c r="K210" s="66">
        <f t="shared" si="107"/>
        <v>0</v>
      </c>
      <c r="L210" s="66">
        <f t="shared" si="107"/>
        <v>0</v>
      </c>
      <c r="M210" s="66">
        <f t="shared" si="107"/>
        <v>0</v>
      </c>
      <c r="N210" s="66">
        <f t="shared" si="81"/>
        <v>129750</v>
      </c>
      <c r="O210" s="66">
        <f t="shared" si="82"/>
        <v>89682</v>
      </c>
      <c r="P210" s="66">
        <f t="shared" si="83"/>
        <v>89682</v>
      </c>
    </row>
    <row r="211" spans="1:16">
      <c r="A211" s="210"/>
      <c r="B211" s="88" t="s">
        <v>47</v>
      </c>
      <c r="C211" s="5" t="s">
        <v>9</v>
      </c>
      <c r="D211" s="5" t="s">
        <v>21</v>
      </c>
      <c r="E211" s="5" t="s">
        <v>100</v>
      </c>
      <c r="F211" s="60" t="s">
        <v>173</v>
      </c>
      <c r="G211" s="61" t="s">
        <v>45</v>
      </c>
      <c r="H211" s="66">
        <f>H212</f>
        <v>129750</v>
      </c>
      <c r="I211" s="66">
        <f t="shared" si="107"/>
        <v>89682</v>
      </c>
      <c r="J211" s="66">
        <f t="shared" si="107"/>
        <v>89682</v>
      </c>
      <c r="K211" s="66">
        <f t="shared" si="107"/>
        <v>0</v>
      </c>
      <c r="L211" s="66">
        <f t="shared" si="107"/>
        <v>0</v>
      </c>
      <c r="M211" s="66">
        <f t="shared" si="107"/>
        <v>0</v>
      </c>
      <c r="N211" s="66">
        <f t="shared" si="81"/>
        <v>129750</v>
      </c>
      <c r="O211" s="66">
        <f t="shared" si="82"/>
        <v>89682</v>
      </c>
      <c r="P211" s="66">
        <f t="shared" si="83"/>
        <v>89682</v>
      </c>
    </row>
    <row r="212" spans="1:16" ht="25.5">
      <c r="A212" s="210"/>
      <c r="B212" s="80" t="s">
        <v>48</v>
      </c>
      <c r="C212" s="5" t="s">
        <v>9</v>
      </c>
      <c r="D212" s="5" t="s">
        <v>21</v>
      </c>
      <c r="E212" s="5" t="s">
        <v>100</v>
      </c>
      <c r="F212" s="60" t="s">
        <v>173</v>
      </c>
      <c r="G212" s="61" t="s">
        <v>46</v>
      </c>
      <c r="H212" s="67">
        <v>129750</v>
      </c>
      <c r="I212" s="67">
        <v>89682</v>
      </c>
      <c r="J212" s="67">
        <v>89682</v>
      </c>
      <c r="K212" s="67"/>
      <c r="L212" s="67"/>
      <c r="M212" s="67"/>
      <c r="N212" s="67">
        <f t="shared" si="81"/>
        <v>129750</v>
      </c>
      <c r="O212" s="67">
        <f t="shared" si="82"/>
        <v>89682</v>
      </c>
      <c r="P212" s="67">
        <f t="shared" si="83"/>
        <v>89682</v>
      </c>
    </row>
    <row r="213" spans="1:16">
      <c r="A213" s="210"/>
      <c r="B213" s="88" t="s">
        <v>30</v>
      </c>
      <c r="C213" s="5" t="s">
        <v>9</v>
      </c>
      <c r="D213" s="5" t="s">
        <v>21</v>
      </c>
      <c r="E213" s="5" t="s">
        <v>100</v>
      </c>
      <c r="F213" s="5" t="s">
        <v>121</v>
      </c>
      <c r="G213" s="17"/>
      <c r="H213" s="63">
        <f>+H214</f>
        <v>35000</v>
      </c>
      <c r="I213" s="63">
        <f t="shared" ref="I213:M213" si="108">+I214</f>
        <v>35000</v>
      </c>
      <c r="J213" s="63">
        <f t="shared" si="108"/>
        <v>35000</v>
      </c>
      <c r="K213" s="63">
        <f t="shared" si="108"/>
        <v>0</v>
      </c>
      <c r="L213" s="63">
        <f t="shared" si="108"/>
        <v>0</v>
      </c>
      <c r="M213" s="63">
        <f t="shared" si="108"/>
        <v>0</v>
      </c>
      <c r="N213" s="63">
        <f t="shared" si="81"/>
        <v>35000</v>
      </c>
      <c r="O213" s="63">
        <f t="shared" si="82"/>
        <v>35000</v>
      </c>
      <c r="P213" s="63">
        <f t="shared" si="83"/>
        <v>35000</v>
      </c>
    </row>
    <row r="214" spans="1:16" ht="25.5">
      <c r="A214" s="210"/>
      <c r="B214" s="88" t="s">
        <v>208</v>
      </c>
      <c r="C214" s="5" t="s">
        <v>9</v>
      </c>
      <c r="D214" s="5" t="s">
        <v>21</v>
      </c>
      <c r="E214" s="5" t="s">
        <v>100</v>
      </c>
      <c r="F214" s="5" t="s">
        <v>121</v>
      </c>
      <c r="G214" s="17" t="s">
        <v>32</v>
      </c>
      <c r="H214" s="63">
        <f>H215</f>
        <v>35000</v>
      </c>
      <c r="I214" s="63">
        <f t="shared" ref="I214:M214" si="109">I215</f>
        <v>35000</v>
      </c>
      <c r="J214" s="63">
        <f t="shared" si="109"/>
        <v>35000</v>
      </c>
      <c r="K214" s="63">
        <f t="shared" si="109"/>
        <v>0</v>
      </c>
      <c r="L214" s="63">
        <f t="shared" si="109"/>
        <v>0</v>
      </c>
      <c r="M214" s="63">
        <f t="shared" si="109"/>
        <v>0</v>
      </c>
      <c r="N214" s="63">
        <f t="shared" ref="N214:N280" si="110">H214+K214</f>
        <v>35000</v>
      </c>
      <c r="O214" s="63">
        <f t="shared" ref="O214:O280" si="111">I214+L214</f>
        <v>35000</v>
      </c>
      <c r="P214" s="63">
        <f t="shared" ref="P214:P280" si="112">J214+M214</f>
        <v>35000</v>
      </c>
    </row>
    <row r="215" spans="1:16" ht="25.5">
      <c r="A215" s="210"/>
      <c r="B215" s="92" t="s">
        <v>34</v>
      </c>
      <c r="C215" s="5" t="s">
        <v>9</v>
      </c>
      <c r="D215" s="5" t="s">
        <v>21</v>
      </c>
      <c r="E215" s="5" t="s">
        <v>100</v>
      </c>
      <c r="F215" s="5" t="s">
        <v>121</v>
      </c>
      <c r="G215" s="17" t="s">
        <v>33</v>
      </c>
      <c r="H215" s="66">
        <v>35000</v>
      </c>
      <c r="I215" s="66">
        <v>35000</v>
      </c>
      <c r="J215" s="66">
        <v>35000</v>
      </c>
      <c r="K215" s="66"/>
      <c r="L215" s="66"/>
      <c r="M215" s="66"/>
      <c r="N215" s="66">
        <f t="shared" si="110"/>
        <v>35000</v>
      </c>
      <c r="O215" s="66">
        <f t="shared" si="111"/>
        <v>35000</v>
      </c>
      <c r="P215" s="66">
        <f t="shared" si="112"/>
        <v>35000</v>
      </c>
    </row>
    <row r="216" spans="1:16">
      <c r="A216" s="59"/>
      <c r="B216" s="91"/>
      <c r="C216" s="5"/>
      <c r="D216" s="5"/>
      <c r="E216" s="5"/>
      <c r="F216" s="5"/>
      <c r="G216" s="17"/>
      <c r="H216" s="63"/>
      <c r="I216" s="63"/>
      <c r="J216" s="63"/>
      <c r="K216" s="63"/>
      <c r="L216" s="63"/>
      <c r="M216" s="63"/>
      <c r="N216" s="63"/>
      <c r="O216" s="63"/>
      <c r="P216" s="63"/>
    </row>
    <row r="217" spans="1:16" ht="45">
      <c r="A217" s="26" t="s">
        <v>4</v>
      </c>
      <c r="B217" s="182" t="s">
        <v>230</v>
      </c>
      <c r="C217" s="7" t="s">
        <v>11</v>
      </c>
      <c r="D217" s="7" t="s">
        <v>21</v>
      </c>
      <c r="E217" s="7" t="s">
        <v>100</v>
      </c>
      <c r="F217" s="7" t="s">
        <v>101</v>
      </c>
      <c r="G217" s="19"/>
      <c r="H217" s="65">
        <f>H218</f>
        <v>50000</v>
      </c>
      <c r="I217" s="65">
        <f t="shared" ref="I217:M217" si="113">I218</f>
        <v>50000</v>
      </c>
      <c r="J217" s="65">
        <f t="shared" si="113"/>
        <v>50000</v>
      </c>
      <c r="K217" s="65">
        <f t="shared" si="113"/>
        <v>0</v>
      </c>
      <c r="L217" s="65">
        <f t="shared" si="113"/>
        <v>0</v>
      </c>
      <c r="M217" s="65">
        <f t="shared" si="113"/>
        <v>0</v>
      </c>
      <c r="N217" s="65">
        <f t="shared" si="110"/>
        <v>50000</v>
      </c>
      <c r="O217" s="65">
        <f t="shared" si="111"/>
        <v>50000</v>
      </c>
      <c r="P217" s="65">
        <f t="shared" si="112"/>
        <v>50000</v>
      </c>
    </row>
    <row r="218" spans="1:16">
      <c r="A218" s="223"/>
      <c r="B218" s="162" t="s">
        <v>275</v>
      </c>
      <c r="C218" s="60" t="s">
        <v>11</v>
      </c>
      <c r="D218" s="60" t="s">
        <v>21</v>
      </c>
      <c r="E218" s="60" t="s">
        <v>100</v>
      </c>
      <c r="F218" s="60" t="s">
        <v>140</v>
      </c>
      <c r="G218" s="61"/>
      <c r="H218" s="70">
        <f t="shared" ref="H218:M219" si="114">H219</f>
        <v>50000</v>
      </c>
      <c r="I218" s="70">
        <f t="shared" si="114"/>
        <v>50000</v>
      </c>
      <c r="J218" s="70">
        <f t="shared" si="114"/>
        <v>50000</v>
      </c>
      <c r="K218" s="70">
        <f t="shared" si="114"/>
        <v>0</v>
      </c>
      <c r="L218" s="70">
        <f t="shared" si="114"/>
        <v>0</v>
      </c>
      <c r="M218" s="70">
        <f t="shared" si="114"/>
        <v>0</v>
      </c>
      <c r="N218" s="70">
        <f t="shared" si="110"/>
        <v>50000</v>
      </c>
      <c r="O218" s="70">
        <f t="shared" si="111"/>
        <v>50000</v>
      </c>
      <c r="P218" s="70">
        <f t="shared" si="112"/>
        <v>50000</v>
      </c>
    </row>
    <row r="219" spans="1:16" ht="27.75" customHeight="1">
      <c r="A219" s="223"/>
      <c r="B219" s="62" t="s">
        <v>208</v>
      </c>
      <c r="C219" s="60" t="s">
        <v>11</v>
      </c>
      <c r="D219" s="60" t="s">
        <v>21</v>
      </c>
      <c r="E219" s="60" t="s">
        <v>100</v>
      </c>
      <c r="F219" s="60" t="s">
        <v>140</v>
      </c>
      <c r="G219" s="61" t="s">
        <v>32</v>
      </c>
      <c r="H219" s="70">
        <f t="shared" si="114"/>
        <v>50000</v>
      </c>
      <c r="I219" s="70">
        <f t="shared" si="114"/>
        <v>50000</v>
      </c>
      <c r="J219" s="70">
        <f t="shared" si="114"/>
        <v>50000</v>
      </c>
      <c r="K219" s="70">
        <f t="shared" si="114"/>
        <v>0</v>
      </c>
      <c r="L219" s="70">
        <f t="shared" si="114"/>
        <v>0</v>
      </c>
      <c r="M219" s="70">
        <f t="shared" si="114"/>
        <v>0</v>
      </c>
      <c r="N219" s="70">
        <f t="shared" si="110"/>
        <v>50000</v>
      </c>
      <c r="O219" s="70">
        <f t="shared" si="111"/>
        <v>50000</v>
      </c>
      <c r="P219" s="70">
        <f t="shared" si="112"/>
        <v>50000</v>
      </c>
    </row>
    <row r="220" spans="1:16" ht="25.5">
      <c r="A220" s="223"/>
      <c r="B220" s="32" t="s">
        <v>34</v>
      </c>
      <c r="C220" s="60" t="s">
        <v>11</v>
      </c>
      <c r="D220" s="60" t="s">
        <v>21</v>
      </c>
      <c r="E220" s="60" t="s">
        <v>100</v>
      </c>
      <c r="F220" s="60" t="s">
        <v>140</v>
      </c>
      <c r="G220" s="61" t="s">
        <v>33</v>
      </c>
      <c r="H220" s="67">
        <v>50000</v>
      </c>
      <c r="I220" s="67">
        <v>50000</v>
      </c>
      <c r="J220" s="67">
        <v>50000</v>
      </c>
      <c r="K220" s="67"/>
      <c r="L220" s="67"/>
      <c r="M220" s="67"/>
      <c r="N220" s="67">
        <f t="shared" si="110"/>
        <v>50000</v>
      </c>
      <c r="O220" s="67">
        <f t="shared" si="111"/>
        <v>50000</v>
      </c>
      <c r="P220" s="67">
        <f t="shared" si="112"/>
        <v>50000</v>
      </c>
    </row>
    <row r="221" spans="1:16">
      <c r="A221" s="151"/>
      <c r="B221" s="91"/>
      <c r="C221" s="4"/>
      <c r="D221" s="4"/>
      <c r="E221" s="4"/>
      <c r="F221" s="5"/>
      <c r="G221" s="17"/>
      <c r="H221" s="63"/>
      <c r="I221" s="63"/>
      <c r="J221" s="63"/>
      <c r="K221" s="63"/>
      <c r="L221" s="63"/>
      <c r="M221" s="63"/>
      <c r="N221" s="63"/>
      <c r="O221" s="63"/>
      <c r="P221" s="63"/>
    </row>
    <row r="222" spans="1:16" ht="45">
      <c r="A222" s="57" t="s">
        <v>5</v>
      </c>
      <c r="B222" s="102" t="s">
        <v>346</v>
      </c>
      <c r="C222" s="6" t="s">
        <v>85</v>
      </c>
      <c r="D222" s="6" t="s">
        <v>21</v>
      </c>
      <c r="E222" s="6" t="s">
        <v>100</v>
      </c>
      <c r="F222" s="6" t="s">
        <v>101</v>
      </c>
      <c r="G222" s="18"/>
      <c r="H222" s="64">
        <f>+H229+H237+H223+H226+H244</f>
        <v>34512950</v>
      </c>
      <c r="I222" s="64">
        <f t="shared" ref="I222:M222" si="115">+I229+I237+I223+I226+I244</f>
        <v>7443204.7599999998</v>
      </c>
      <c r="J222" s="64">
        <f t="shared" si="115"/>
        <v>7478877.3000000007</v>
      </c>
      <c r="K222" s="64">
        <f t="shared" si="115"/>
        <v>3728658.14</v>
      </c>
      <c r="L222" s="64">
        <f t="shared" si="115"/>
        <v>0</v>
      </c>
      <c r="M222" s="64">
        <f t="shared" si="115"/>
        <v>0</v>
      </c>
      <c r="N222" s="64">
        <f t="shared" si="110"/>
        <v>38241608.140000001</v>
      </c>
      <c r="O222" s="64">
        <f t="shared" si="111"/>
        <v>7443204.7599999998</v>
      </c>
      <c r="P222" s="64">
        <f t="shared" si="112"/>
        <v>7478877.3000000007</v>
      </c>
    </row>
    <row r="223" spans="1:16" ht="38.25">
      <c r="A223" s="127"/>
      <c r="B223" s="128" t="s">
        <v>276</v>
      </c>
      <c r="C223" s="5" t="s">
        <v>85</v>
      </c>
      <c r="D223" s="5" t="s">
        <v>21</v>
      </c>
      <c r="E223" s="5" t="s">
        <v>100</v>
      </c>
      <c r="F223" s="60" t="s">
        <v>214</v>
      </c>
      <c r="G223" s="61"/>
      <c r="H223" s="70">
        <f>H224</f>
        <v>50000</v>
      </c>
      <c r="I223" s="70">
        <f t="shared" ref="I223:M224" si="116">I224</f>
        <v>0</v>
      </c>
      <c r="J223" s="70">
        <f t="shared" si="116"/>
        <v>0</v>
      </c>
      <c r="K223" s="70">
        <f t="shared" si="116"/>
        <v>0</v>
      </c>
      <c r="L223" s="70">
        <f t="shared" si="116"/>
        <v>0</v>
      </c>
      <c r="M223" s="70">
        <f t="shared" si="116"/>
        <v>0</v>
      </c>
      <c r="N223" s="70">
        <f t="shared" si="110"/>
        <v>50000</v>
      </c>
      <c r="O223" s="70">
        <f t="shared" si="111"/>
        <v>0</v>
      </c>
      <c r="P223" s="70">
        <f t="shared" si="112"/>
        <v>0</v>
      </c>
    </row>
    <row r="224" spans="1:16" ht="25.5">
      <c r="A224" s="127"/>
      <c r="B224" s="88" t="s">
        <v>208</v>
      </c>
      <c r="C224" s="5" t="s">
        <v>85</v>
      </c>
      <c r="D224" s="5" t="s">
        <v>21</v>
      </c>
      <c r="E224" s="5" t="s">
        <v>100</v>
      </c>
      <c r="F224" s="60" t="s">
        <v>214</v>
      </c>
      <c r="G224" s="61" t="s">
        <v>32</v>
      </c>
      <c r="H224" s="70">
        <f>H225</f>
        <v>50000</v>
      </c>
      <c r="I224" s="70">
        <f t="shared" si="116"/>
        <v>0</v>
      </c>
      <c r="J224" s="70">
        <f t="shared" si="116"/>
        <v>0</v>
      </c>
      <c r="K224" s="70">
        <f t="shared" si="116"/>
        <v>0</v>
      </c>
      <c r="L224" s="70">
        <f t="shared" si="116"/>
        <v>0</v>
      </c>
      <c r="M224" s="70">
        <f t="shared" si="116"/>
        <v>0</v>
      </c>
      <c r="N224" s="70">
        <f t="shared" si="110"/>
        <v>50000</v>
      </c>
      <c r="O224" s="70">
        <f t="shared" si="111"/>
        <v>0</v>
      </c>
      <c r="P224" s="70">
        <f t="shared" si="112"/>
        <v>0</v>
      </c>
    </row>
    <row r="225" spans="1:16" ht="25.5">
      <c r="A225" s="127"/>
      <c r="B225" s="92" t="s">
        <v>34</v>
      </c>
      <c r="C225" s="5" t="s">
        <v>85</v>
      </c>
      <c r="D225" s="5" t="s">
        <v>21</v>
      </c>
      <c r="E225" s="5" t="s">
        <v>100</v>
      </c>
      <c r="F225" s="60" t="s">
        <v>214</v>
      </c>
      <c r="G225" s="61" t="s">
        <v>33</v>
      </c>
      <c r="H225" s="66">
        <v>50000</v>
      </c>
      <c r="I225" s="66"/>
      <c r="J225" s="66"/>
      <c r="K225" s="66"/>
      <c r="L225" s="66"/>
      <c r="M225" s="66"/>
      <c r="N225" s="66">
        <f t="shared" si="110"/>
        <v>50000</v>
      </c>
      <c r="O225" s="66">
        <f t="shared" si="111"/>
        <v>0</v>
      </c>
      <c r="P225" s="66">
        <f t="shared" si="112"/>
        <v>0</v>
      </c>
    </row>
    <row r="226" spans="1:16" ht="25.5">
      <c r="A226" s="127"/>
      <c r="B226" s="80" t="s">
        <v>266</v>
      </c>
      <c r="C226" s="40" t="s">
        <v>85</v>
      </c>
      <c r="D226" s="40" t="s">
        <v>21</v>
      </c>
      <c r="E226" s="40" t="s">
        <v>100</v>
      </c>
      <c r="F226" s="106" t="s">
        <v>267</v>
      </c>
      <c r="G226" s="41"/>
      <c r="H226" s="70">
        <f>H227</f>
        <v>27045000</v>
      </c>
      <c r="I226" s="70">
        <f t="shared" ref="I226:M227" si="117">I227</f>
        <v>0</v>
      </c>
      <c r="J226" s="70">
        <f t="shared" si="117"/>
        <v>0</v>
      </c>
      <c r="K226" s="70">
        <f t="shared" si="117"/>
        <v>0</v>
      </c>
      <c r="L226" s="70">
        <f t="shared" si="117"/>
        <v>0</v>
      </c>
      <c r="M226" s="70">
        <f t="shared" si="117"/>
        <v>0</v>
      </c>
      <c r="N226" s="70">
        <f t="shared" si="110"/>
        <v>27045000</v>
      </c>
      <c r="O226" s="70">
        <f t="shared" si="111"/>
        <v>0</v>
      </c>
      <c r="P226" s="70">
        <f t="shared" si="112"/>
        <v>0</v>
      </c>
    </row>
    <row r="227" spans="1:16" ht="25.5">
      <c r="A227" s="127"/>
      <c r="B227" s="88" t="s">
        <v>208</v>
      </c>
      <c r="C227" s="40" t="s">
        <v>85</v>
      </c>
      <c r="D227" s="40" t="s">
        <v>21</v>
      </c>
      <c r="E227" s="40" t="s">
        <v>100</v>
      </c>
      <c r="F227" s="106" t="s">
        <v>267</v>
      </c>
      <c r="G227" s="61" t="s">
        <v>32</v>
      </c>
      <c r="H227" s="70">
        <f>H228</f>
        <v>27045000</v>
      </c>
      <c r="I227" s="70">
        <f t="shared" si="117"/>
        <v>0</v>
      </c>
      <c r="J227" s="70">
        <f t="shared" si="117"/>
        <v>0</v>
      </c>
      <c r="K227" s="70">
        <f t="shared" si="117"/>
        <v>0</v>
      </c>
      <c r="L227" s="70">
        <f t="shared" si="117"/>
        <v>0</v>
      </c>
      <c r="M227" s="70">
        <f t="shared" si="117"/>
        <v>0</v>
      </c>
      <c r="N227" s="70">
        <f t="shared" si="110"/>
        <v>27045000</v>
      </c>
      <c r="O227" s="70">
        <f t="shared" si="111"/>
        <v>0</v>
      </c>
      <c r="P227" s="70">
        <f t="shared" si="112"/>
        <v>0</v>
      </c>
    </row>
    <row r="228" spans="1:16" ht="25.5">
      <c r="A228" s="127"/>
      <c r="B228" s="92" t="s">
        <v>34</v>
      </c>
      <c r="C228" s="40" t="s">
        <v>85</v>
      </c>
      <c r="D228" s="40" t="s">
        <v>21</v>
      </c>
      <c r="E228" s="40" t="s">
        <v>100</v>
      </c>
      <c r="F228" s="106" t="s">
        <v>267</v>
      </c>
      <c r="G228" s="61" t="s">
        <v>33</v>
      </c>
      <c r="H228" s="70">
        <v>27045000</v>
      </c>
      <c r="I228" s="70"/>
      <c r="J228" s="70"/>
      <c r="K228" s="70"/>
      <c r="L228" s="70"/>
      <c r="M228" s="70"/>
      <c r="N228" s="70">
        <f t="shared" si="110"/>
        <v>27045000</v>
      </c>
      <c r="O228" s="70">
        <f t="shared" si="111"/>
        <v>0</v>
      </c>
      <c r="P228" s="70">
        <f t="shared" si="112"/>
        <v>0</v>
      </c>
    </row>
    <row r="229" spans="1:16" ht="38.25">
      <c r="A229" s="146"/>
      <c r="B229" s="93" t="s">
        <v>277</v>
      </c>
      <c r="C229" s="5" t="s">
        <v>85</v>
      </c>
      <c r="D229" s="5" t="s">
        <v>21</v>
      </c>
      <c r="E229" s="5" t="s">
        <v>100</v>
      </c>
      <c r="F229" s="106" t="s">
        <v>278</v>
      </c>
      <c r="G229" s="61"/>
      <c r="H229" s="66">
        <f>H230+H232+H234</f>
        <v>5542700</v>
      </c>
      <c r="I229" s="66">
        <f t="shared" ref="I229:J229" si="118">I230+I232+I234</f>
        <v>5569055.0700000003</v>
      </c>
      <c r="J229" s="66">
        <f t="shared" si="118"/>
        <v>5595727.6200000001</v>
      </c>
      <c r="K229" s="66">
        <f t="shared" ref="K229:M229" si="119">K230+K232+K234</f>
        <v>379507.29000000004</v>
      </c>
      <c r="L229" s="66">
        <f t="shared" si="119"/>
        <v>0</v>
      </c>
      <c r="M229" s="66">
        <f t="shared" si="119"/>
        <v>0</v>
      </c>
      <c r="N229" s="66">
        <f t="shared" si="110"/>
        <v>5922207.29</v>
      </c>
      <c r="O229" s="66">
        <f t="shared" si="111"/>
        <v>5569055.0700000003</v>
      </c>
      <c r="P229" s="66">
        <f t="shared" si="112"/>
        <v>5595727.6200000001</v>
      </c>
    </row>
    <row r="230" spans="1:16" ht="38.25">
      <c r="A230" s="146"/>
      <c r="B230" s="88" t="s">
        <v>51</v>
      </c>
      <c r="C230" s="5" t="s">
        <v>85</v>
      </c>
      <c r="D230" s="5" t="s">
        <v>21</v>
      </c>
      <c r="E230" s="5" t="s">
        <v>100</v>
      </c>
      <c r="F230" s="106" t="s">
        <v>278</v>
      </c>
      <c r="G230" s="61" t="s">
        <v>49</v>
      </c>
      <c r="H230" s="66">
        <f>H231</f>
        <v>2690900</v>
      </c>
      <c r="I230" s="66">
        <f t="shared" ref="I230:M230" si="120">I231</f>
        <v>2717255.07</v>
      </c>
      <c r="J230" s="66">
        <f t="shared" si="120"/>
        <v>2743927.62</v>
      </c>
      <c r="K230" s="66">
        <f t="shared" si="120"/>
        <v>0</v>
      </c>
      <c r="L230" s="66">
        <f t="shared" si="120"/>
        <v>0</v>
      </c>
      <c r="M230" s="66">
        <f t="shared" si="120"/>
        <v>0</v>
      </c>
      <c r="N230" s="66">
        <f t="shared" si="110"/>
        <v>2690900</v>
      </c>
      <c r="O230" s="66">
        <f t="shared" si="111"/>
        <v>2717255.07</v>
      </c>
      <c r="P230" s="66">
        <f t="shared" si="112"/>
        <v>2743927.62</v>
      </c>
    </row>
    <row r="231" spans="1:16">
      <c r="A231" s="146"/>
      <c r="B231" s="88" t="s">
        <v>64</v>
      </c>
      <c r="C231" s="5" t="s">
        <v>85</v>
      </c>
      <c r="D231" s="5" t="s">
        <v>21</v>
      </c>
      <c r="E231" s="5" t="s">
        <v>100</v>
      </c>
      <c r="F231" s="106" t="s">
        <v>278</v>
      </c>
      <c r="G231" s="61" t="s">
        <v>65</v>
      </c>
      <c r="H231" s="66">
        <f>1817100+328300+545500</f>
        <v>2690900</v>
      </c>
      <c r="I231" s="66">
        <f>1834996.45+331516.54+550742.08</f>
        <v>2717255.07</v>
      </c>
      <c r="J231" s="66">
        <f>1853046.42+334831.71+556049.49</f>
        <v>2743927.62</v>
      </c>
      <c r="K231" s="66"/>
      <c r="L231" s="66"/>
      <c r="M231" s="66"/>
      <c r="N231" s="66">
        <f t="shared" si="110"/>
        <v>2690900</v>
      </c>
      <c r="O231" s="66">
        <f t="shared" si="111"/>
        <v>2717255.07</v>
      </c>
      <c r="P231" s="66">
        <f t="shared" si="112"/>
        <v>2743927.62</v>
      </c>
    </row>
    <row r="232" spans="1:16" ht="25.5">
      <c r="A232" s="146"/>
      <c r="B232" s="88" t="s">
        <v>208</v>
      </c>
      <c r="C232" s="5" t="s">
        <v>85</v>
      </c>
      <c r="D232" s="5" t="s">
        <v>21</v>
      </c>
      <c r="E232" s="5" t="s">
        <v>100</v>
      </c>
      <c r="F232" s="106" t="s">
        <v>278</v>
      </c>
      <c r="G232" s="61" t="s">
        <v>32</v>
      </c>
      <c r="H232" s="66">
        <f>H233</f>
        <v>2300000</v>
      </c>
      <c r="I232" s="66">
        <f t="shared" ref="I232:M232" si="121">I233</f>
        <v>2300000</v>
      </c>
      <c r="J232" s="66">
        <f t="shared" si="121"/>
        <v>2300000</v>
      </c>
      <c r="K232" s="66">
        <f t="shared" si="121"/>
        <v>836407.29</v>
      </c>
      <c r="L232" s="66">
        <f t="shared" si="121"/>
        <v>0</v>
      </c>
      <c r="M232" s="66">
        <f t="shared" si="121"/>
        <v>0</v>
      </c>
      <c r="N232" s="66">
        <f t="shared" si="110"/>
        <v>3136407.29</v>
      </c>
      <c r="O232" s="66">
        <f t="shared" si="111"/>
        <v>2300000</v>
      </c>
      <c r="P232" s="66">
        <f t="shared" si="112"/>
        <v>2300000</v>
      </c>
    </row>
    <row r="233" spans="1:16" ht="25.5">
      <c r="A233" s="146"/>
      <c r="B233" s="92" t="s">
        <v>34</v>
      </c>
      <c r="C233" s="5" t="s">
        <v>85</v>
      </c>
      <c r="D233" s="5" t="s">
        <v>21</v>
      </c>
      <c r="E233" s="5" t="s">
        <v>100</v>
      </c>
      <c r="F233" s="106" t="s">
        <v>278</v>
      </c>
      <c r="G233" s="61" t="s">
        <v>33</v>
      </c>
      <c r="H233" s="66">
        <f>1580000+270000+450000</f>
        <v>2300000</v>
      </c>
      <c r="I233" s="66">
        <f>1580000+270000+450000</f>
        <v>2300000</v>
      </c>
      <c r="J233" s="66">
        <f>1580000+270000+450000</f>
        <v>2300000</v>
      </c>
      <c r="K233" s="66">
        <f>456900+379507.29</f>
        <v>836407.29</v>
      </c>
      <c r="L233" s="66"/>
      <c r="M233" s="66"/>
      <c r="N233" s="66">
        <f t="shared" si="110"/>
        <v>3136407.29</v>
      </c>
      <c r="O233" s="66">
        <f t="shared" si="111"/>
        <v>2300000</v>
      </c>
      <c r="P233" s="66">
        <f t="shared" si="112"/>
        <v>2300000</v>
      </c>
    </row>
    <row r="234" spans="1:16">
      <c r="A234" s="146"/>
      <c r="B234" s="77" t="s">
        <v>47</v>
      </c>
      <c r="C234" s="5" t="s">
        <v>85</v>
      </c>
      <c r="D234" s="5" t="s">
        <v>21</v>
      </c>
      <c r="E234" s="5" t="s">
        <v>100</v>
      </c>
      <c r="F234" s="106" t="s">
        <v>278</v>
      </c>
      <c r="G234" s="41" t="s">
        <v>45</v>
      </c>
      <c r="H234" s="66">
        <f>H235+H236</f>
        <v>551800</v>
      </c>
      <c r="I234" s="66">
        <f t="shared" ref="I234:M234" si="122">I235+I236</f>
        <v>551800</v>
      </c>
      <c r="J234" s="66">
        <f t="shared" si="122"/>
        <v>551800</v>
      </c>
      <c r="K234" s="66">
        <f t="shared" si="122"/>
        <v>-456900</v>
      </c>
      <c r="L234" s="66">
        <f t="shared" si="122"/>
        <v>0</v>
      </c>
      <c r="M234" s="66">
        <f t="shared" si="122"/>
        <v>0</v>
      </c>
      <c r="N234" s="66">
        <f t="shared" si="110"/>
        <v>94900</v>
      </c>
      <c r="O234" s="66">
        <f t="shared" si="111"/>
        <v>551800</v>
      </c>
      <c r="P234" s="66">
        <f t="shared" si="112"/>
        <v>551800</v>
      </c>
    </row>
    <row r="235" spans="1:16" ht="25.5">
      <c r="A235" s="146"/>
      <c r="B235" s="179" t="s">
        <v>48</v>
      </c>
      <c r="C235" s="5" t="s">
        <v>85</v>
      </c>
      <c r="D235" s="5" t="s">
        <v>21</v>
      </c>
      <c r="E235" s="5" t="s">
        <v>100</v>
      </c>
      <c r="F235" s="106" t="s">
        <v>278</v>
      </c>
      <c r="G235" s="41" t="s">
        <v>46</v>
      </c>
      <c r="H235" s="66">
        <v>505800</v>
      </c>
      <c r="I235" s="66">
        <v>505800</v>
      </c>
      <c r="J235" s="66">
        <v>505800</v>
      </c>
      <c r="K235" s="66">
        <v>-456900</v>
      </c>
      <c r="L235" s="66"/>
      <c r="M235" s="66"/>
      <c r="N235" s="66">
        <f t="shared" si="110"/>
        <v>48900</v>
      </c>
      <c r="O235" s="66">
        <f t="shared" si="111"/>
        <v>505800</v>
      </c>
      <c r="P235" s="66">
        <f t="shared" si="112"/>
        <v>505800</v>
      </c>
    </row>
    <row r="236" spans="1:16">
      <c r="A236" s="146"/>
      <c r="B236" s="164" t="s">
        <v>56</v>
      </c>
      <c r="C236" s="5" t="s">
        <v>85</v>
      </c>
      <c r="D236" s="5" t="s">
        <v>21</v>
      </c>
      <c r="E236" s="5" t="s">
        <v>100</v>
      </c>
      <c r="F236" s="106" t="s">
        <v>278</v>
      </c>
      <c r="G236" s="41" t="s">
        <v>57</v>
      </c>
      <c r="H236" s="66">
        <v>46000</v>
      </c>
      <c r="I236" s="66">
        <v>46000</v>
      </c>
      <c r="J236" s="66">
        <v>46000</v>
      </c>
      <c r="K236" s="66"/>
      <c r="L236" s="66"/>
      <c r="M236" s="66"/>
      <c r="N236" s="66">
        <f t="shared" si="110"/>
        <v>46000</v>
      </c>
      <c r="O236" s="66">
        <f t="shared" si="111"/>
        <v>46000</v>
      </c>
      <c r="P236" s="66">
        <f t="shared" si="112"/>
        <v>46000</v>
      </c>
    </row>
    <row r="237" spans="1:16" ht="38.25">
      <c r="A237" s="146"/>
      <c r="B237" s="88" t="s">
        <v>279</v>
      </c>
      <c r="C237" s="5" t="s">
        <v>85</v>
      </c>
      <c r="D237" s="5" t="s">
        <v>21</v>
      </c>
      <c r="E237" s="5" t="s">
        <v>100</v>
      </c>
      <c r="F237" s="106" t="s">
        <v>280</v>
      </c>
      <c r="G237" s="61"/>
      <c r="H237" s="66">
        <f>H238+H240+H242</f>
        <v>1875250</v>
      </c>
      <c r="I237" s="66">
        <f t="shared" ref="I237:J237" si="123">I238+I240+I242</f>
        <v>1874149.69</v>
      </c>
      <c r="J237" s="66">
        <f t="shared" si="123"/>
        <v>1883149.6800000002</v>
      </c>
      <c r="K237" s="66">
        <f t="shared" ref="K237:M237" si="124">K238+K240+K242</f>
        <v>0</v>
      </c>
      <c r="L237" s="66">
        <f t="shared" si="124"/>
        <v>0</v>
      </c>
      <c r="M237" s="66">
        <f t="shared" si="124"/>
        <v>0</v>
      </c>
      <c r="N237" s="66">
        <f t="shared" si="110"/>
        <v>1875250</v>
      </c>
      <c r="O237" s="66">
        <f t="shared" si="111"/>
        <v>1874149.69</v>
      </c>
      <c r="P237" s="66">
        <f t="shared" si="112"/>
        <v>1883149.6800000002</v>
      </c>
    </row>
    <row r="238" spans="1:16" ht="38.25">
      <c r="A238" s="146"/>
      <c r="B238" s="88" t="s">
        <v>51</v>
      </c>
      <c r="C238" s="5" t="s">
        <v>85</v>
      </c>
      <c r="D238" s="5" t="s">
        <v>21</v>
      </c>
      <c r="E238" s="5" t="s">
        <v>100</v>
      </c>
      <c r="F238" s="106" t="s">
        <v>280</v>
      </c>
      <c r="G238" s="61" t="s">
        <v>49</v>
      </c>
      <c r="H238" s="66">
        <f>H239</f>
        <v>911100</v>
      </c>
      <c r="I238" s="66">
        <f t="shared" ref="I238:M238" si="125">I239</f>
        <v>919999.69</v>
      </c>
      <c r="J238" s="66">
        <f t="shared" si="125"/>
        <v>928999.68</v>
      </c>
      <c r="K238" s="66">
        <f t="shared" si="125"/>
        <v>0</v>
      </c>
      <c r="L238" s="66">
        <f t="shared" si="125"/>
        <v>0</v>
      </c>
      <c r="M238" s="66">
        <f t="shared" si="125"/>
        <v>0</v>
      </c>
      <c r="N238" s="66">
        <f t="shared" si="110"/>
        <v>911100</v>
      </c>
      <c r="O238" s="66">
        <f t="shared" si="111"/>
        <v>919999.69</v>
      </c>
      <c r="P238" s="66">
        <f t="shared" si="112"/>
        <v>928999.68</v>
      </c>
    </row>
    <row r="239" spans="1:16">
      <c r="A239" s="146"/>
      <c r="B239" s="88" t="s">
        <v>64</v>
      </c>
      <c r="C239" s="5" t="s">
        <v>85</v>
      </c>
      <c r="D239" s="5" t="s">
        <v>21</v>
      </c>
      <c r="E239" s="5" t="s">
        <v>100</v>
      </c>
      <c r="F239" s="106" t="s">
        <v>280</v>
      </c>
      <c r="G239" s="61" t="s">
        <v>65</v>
      </c>
      <c r="H239" s="66">
        <v>911100</v>
      </c>
      <c r="I239" s="66">
        <v>919999.69</v>
      </c>
      <c r="J239" s="66">
        <v>928999.68</v>
      </c>
      <c r="K239" s="66"/>
      <c r="L239" s="66"/>
      <c r="M239" s="66"/>
      <c r="N239" s="66">
        <f t="shared" si="110"/>
        <v>911100</v>
      </c>
      <c r="O239" s="66">
        <f t="shared" si="111"/>
        <v>919999.69</v>
      </c>
      <c r="P239" s="66">
        <f t="shared" si="112"/>
        <v>928999.68</v>
      </c>
    </row>
    <row r="240" spans="1:16" ht="25.5">
      <c r="A240" s="146"/>
      <c r="B240" s="88" t="s">
        <v>208</v>
      </c>
      <c r="C240" s="5" t="s">
        <v>85</v>
      </c>
      <c r="D240" s="5" t="s">
        <v>21</v>
      </c>
      <c r="E240" s="5" t="s">
        <v>100</v>
      </c>
      <c r="F240" s="106" t="s">
        <v>280</v>
      </c>
      <c r="G240" s="61" t="s">
        <v>32</v>
      </c>
      <c r="H240" s="66">
        <f>H241</f>
        <v>954150</v>
      </c>
      <c r="I240" s="66">
        <f t="shared" ref="I240:M240" si="126">I241</f>
        <v>954150</v>
      </c>
      <c r="J240" s="66">
        <f t="shared" si="126"/>
        <v>954150</v>
      </c>
      <c r="K240" s="66">
        <f t="shared" si="126"/>
        <v>0</v>
      </c>
      <c r="L240" s="66">
        <f t="shared" si="126"/>
        <v>0</v>
      </c>
      <c r="M240" s="66">
        <f t="shared" si="126"/>
        <v>0</v>
      </c>
      <c r="N240" s="66">
        <f t="shared" si="110"/>
        <v>954150</v>
      </c>
      <c r="O240" s="66">
        <f t="shared" si="111"/>
        <v>954150</v>
      </c>
      <c r="P240" s="66">
        <f t="shared" si="112"/>
        <v>954150</v>
      </c>
    </row>
    <row r="241" spans="1:16" ht="25.5">
      <c r="A241" s="146"/>
      <c r="B241" s="92" t="s">
        <v>34</v>
      </c>
      <c r="C241" s="5" t="s">
        <v>85</v>
      </c>
      <c r="D241" s="5" t="s">
        <v>21</v>
      </c>
      <c r="E241" s="5" t="s">
        <v>100</v>
      </c>
      <c r="F241" s="106" t="s">
        <v>280</v>
      </c>
      <c r="G241" s="61" t="s">
        <v>33</v>
      </c>
      <c r="H241" s="66">
        <v>954150</v>
      </c>
      <c r="I241" s="66">
        <v>954150</v>
      </c>
      <c r="J241" s="66">
        <v>954150</v>
      </c>
      <c r="K241" s="66"/>
      <c r="L241" s="66"/>
      <c r="M241" s="66"/>
      <c r="N241" s="66">
        <f t="shared" si="110"/>
        <v>954150</v>
      </c>
      <c r="O241" s="66">
        <f t="shared" si="111"/>
        <v>954150</v>
      </c>
      <c r="P241" s="66">
        <f t="shared" si="112"/>
        <v>954150</v>
      </c>
    </row>
    <row r="242" spans="1:16">
      <c r="A242" s="146"/>
      <c r="B242" s="77" t="s">
        <v>47</v>
      </c>
      <c r="C242" s="5" t="s">
        <v>85</v>
      </c>
      <c r="D242" s="5" t="s">
        <v>21</v>
      </c>
      <c r="E242" s="5" t="s">
        <v>100</v>
      </c>
      <c r="F242" s="106" t="s">
        <v>280</v>
      </c>
      <c r="G242" s="41" t="s">
        <v>45</v>
      </c>
      <c r="H242" s="66">
        <f>H243</f>
        <v>10000</v>
      </c>
      <c r="I242" s="66">
        <f t="shared" ref="I242:M242" si="127">I243</f>
        <v>0</v>
      </c>
      <c r="J242" s="66">
        <f t="shared" si="127"/>
        <v>0</v>
      </c>
      <c r="K242" s="66">
        <f t="shared" si="127"/>
        <v>0</v>
      </c>
      <c r="L242" s="66">
        <f t="shared" si="127"/>
        <v>0</v>
      </c>
      <c r="M242" s="66">
        <f t="shared" si="127"/>
        <v>0</v>
      </c>
      <c r="N242" s="66">
        <f t="shared" si="110"/>
        <v>10000</v>
      </c>
      <c r="O242" s="66">
        <f t="shared" si="111"/>
        <v>0</v>
      </c>
      <c r="P242" s="66">
        <f t="shared" si="112"/>
        <v>0</v>
      </c>
    </row>
    <row r="243" spans="1:16">
      <c r="A243" s="146"/>
      <c r="B243" s="164" t="s">
        <v>56</v>
      </c>
      <c r="C243" s="5" t="s">
        <v>85</v>
      </c>
      <c r="D243" s="5" t="s">
        <v>21</v>
      </c>
      <c r="E243" s="5" t="s">
        <v>100</v>
      </c>
      <c r="F243" s="106" t="s">
        <v>280</v>
      </c>
      <c r="G243" s="41" t="s">
        <v>57</v>
      </c>
      <c r="H243" s="66">
        <v>10000</v>
      </c>
      <c r="I243" s="66"/>
      <c r="J243" s="66"/>
      <c r="K243" s="66"/>
      <c r="L243" s="66"/>
      <c r="M243" s="66"/>
      <c r="N243" s="66">
        <f t="shared" si="110"/>
        <v>10000</v>
      </c>
      <c r="O243" s="66">
        <f t="shared" si="111"/>
        <v>0</v>
      </c>
      <c r="P243" s="66">
        <f t="shared" si="112"/>
        <v>0</v>
      </c>
    </row>
    <row r="244" spans="1:16" ht="25.5">
      <c r="A244" s="146"/>
      <c r="B244" s="164" t="s">
        <v>363</v>
      </c>
      <c r="C244" s="40" t="s">
        <v>85</v>
      </c>
      <c r="D244" s="40" t="s">
        <v>21</v>
      </c>
      <c r="E244" s="40" t="s">
        <v>100</v>
      </c>
      <c r="F244" s="106" t="s">
        <v>362</v>
      </c>
      <c r="G244" s="41"/>
      <c r="H244" s="66">
        <f>H245</f>
        <v>0</v>
      </c>
      <c r="I244" s="66">
        <f t="shared" ref="I244:M245" si="128">I245</f>
        <v>0</v>
      </c>
      <c r="J244" s="66">
        <f t="shared" si="128"/>
        <v>0</v>
      </c>
      <c r="K244" s="66">
        <f t="shared" si="128"/>
        <v>3349150.85</v>
      </c>
      <c r="L244" s="66">
        <f t="shared" si="128"/>
        <v>0</v>
      </c>
      <c r="M244" s="66">
        <f t="shared" si="128"/>
        <v>0</v>
      </c>
      <c r="N244" s="66">
        <f t="shared" ref="N244:N246" si="129">H244+K244</f>
        <v>3349150.85</v>
      </c>
      <c r="O244" s="66">
        <f t="shared" ref="O244:O246" si="130">I244+L244</f>
        <v>0</v>
      </c>
      <c r="P244" s="66">
        <f t="shared" ref="P244:P246" si="131">J244+M244</f>
        <v>0</v>
      </c>
    </row>
    <row r="245" spans="1:16" ht="25.5">
      <c r="A245" s="146"/>
      <c r="B245" s="88" t="s">
        <v>208</v>
      </c>
      <c r="C245" s="40" t="s">
        <v>85</v>
      </c>
      <c r="D245" s="40" t="s">
        <v>21</v>
      </c>
      <c r="E245" s="40" t="s">
        <v>100</v>
      </c>
      <c r="F245" s="106" t="s">
        <v>362</v>
      </c>
      <c r="G245" s="41" t="s">
        <v>32</v>
      </c>
      <c r="H245" s="66">
        <f>H246</f>
        <v>0</v>
      </c>
      <c r="I245" s="66">
        <f t="shared" si="128"/>
        <v>0</v>
      </c>
      <c r="J245" s="66">
        <f t="shared" si="128"/>
        <v>0</v>
      </c>
      <c r="K245" s="66">
        <f t="shared" si="128"/>
        <v>3349150.85</v>
      </c>
      <c r="L245" s="66">
        <f t="shared" si="128"/>
        <v>0</v>
      </c>
      <c r="M245" s="66">
        <f t="shared" si="128"/>
        <v>0</v>
      </c>
      <c r="N245" s="66">
        <f t="shared" si="129"/>
        <v>3349150.85</v>
      </c>
      <c r="O245" s="66">
        <f t="shared" si="130"/>
        <v>0</v>
      </c>
      <c r="P245" s="66">
        <f t="shared" si="131"/>
        <v>0</v>
      </c>
    </row>
    <row r="246" spans="1:16" ht="25.5">
      <c r="A246" s="146"/>
      <c r="B246" s="92" t="s">
        <v>34</v>
      </c>
      <c r="C246" s="40" t="s">
        <v>85</v>
      </c>
      <c r="D246" s="40" t="s">
        <v>21</v>
      </c>
      <c r="E246" s="40" t="s">
        <v>100</v>
      </c>
      <c r="F246" s="106" t="s">
        <v>362</v>
      </c>
      <c r="G246" s="41" t="s">
        <v>33</v>
      </c>
      <c r="H246" s="66"/>
      <c r="I246" s="66"/>
      <c r="J246" s="66"/>
      <c r="K246" s="66">
        <v>3349150.85</v>
      </c>
      <c r="L246" s="66"/>
      <c r="M246" s="66"/>
      <c r="N246" s="66">
        <f t="shared" si="129"/>
        <v>3349150.85</v>
      </c>
      <c r="O246" s="66">
        <f t="shared" si="130"/>
        <v>0</v>
      </c>
      <c r="P246" s="66">
        <f t="shared" si="131"/>
        <v>0</v>
      </c>
    </row>
    <row r="247" spans="1:16">
      <c r="A247" s="111"/>
      <c r="B247" s="91"/>
      <c r="C247" s="4"/>
      <c r="D247" s="4"/>
      <c r="E247" s="4"/>
      <c r="F247" s="5"/>
      <c r="G247" s="17"/>
      <c r="H247" s="63"/>
      <c r="I247" s="63"/>
      <c r="J247" s="63"/>
      <c r="K247" s="63"/>
      <c r="L247" s="63"/>
      <c r="M247" s="63"/>
      <c r="N247" s="63"/>
      <c r="O247" s="63"/>
      <c r="P247" s="63"/>
    </row>
    <row r="248" spans="1:16" ht="45">
      <c r="A248" s="26" t="s">
        <v>6</v>
      </c>
      <c r="B248" s="180" t="s">
        <v>231</v>
      </c>
      <c r="C248" s="8" t="s">
        <v>28</v>
      </c>
      <c r="D248" s="8" t="s">
        <v>21</v>
      </c>
      <c r="E248" s="8" t="s">
        <v>100</v>
      </c>
      <c r="F248" s="7" t="s">
        <v>101</v>
      </c>
      <c r="G248" s="18"/>
      <c r="H248" s="64">
        <f>H255+H249+H252+H258</f>
        <v>16719000</v>
      </c>
      <c r="I248" s="64">
        <f t="shared" ref="I248:J248" si="132">I255+I249+I252+I258</f>
        <v>200000</v>
      </c>
      <c r="J248" s="64">
        <f t="shared" si="132"/>
        <v>200000</v>
      </c>
      <c r="K248" s="64">
        <f t="shared" ref="K248:M248" si="133">K255+K249+K252+K258</f>
        <v>908547.66</v>
      </c>
      <c r="L248" s="64">
        <f t="shared" si="133"/>
        <v>0</v>
      </c>
      <c r="M248" s="64">
        <f t="shared" si="133"/>
        <v>0</v>
      </c>
      <c r="N248" s="64">
        <f t="shared" si="110"/>
        <v>17627547.66</v>
      </c>
      <c r="O248" s="64">
        <f t="shared" si="111"/>
        <v>200000</v>
      </c>
      <c r="P248" s="64">
        <f t="shared" si="112"/>
        <v>200000</v>
      </c>
    </row>
    <row r="249" spans="1:16">
      <c r="A249" s="145"/>
      <c r="B249" s="181" t="s">
        <v>281</v>
      </c>
      <c r="C249" s="121" t="s">
        <v>28</v>
      </c>
      <c r="D249" s="121" t="s">
        <v>21</v>
      </c>
      <c r="E249" s="121" t="s">
        <v>100</v>
      </c>
      <c r="F249" s="60" t="s">
        <v>183</v>
      </c>
      <c r="G249" s="61"/>
      <c r="H249" s="70">
        <f>H250</f>
        <v>1770000</v>
      </c>
      <c r="I249" s="70">
        <f t="shared" ref="I249:M250" si="134">I250</f>
        <v>0</v>
      </c>
      <c r="J249" s="70">
        <f t="shared" si="134"/>
        <v>0</v>
      </c>
      <c r="K249" s="70">
        <f t="shared" si="134"/>
        <v>0</v>
      </c>
      <c r="L249" s="70">
        <f t="shared" si="134"/>
        <v>0</v>
      </c>
      <c r="M249" s="70">
        <f t="shared" si="134"/>
        <v>0</v>
      </c>
      <c r="N249" s="70">
        <f t="shared" si="110"/>
        <v>1770000</v>
      </c>
      <c r="O249" s="70">
        <f t="shared" si="111"/>
        <v>0</v>
      </c>
      <c r="P249" s="70">
        <f t="shared" si="112"/>
        <v>0</v>
      </c>
    </row>
    <row r="250" spans="1:16" ht="25.5">
      <c r="A250" s="145"/>
      <c r="B250" s="124" t="s">
        <v>145</v>
      </c>
      <c r="C250" s="121" t="s">
        <v>28</v>
      </c>
      <c r="D250" s="121" t="s">
        <v>21</v>
      </c>
      <c r="E250" s="121" t="s">
        <v>100</v>
      </c>
      <c r="F250" s="60" t="s">
        <v>183</v>
      </c>
      <c r="G250" s="61" t="s">
        <v>143</v>
      </c>
      <c r="H250" s="70">
        <f>H251</f>
        <v>1770000</v>
      </c>
      <c r="I250" s="70">
        <f t="shared" si="134"/>
        <v>0</v>
      </c>
      <c r="J250" s="70">
        <f t="shared" si="134"/>
        <v>0</v>
      </c>
      <c r="K250" s="70">
        <f t="shared" si="134"/>
        <v>0</v>
      </c>
      <c r="L250" s="70">
        <f t="shared" si="134"/>
        <v>0</v>
      </c>
      <c r="M250" s="70">
        <f t="shared" si="134"/>
        <v>0</v>
      </c>
      <c r="N250" s="70">
        <f t="shared" si="110"/>
        <v>1770000</v>
      </c>
      <c r="O250" s="70">
        <f t="shared" si="111"/>
        <v>0</v>
      </c>
      <c r="P250" s="70">
        <f t="shared" si="112"/>
        <v>0</v>
      </c>
    </row>
    <row r="251" spans="1:16">
      <c r="A251" s="145"/>
      <c r="B251" s="124" t="s">
        <v>146</v>
      </c>
      <c r="C251" s="121" t="s">
        <v>28</v>
      </c>
      <c r="D251" s="121" t="s">
        <v>21</v>
      </c>
      <c r="E251" s="121" t="s">
        <v>100</v>
      </c>
      <c r="F251" s="60" t="s">
        <v>183</v>
      </c>
      <c r="G251" s="61" t="s">
        <v>144</v>
      </c>
      <c r="H251" s="66">
        <v>1770000</v>
      </c>
      <c r="I251" s="66"/>
      <c r="J251" s="66"/>
      <c r="K251" s="66"/>
      <c r="L251" s="66"/>
      <c r="M251" s="66"/>
      <c r="N251" s="66">
        <f t="shared" si="110"/>
        <v>1770000</v>
      </c>
      <c r="O251" s="66">
        <f t="shared" si="111"/>
        <v>0</v>
      </c>
      <c r="P251" s="66">
        <f t="shared" si="112"/>
        <v>0</v>
      </c>
    </row>
    <row r="252" spans="1:16">
      <c r="A252" s="146"/>
      <c r="B252" s="108" t="s">
        <v>188</v>
      </c>
      <c r="C252" s="40" t="s">
        <v>28</v>
      </c>
      <c r="D252" s="40" t="s">
        <v>21</v>
      </c>
      <c r="E252" s="40" t="s">
        <v>100</v>
      </c>
      <c r="F252" s="40" t="s">
        <v>187</v>
      </c>
      <c r="G252" s="41"/>
      <c r="H252" s="67">
        <f>H253</f>
        <v>5000000</v>
      </c>
      <c r="I252" s="67">
        <f t="shared" ref="I252:M253" si="135">I253</f>
        <v>0</v>
      </c>
      <c r="J252" s="67">
        <f t="shared" si="135"/>
        <v>0</v>
      </c>
      <c r="K252" s="67">
        <f t="shared" si="135"/>
        <v>0</v>
      </c>
      <c r="L252" s="67">
        <f t="shared" si="135"/>
        <v>0</v>
      </c>
      <c r="M252" s="67">
        <f t="shared" si="135"/>
        <v>0</v>
      </c>
      <c r="N252" s="67">
        <f t="shared" si="110"/>
        <v>5000000</v>
      </c>
      <c r="O252" s="67">
        <f t="shared" si="111"/>
        <v>0</v>
      </c>
      <c r="P252" s="67">
        <f t="shared" si="112"/>
        <v>0</v>
      </c>
    </row>
    <row r="253" spans="1:16" ht="25.5">
      <c r="A253" s="146"/>
      <c r="B253" s="80" t="s">
        <v>41</v>
      </c>
      <c r="C253" s="40" t="s">
        <v>28</v>
      </c>
      <c r="D253" s="40" t="s">
        <v>21</v>
      </c>
      <c r="E253" s="40" t="s">
        <v>100</v>
      </c>
      <c r="F253" s="40" t="s">
        <v>187</v>
      </c>
      <c r="G253" s="41" t="s">
        <v>39</v>
      </c>
      <c r="H253" s="67">
        <f>H254</f>
        <v>5000000</v>
      </c>
      <c r="I253" s="67">
        <f t="shared" si="135"/>
        <v>0</v>
      </c>
      <c r="J253" s="67">
        <f t="shared" si="135"/>
        <v>0</v>
      </c>
      <c r="K253" s="67">
        <f t="shared" si="135"/>
        <v>0</v>
      </c>
      <c r="L253" s="67">
        <f t="shared" si="135"/>
        <v>0</v>
      </c>
      <c r="M253" s="67">
        <f t="shared" si="135"/>
        <v>0</v>
      </c>
      <c r="N253" s="67">
        <f t="shared" si="110"/>
        <v>5000000</v>
      </c>
      <c r="O253" s="67">
        <f t="shared" si="111"/>
        <v>0</v>
      </c>
      <c r="P253" s="67">
        <f t="shared" si="112"/>
        <v>0</v>
      </c>
    </row>
    <row r="254" spans="1:16">
      <c r="A254" s="151"/>
      <c r="B254" s="108" t="s">
        <v>42</v>
      </c>
      <c r="C254" s="40" t="s">
        <v>28</v>
      </c>
      <c r="D254" s="40" t="s">
        <v>21</v>
      </c>
      <c r="E254" s="40" t="s">
        <v>100</v>
      </c>
      <c r="F254" s="40" t="s">
        <v>187</v>
      </c>
      <c r="G254" s="41" t="s">
        <v>40</v>
      </c>
      <c r="H254" s="67">
        <v>5000000</v>
      </c>
      <c r="I254" s="67"/>
      <c r="J254" s="67"/>
      <c r="K254" s="67"/>
      <c r="L254" s="67"/>
      <c r="M254" s="67"/>
      <c r="N254" s="67">
        <f t="shared" si="110"/>
        <v>5000000</v>
      </c>
      <c r="O254" s="67">
        <f t="shared" si="111"/>
        <v>0</v>
      </c>
      <c r="P254" s="67">
        <f t="shared" si="112"/>
        <v>0</v>
      </c>
    </row>
    <row r="255" spans="1:16">
      <c r="A255" s="222"/>
      <c r="B255" s="197" t="s">
        <v>282</v>
      </c>
      <c r="C255" s="5" t="s">
        <v>28</v>
      </c>
      <c r="D255" s="5" t="s">
        <v>21</v>
      </c>
      <c r="E255" s="5" t="s">
        <v>100</v>
      </c>
      <c r="F255" s="79" t="s">
        <v>223</v>
      </c>
      <c r="G255" s="17"/>
      <c r="H255" s="63">
        <f t="shared" ref="H255:M256" si="136">H256</f>
        <v>200000</v>
      </c>
      <c r="I255" s="63">
        <f t="shared" si="136"/>
        <v>200000</v>
      </c>
      <c r="J255" s="63">
        <f t="shared" si="136"/>
        <v>200000</v>
      </c>
      <c r="K255" s="63">
        <f t="shared" si="136"/>
        <v>908547.66</v>
      </c>
      <c r="L255" s="63">
        <f t="shared" si="136"/>
        <v>0</v>
      </c>
      <c r="M255" s="63">
        <f t="shared" si="136"/>
        <v>0</v>
      </c>
      <c r="N255" s="63">
        <f t="shared" si="110"/>
        <v>1108547.6600000001</v>
      </c>
      <c r="O255" s="63">
        <f t="shared" si="111"/>
        <v>200000</v>
      </c>
      <c r="P255" s="63">
        <f t="shared" si="112"/>
        <v>200000</v>
      </c>
    </row>
    <row r="256" spans="1:16" ht="13.5" customHeight="1">
      <c r="A256" s="210"/>
      <c r="B256" s="29" t="s">
        <v>35</v>
      </c>
      <c r="C256" s="5" t="s">
        <v>28</v>
      </c>
      <c r="D256" s="5" t="s">
        <v>21</v>
      </c>
      <c r="E256" s="5" t="s">
        <v>100</v>
      </c>
      <c r="F256" s="79" t="s">
        <v>223</v>
      </c>
      <c r="G256" s="17" t="s">
        <v>36</v>
      </c>
      <c r="H256" s="63">
        <f t="shared" si="136"/>
        <v>200000</v>
      </c>
      <c r="I256" s="63">
        <f t="shared" si="136"/>
        <v>200000</v>
      </c>
      <c r="J256" s="63">
        <f t="shared" si="136"/>
        <v>200000</v>
      </c>
      <c r="K256" s="63">
        <f t="shared" si="136"/>
        <v>908547.66</v>
      </c>
      <c r="L256" s="63">
        <f t="shared" si="136"/>
        <v>0</v>
      </c>
      <c r="M256" s="63">
        <f t="shared" si="136"/>
        <v>0</v>
      </c>
      <c r="N256" s="63">
        <f t="shared" si="110"/>
        <v>1108547.6600000001</v>
      </c>
      <c r="O256" s="63">
        <f t="shared" si="111"/>
        <v>200000</v>
      </c>
      <c r="P256" s="63">
        <f t="shared" si="112"/>
        <v>200000</v>
      </c>
    </row>
    <row r="257" spans="1:16" ht="14.25" customHeight="1">
      <c r="A257" s="210"/>
      <c r="B257" s="29" t="s">
        <v>38</v>
      </c>
      <c r="C257" s="5" t="s">
        <v>28</v>
      </c>
      <c r="D257" s="5" t="s">
        <v>21</v>
      </c>
      <c r="E257" s="5" t="s">
        <v>100</v>
      </c>
      <c r="F257" s="79" t="s">
        <v>223</v>
      </c>
      <c r="G257" s="17" t="s">
        <v>37</v>
      </c>
      <c r="H257" s="67">
        <v>200000</v>
      </c>
      <c r="I257" s="67">
        <v>200000</v>
      </c>
      <c r="J257" s="67">
        <v>200000</v>
      </c>
      <c r="K257" s="67">
        <v>908547.66</v>
      </c>
      <c r="L257" s="67"/>
      <c r="M257" s="67"/>
      <c r="N257" s="67">
        <f t="shared" si="110"/>
        <v>1108547.6600000001</v>
      </c>
      <c r="O257" s="67">
        <f t="shared" si="111"/>
        <v>200000</v>
      </c>
      <c r="P257" s="67">
        <f t="shared" si="112"/>
        <v>200000</v>
      </c>
    </row>
    <row r="258" spans="1:16" ht="24.75" customHeight="1">
      <c r="A258" s="146"/>
      <c r="B258" s="80" t="s">
        <v>266</v>
      </c>
      <c r="C258" s="5" t="s">
        <v>28</v>
      </c>
      <c r="D258" s="5" t="s">
        <v>21</v>
      </c>
      <c r="E258" s="5" t="s">
        <v>100</v>
      </c>
      <c r="F258" s="79" t="s">
        <v>267</v>
      </c>
      <c r="G258" s="107"/>
      <c r="H258" s="67">
        <f>H259</f>
        <v>9749000</v>
      </c>
      <c r="I258" s="67">
        <f t="shared" ref="I258:M258" si="137">I259</f>
        <v>0</v>
      </c>
      <c r="J258" s="67">
        <f t="shared" si="137"/>
        <v>0</v>
      </c>
      <c r="K258" s="67">
        <f t="shared" si="137"/>
        <v>0</v>
      </c>
      <c r="L258" s="67">
        <f t="shared" si="137"/>
        <v>0</v>
      </c>
      <c r="M258" s="67">
        <f t="shared" si="137"/>
        <v>0</v>
      </c>
      <c r="N258" s="67">
        <f t="shared" si="110"/>
        <v>9749000</v>
      </c>
      <c r="O258" s="67">
        <f t="shared" si="111"/>
        <v>0</v>
      </c>
      <c r="P258" s="67">
        <f t="shared" si="112"/>
        <v>0</v>
      </c>
    </row>
    <row r="259" spans="1:16" ht="25.5" customHeight="1">
      <c r="A259" s="146"/>
      <c r="B259" s="136" t="s">
        <v>208</v>
      </c>
      <c r="C259" s="5" t="s">
        <v>28</v>
      </c>
      <c r="D259" s="5" t="s">
        <v>21</v>
      </c>
      <c r="E259" s="5" t="s">
        <v>100</v>
      </c>
      <c r="F259" s="79" t="s">
        <v>267</v>
      </c>
      <c r="G259" s="107" t="s">
        <v>32</v>
      </c>
      <c r="H259" s="67">
        <f>H260</f>
        <v>9749000</v>
      </c>
      <c r="I259" s="67">
        <f t="shared" ref="I259:M259" si="138">I260</f>
        <v>0</v>
      </c>
      <c r="J259" s="67">
        <f t="shared" si="138"/>
        <v>0</v>
      </c>
      <c r="K259" s="67">
        <f t="shared" si="138"/>
        <v>0</v>
      </c>
      <c r="L259" s="67">
        <f t="shared" si="138"/>
        <v>0</v>
      </c>
      <c r="M259" s="67">
        <f t="shared" si="138"/>
        <v>0</v>
      </c>
      <c r="N259" s="67">
        <f t="shared" si="110"/>
        <v>9749000</v>
      </c>
      <c r="O259" s="67">
        <f t="shared" si="111"/>
        <v>0</v>
      </c>
      <c r="P259" s="67">
        <f t="shared" si="112"/>
        <v>0</v>
      </c>
    </row>
    <row r="260" spans="1:16" ht="30.75" customHeight="1">
      <c r="A260" s="146"/>
      <c r="B260" s="77" t="s">
        <v>34</v>
      </c>
      <c r="C260" s="5" t="s">
        <v>28</v>
      </c>
      <c r="D260" s="5" t="s">
        <v>21</v>
      </c>
      <c r="E260" s="5" t="s">
        <v>100</v>
      </c>
      <c r="F260" s="79" t="s">
        <v>267</v>
      </c>
      <c r="G260" s="107" t="s">
        <v>33</v>
      </c>
      <c r="H260" s="66">
        <v>9749000</v>
      </c>
      <c r="I260" s="67"/>
      <c r="J260" s="67"/>
      <c r="K260" s="66"/>
      <c r="L260" s="67"/>
      <c r="M260" s="67"/>
      <c r="N260" s="66">
        <f t="shared" si="110"/>
        <v>9749000</v>
      </c>
      <c r="O260" s="67">
        <f t="shared" si="111"/>
        <v>0</v>
      </c>
      <c r="P260" s="67">
        <f t="shared" si="112"/>
        <v>0</v>
      </c>
    </row>
    <row r="261" spans="1:16">
      <c r="A261" s="111"/>
      <c r="B261" s="91"/>
      <c r="C261" s="5"/>
      <c r="D261" s="5"/>
      <c r="E261" s="5"/>
      <c r="F261" s="5"/>
      <c r="G261" s="17"/>
      <c r="H261" s="63"/>
      <c r="I261" s="63"/>
      <c r="J261" s="63"/>
      <c r="K261" s="63"/>
      <c r="L261" s="63"/>
      <c r="M261" s="63"/>
      <c r="N261" s="63"/>
      <c r="O261" s="63"/>
      <c r="P261" s="63"/>
    </row>
    <row r="262" spans="1:16" ht="45">
      <c r="A262" s="26" t="s">
        <v>7</v>
      </c>
      <c r="B262" s="102" t="s">
        <v>232</v>
      </c>
      <c r="C262" s="20" t="s">
        <v>15</v>
      </c>
      <c r="D262" s="9" t="s">
        <v>21</v>
      </c>
      <c r="E262" s="9" t="s">
        <v>100</v>
      </c>
      <c r="F262" s="20" t="s">
        <v>101</v>
      </c>
      <c r="G262" s="17"/>
      <c r="H262" s="64">
        <f>H263+H268</f>
        <v>760000</v>
      </c>
      <c r="I262" s="64">
        <f t="shared" ref="I262:J262" si="139">I263+I268</f>
        <v>760000</v>
      </c>
      <c r="J262" s="64">
        <f t="shared" si="139"/>
        <v>760000</v>
      </c>
      <c r="K262" s="64">
        <f t="shared" ref="K262:M262" si="140">K263+K268</f>
        <v>0</v>
      </c>
      <c r="L262" s="64">
        <f t="shared" si="140"/>
        <v>0</v>
      </c>
      <c r="M262" s="64">
        <f t="shared" si="140"/>
        <v>0</v>
      </c>
      <c r="N262" s="64">
        <f t="shared" si="110"/>
        <v>760000</v>
      </c>
      <c r="O262" s="64">
        <f t="shared" si="111"/>
        <v>760000</v>
      </c>
      <c r="P262" s="64">
        <f t="shared" si="112"/>
        <v>760000</v>
      </c>
    </row>
    <row r="263" spans="1:16">
      <c r="A263" s="219"/>
      <c r="B263" s="161" t="s">
        <v>283</v>
      </c>
      <c r="C263" s="5" t="s">
        <v>15</v>
      </c>
      <c r="D263" s="5" t="s">
        <v>21</v>
      </c>
      <c r="E263" s="5" t="s">
        <v>100</v>
      </c>
      <c r="F263" s="5" t="s">
        <v>117</v>
      </c>
      <c r="G263" s="17"/>
      <c r="H263" s="63">
        <f>H264+H266</f>
        <v>590000</v>
      </c>
      <c r="I263" s="63">
        <f t="shared" ref="I263:J263" si="141">I264+I266</f>
        <v>590000</v>
      </c>
      <c r="J263" s="63">
        <f t="shared" si="141"/>
        <v>590000</v>
      </c>
      <c r="K263" s="63">
        <f t="shared" ref="K263:M263" si="142">K264+K266</f>
        <v>0</v>
      </c>
      <c r="L263" s="63">
        <f t="shared" si="142"/>
        <v>0</v>
      </c>
      <c r="M263" s="63">
        <f t="shared" si="142"/>
        <v>0</v>
      </c>
      <c r="N263" s="63">
        <f t="shared" si="110"/>
        <v>590000</v>
      </c>
      <c r="O263" s="63">
        <f t="shared" si="111"/>
        <v>590000</v>
      </c>
      <c r="P263" s="63">
        <f t="shared" si="112"/>
        <v>590000</v>
      </c>
    </row>
    <row r="264" spans="1:16" ht="25.5">
      <c r="A264" s="210"/>
      <c r="B264" s="62" t="s">
        <v>208</v>
      </c>
      <c r="C264" s="5" t="s">
        <v>15</v>
      </c>
      <c r="D264" s="5" t="s">
        <v>21</v>
      </c>
      <c r="E264" s="5" t="s">
        <v>100</v>
      </c>
      <c r="F264" s="5" t="s">
        <v>117</v>
      </c>
      <c r="G264" s="17" t="s">
        <v>32</v>
      </c>
      <c r="H264" s="63">
        <f>H265</f>
        <v>560000</v>
      </c>
      <c r="I264" s="63">
        <f t="shared" ref="I264:M264" si="143">I265</f>
        <v>560000</v>
      </c>
      <c r="J264" s="63">
        <f t="shared" si="143"/>
        <v>560000</v>
      </c>
      <c r="K264" s="63">
        <f t="shared" si="143"/>
        <v>0</v>
      </c>
      <c r="L264" s="63">
        <f t="shared" si="143"/>
        <v>0</v>
      </c>
      <c r="M264" s="63">
        <f t="shared" si="143"/>
        <v>0</v>
      </c>
      <c r="N264" s="63">
        <f t="shared" si="110"/>
        <v>560000</v>
      </c>
      <c r="O264" s="63">
        <f t="shared" si="111"/>
        <v>560000</v>
      </c>
      <c r="P264" s="63">
        <f t="shared" si="112"/>
        <v>560000</v>
      </c>
    </row>
    <row r="265" spans="1:16" ht="25.5">
      <c r="A265" s="210"/>
      <c r="B265" s="32" t="s">
        <v>34</v>
      </c>
      <c r="C265" s="5" t="s">
        <v>15</v>
      </c>
      <c r="D265" s="5" t="s">
        <v>21</v>
      </c>
      <c r="E265" s="5" t="s">
        <v>100</v>
      </c>
      <c r="F265" s="5" t="s">
        <v>117</v>
      </c>
      <c r="G265" s="17" t="s">
        <v>33</v>
      </c>
      <c r="H265" s="66">
        <v>560000</v>
      </c>
      <c r="I265" s="66">
        <v>560000</v>
      </c>
      <c r="J265" s="66">
        <v>560000</v>
      </c>
      <c r="K265" s="66"/>
      <c r="L265" s="66"/>
      <c r="M265" s="66"/>
      <c r="N265" s="66">
        <f t="shared" si="110"/>
        <v>560000</v>
      </c>
      <c r="O265" s="66">
        <f t="shared" si="111"/>
        <v>560000</v>
      </c>
      <c r="P265" s="66">
        <f t="shared" si="112"/>
        <v>560000</v>
      </c>
    </row>
    <row r="266" spans="1:16">
      <c r="A266" s="210"/>
      <c r="B266" s="62" t="s">
        <v>35</v>
      </c>
      <c r="C266" s="5" t="s">
        <v>15</v>
      </c>
      <c r="D266" s="5" t="s">
        <v>21</v>
      </c>
      <c r="E266" s="5" t="s">
        <v>100</v>
      </c>
      <c r="F266" s="5" t="s">
        <v>117</v>
      </c>
      <c r="G266" s="61" t="s">
        <v>36</v>
      </c>
      <c r="H266" s="66">
        <f>H267</f>
        <v>30000</v>
      </c>
      <c r="I266" s="66">
        <f t="shared" ref="I266:M266" si="144">I267</f>
        <v>30000</v>
      </c>
      <c r="J266" s="66">
        <f t="shared" si="144"/>
        <v>30000</v>
      </c>
      <c r="K266" s="66">
        <f t="shared" si="144"/>
        <v>0</v>
      </c>
      <c r="L266" s="66">
        <f t="shared" si="144"/>
        <v>0</v>
      </c>
      <c r="M266" s="66">
        <f t="shared" si="144"/>
        <v>0</v>
      </c>
      <c r="N266" s="66">
        <f t="shared" si="110"/>
        <v>30000</v>
      </c>
      <c r="O266" s="66">
        <f t="shared" si="111"/>
        <v>30000</v>
      </c>
      <c r="P266" s="66">
        <f t="shared" si="112"/>
        <v>30000</v>
      </c>
    </row>
    <row r="267" spans="1:16">
      <c r="A267" s="210"/>
      <c r="B267" s="62" t="s">
        <v>174</v>
      </c>
      <c r="C267" s="5" t="s">
        <v>15</v>
      </c>
      <c r="D267" s="5" t="s">
        <v>21</v>
      </c>
      <c r="E267" s="5" t="s">
        <v>100</v>
      </c>
      <c r="F267" s="5" t="s">
        <v>117</v>
      </c>
      <c r="G267" s="61" t="s">
        <v>175</v>
      </c>
      <c r="H267" s="66">
        <v>30000</v>
      </c>
      <c r="I267" s="66">
        <v>30000</v>
      </c>
      <c r="J267" s="66">
        <v>30000</v>
      </c>
      <c r="K267" s="66"/>
      <c r="L267" s="66"/>
      <c r="M267" s="66"/>
      <c r="N267" s="66">
        <f t="shared" si="110"/>
        <v>30000</v>
      </c>
      <c r="O267" s="66">
        <f t="shared" si="111"/>
        <v>30000</v>
      </c>
      <c r="P267" s="66">
        <f t="shared" si="112"/>
        <v>30000</v>
      </c>
    </row>
    <row r="268" spans="1:16">
      <c r="A268" s="220"/>
      <c r="B268" s="62" t="s">
        <v>284</v>
      </c>
      <c r="C268" s="5" t="s">
        <v>15</v>
      </c>
      <c r="D268" s="5" t="s">
        <v>21</v>
      </c>
      <c r="E268" s="5" t="s">
        <v>100</v>
      </c>
      <c r="F268" s="5" t="s">
        <v>118</v>
      </c>
      <c r="G268" s="17"/>
      <c r="H268" s="63">
        <f>H269+H271</f>
        <v>170000</v>
      </c>
      <c r="I268" s="63">
        <f t="shared" ref="I268:J268" si="145">I269+I271</f>
        <v>170000</v>
      </c>
      <c r="J268" s="63">
        <f t="shared" si="145"/>
        <v>170000</v>
      </c>
      <c r="K268" s="63">
        <f t="shared" ref="K268:M268" si="146">K269+K271</f>
        <v>0</v>
      </c>
      <c r="L268" s="63">
        <f t="shared" si="146"/>
        <v>0</v>
      </c>
      <c r="M268" s="63">
        <f t="shared" si="146"/>
        <v>0</v>
      </c>
      <c r="N268" s="63">
        <f t="shared" si="110"/>
        <v>170000</v>
      </c>
      <c r="O268" s="63">
        <f t="shared" si="111"/>
        <v>170000</v>
      </c>
      <c r="P268" s="63">
        <f t="shared" si="112"/>
        <v>170000</v>
      </c>
    </row>
    <row r="269" spans="1:16" ht="25.5">
      <c r="A269" s="210"/>
      <c r="B269" s="62" t="s">
        <v>208</v>
      </c>
      <c r="C269" s="5" t="s">
        <v>15</v>
      </c>
      <c r="D269" s="5" t="s">
        <v>21</v>
      </c>
      <c r="E269" s="5" t="s">
        <v>100</v>
      </c>
      <c r="F269" s="5" t="s">
        <v>118</v>
      </c>
      <c r="G269" s="17" t="s">
        <v>32</v>
      </c>
      <c r="H269" s="63">
        <f>H270</f>
        <v>120000</v>
      </c>
      <c r="I269" s="63">
        <f t="shared" ref="I269:M269" si="147">I270</f>
        <v>120000</v>
      </c>
      <c r="J269" s="63">
        <f t="shared" si="147"/>
        <v>120000</v>
      </c>
      <c r="K269" s="63">
        <f t="shared" si="147"/>
        <v>0</v>
      </c>
      <c r="L269" s="63">
        <f t="shared" si="147"/>
        <v>0</v>
      </c>
      <c r="M269" s="63">
        <f t="shared" si="147"/>
        <v>0</v>
      </c>
      <c r="N269" s="63">
        <f t="shared" si="110"/>
        <v>120000</v>
      </c>
      <c r="O269" s="63">
        <f t="shared" si="111"/>
        <v>120000</v>
      </c>
      <c r="P269" s="63">
        <f t="shared" si="112"/>
        <v>120000</v>
      </c>
    </row>
    <row r="270" spans="1:16" ht="25.5">
      <c r="A270" s="221"/>
      <c r="B270" s="32" t="s">
        <v>34</v>
      </c>
      <c r="C270" s="5" t="s">
        <v>15</v>
      </c>
      <c r="D270" s="5" t="s">
        <v>21</v>
      </c>
      <c r="E270" s="5" t="s">
        <v>100</v>
      </c>
      <c r="F270" s="5" t="s">
        <v>118</v>
      </c>
      <c r="G270" s="17" t="s">
        <v>33</v>
      </c>
      <c r="H270" s="66">
        <v>120000</v>
      </c>
      <c r="I270" s="66">
        <v>120000</v>
      </c>
      <c r="J270" s="66">
        <v>120000</v>
      </c>
      <c r="K270" s="66"/>
      <c r="L270" s="66"/>
      <c r="M270" s="66"/>
      <c r="N270" s="66">
        <f t="shared" si="110"/>
        <v>120000</v>
      </c>
      <c r="O270" s="66">
        <f t="shared" si="111"/>
        <v>120000</v>
      </c>
      <c r="P270" s="66">
        <f t="shared" si="112"/>
        <v>120000</v>
      </c>
    </row>
    <row r="271" spans="1:16">
      <c r="A271" s="151"/>
      <c r="B271" s="88" t="s">
        <v>35</v>
      </c>
      <c r="C271" s="5" t="s">
        <v>15</v>
      </c>
      <c r="D271" s="5" t="s">
        <v>21</v>
      </c>
      <c r="E271" s="5" t="s">
        <v>100</v>
      </c>
      <c r="F271" s="5" t="s">
        <v>118</v>
      </c>
      <c r="G271" s="61" t="s">
        <v>36</v>
      </c>
      <c r="H271" s="66">
        <f>H272</f>
        <v>50000</v>
      </c>
      <c r="I271" s="66">
        <f t="shared" ref="I271:M271" si="148">I272</f>
        <v>50000</v>
      </c>
      <c r="J271" s="66">
        <f t="shared" si="148"/>
        <v>50000</v>
      </c>
      <c r="K271" s="66">
        <f t="shared" si="148"/>
        <v>0</v>
      </c>
      <c r="L271" s="66">
        <f t="shared" si="148"/>
        <v>0</v>
      </c>
      <c r="M271" s="66">
        <f t="shared" si="148"/>
        <v>0</v>
      </c>
      <c r="N271" s="66">
        <f t="shared" si="110"/>
        <v>50000</v>
      </c>
      <c r="O271" s="66">
        <f t="shared" si="111"/>
        <v>50000</v>
      </c>
      <c r="P271" s="66">
        <f t="shared" si="112"/>
        <v>50000</v>
      </c>
    </row>
    <row r="272" spans="1:16">
      <c r="A272" s="151"/>
      <c r="B272" s="88" t="s">
        <v>174</v>
      </c>
      <c r="C272" s="5" t="s">
        <v>15</v>
      </c>
      <c r="D272" s="5" t="s">
        <v>21</v>
      </c>
      <c r="E272" s="5" t="s">
        <v>100</v>
      </c>
      <c r="F272" s="5" t="s">
        <v>118</v>
      </c>
      <c r="G272" s="61" t="s">
        <v>175</v>
      </c>
      <c r="H272" s="66">
        <v>50000</v>
      </c>
      <c r="I272" s="66">
        <v>50000</v>
      </c>
      <c r="J272" s="66">
        <v>50000</v>
      </c>
      <c r="K272" s="66"/>
      <c r="L272" s="66"/>
      <c r="M272" s="66"/>
      <c r="N272" s="66">
        <f t="shared" si="110"/>
        <v>50000</v>
      </c>
      <c r="O272" s="66">
        <f t="shared" si="111"/>
        <v>50000</v>
      </c>
      <c r="P272" s="66">
        <f t="shared" si="112"/>
        <v>50000</v>
      </c>
    </row>
    <row r="273" spans="1:16">
      <c r="A273" s="151"/>
      <c r="B273" s="4"/>
      <c r="C273" s="4"/>
      <c r="D273" s="4"/>
      <c r="E273" s="4"/>
      <c r="F273" s="5"/>
      <c r="G273" s="17"/>
      <c r="H273" s="63"/>
      <c r="I273" s="63"/>
      <c r="J273" s="63"/>
      <c r="K273" s="63"/>
      <c r="L273" s="63"/>
      <c r="M273" s="63"/>
      <c r="N273" s="63"/>
      <c r="O273" s="63"/>
      <c r="P273" s="63"/>
    </row>
    <row r="274" spans="1:16" ht="45">
      <c r="A274" s="90">
        <v>8</v>
      </c>
      <c r="B274" s="178" t="s">
        <v>233</v>
      </c>
      <c r="C274" s="7" t="s">
        <v>159</v>
      </c>
      <c r="D274" s="7" t="s">
        <v>21</v>
      </c>
      <c r="E274" s="7" t="s">
        <v>100</v>
      </c>
      <c r="F274" s="7" t="s">
        <v>101</v>
      </c>
      <c r="G274" s="16"/>
      <c r="H274" s="65">
        <f>H275+H297+H301+H293</f>
        <v>29922817.199999999</v>
      </c>
      <c r="I274" s="65">
        <f t="shared" ref="I274:M274" si="149">I275+I297+I301+I293</f>
        <v>1600000</v>
      </c>
      <c r="J274" s="65">
        <f t="shared" si="149"/>
        <v>0</v>
      </c>
      <c r="K274" s="65">
        <f t="shared" si="149"/>
        <v>46530000</v>
      </c>
      <c r="L274" s="65">
        <f t="shared" si="149"/>
        <v>0</v>
      </c>
      <c r="M274" s="65">
        <f t="shared" si="149"/>
        <v>0</v>
      </c>
      <c r="N274" s="65">
        <f t="shared" si="110"/>
        <v>76452817.200000003</v>
      </c>
      <c r="O274" s="65">
        <f t="shared" si="111"/>
        <v>1600000</v>
      </c>
      <c r="P274" s="65">
        <f t="shared" si="112"/>
        <v>0</v>
      </c>
    </row>
    <row r="275" spans="1:16">
      <c r="A275" s="89" t="s">
        <v>165</v>
      </c>
      <c r="B275" s="81" t="s">
        <v>160</v>
      </c>
      <c r="C275" s="6" t="s">
        <v>159</v>
      </c>
      <c r="D275" s="6" t="s">
        <v>3</v>
      </c>
      <c r="E275" s="6" t="s">
        <v>100</v>
      </c>
      <c r="F275" s="6" t="s">
        <v>101</v>
      </c>
      <c r="G275" s="18"/>
      <c r="H275" s="64">
        <f>H276+H279+H286</f>
        <v>25611817.199999999</v>
      </c>
      <c r="I275" s="64">
        <f t="shared" ref="I275:J275" si="150">I276+I279+I286</f>
        <v>0</v>
      </c>
      <c r="J275" s="64">
        <f t="shared" si="150"/>
        <v>0</v>
      </c>
      <c r="K275" s="64">
        <f t="shared" ref="K275:M275" si="151">K276+K279+K286</f>
        <v>0</v>
      </c>
      <c r="L275" s="64">
        <f t="shared" si="151"/>
        <v>0</v>
      </c>
      <c r="M275" s="64">
        <f t="shared" si="151"/>
        <v>0</v>
      </c>
      <c r="N275" s="64">
        <f t="shared" si="110"/>
        <v>25611817.199999999</v>
      </c>
      <c r="O275" s="64">
        <f t="shared" si="111"/>
        <v>0</v>
      </c>
      <c r="P275" s="64">
        <f t="shared" si="112"/>
        <v>0</v>
      </c>
    </row>
    <row r="276" spans="1:16">
      <c r="A276" s="219"/>
      <c r="B276" s="80" t="s">
        <v>286</v>
      </c>
      <c r="C276" s="60" t="s">
        <v>159</v>
      </c>
      <c r="D276" s="60" t="s">
        <v>3</v>
      </c>
      <c r="E276" s="60" t="s">
        <v>100</v>
      </c>
      <c r="F276" s="40" t="s">
        <v>285</v>
      </c>
      <c r="G276" s="41"/>
      <c r="H276" s="63">
        <f>H277</f>
        <v>1500000</v>
      </c>
      <c r="I276" s="63">
        <f t="shared" ref="I276:M277" si="152">I277</f>
        <v>0</v>
      </c>
      <c r="J276" s="63">
        <f t="shared" si="152"/>
        <v>0</v>
      </c>
      <c r="K276" s="63">
        <f t="shared" si="152"/>
        <v>0</v>
      </c>
      <c r="L276" s="63">
        <f t="shared" si="152"/>
        <v>0</v>
      </c>
      <c r="M276" s="63">
        <f t="shared" si="152"/>
        <v>0</v>
      </c>
      <c r="N276" s="63">
        <f t="shared" si="110"/>
        <v>1500000</v>
      </c>
      <c r="O276" s="63">
        <f t="shared" si="111"/>
        <v>0</v>
      </c>
      <c r="P276" s="63">
        <f t="shared" si="112"/>
        <v>0</v>
      </c>
    </row>
    <row r="277" spans="1:16" ht="25.5">
      <c r="A277" s="210"/>
      <c r="B277" s="88" t="s">
        <v>208</v>
      </c>
      <c r="C277" s="60" t="s">
        <v>159</v>
      </c>
      <c r="D277" s="60" t="s">
        <v>3</v>
      </c>
      <c r="E277" s="60" t="s">
        <v>100</v>
      </c>
      <c r="F277" s="40" t="s">
        <v>285</v>
      </c>
      <c r="G277" s="41" t="s">
        <v>32</v>
      </c>
      <c r="H277" s="63">
        <f>H278</f>
        <v>1500000</v>
      </c>
      <c r="I277" s="63">
        <f t="shared" si="152"/>
        <v>0</v>
      </c>
      <c r="J277" s="63">
        <f t="shared" si="152"/>
        <v>0</v>
      </c>
      <c r="K277" s="63">
        <f t="shared" si="152"/>
        <v>0</v>
      </c>
      <c r="L277" s="63">
        <f t="shared" si="152"/>
        <v>0</v>
      </c>
      <c r="M277" s="63">
        <f t="shared" si="152"/>
        <v>0</v>
      </c>
      <c r="N277" s="63">
        <f t="shared" si="110"/>
        <v>1500000</v>
      </c>
      <c r="O277" s="63">
        <f t="shared" si="111"/>
        <v>0</v>
      </c>
      <c r="P277" s="63">
        <f t="shared" si="112"/>
        <v>0</v>
      </c>
    </row>
    <row r="278" spans="1:16" ht="25.5">
      <c r="A278" s="210"/>
      <c r="B278" s="77" t="s">
        <v>34</v>
      </c>
      <c r="C278" s="60" t="s">
        <v>159</v>
      </c>
      <c r="D278" s="60" t="s">
        <v>3</v>
      </c>
      <c r="E278" s="60" t="s">
        <v>100</v>
      </c>
      <c r="F278" s="40" t="s">
        <v>285</v>
      </c>
      <c r="G278" s="41" t="s">
        <v>33</v>
      </c>
      <c r="H278" s="66">
        <v>1500000</v>
      </c>
      <c r="I278" s="66"/>
      <c r="J278" s="66"/>
      <c r="K278" s="66"/>
      <c r="L278" s="66"/>
      <c r="M278" s="66"/>
      <c r="N278" s="66">
        <f t="shared" si="110"/>
        <v>1500000</v>
      </c>
      <c r="O278" s="66">
        <f t="shared" si="111"/>
        <v>0</v>
      </c>
      <c r="P278" s="66">
        <f t="shared" si="112"/>
        <v>0</v>
      </c>
    </row>
    <row r="279" spans="1:16" ht="63.75">
      <c r="A279" s="146"/>
      <c r="B279" s="126" t="s">
        <v>206</v>
      </c>
      <c r="C279" s="79" t="s">
        <v>159</v>
      </c>
      <c r="D279" s="79" t="s">
        <v>3</v>
      </c>
      <c r="E279" s="79" t="s">
        <v>203</v>
      </c>
      <c r="F279" s="79" t="s">
        <v>204</v>
      </c>
      <c r="G279" s="107"/>
      <c r="H279" s="66">
        <f>H282+H284+H280</f>
        <v>23640030.399999999</v>
      </c>
      <c r="I279" s="66">
        <f t="shared" ref="I279:J279" si="153">I282+I284+I280</f>
        <v>0</v>
      </c>
      <c r="J279" s="66">
        <f t="shared" si="153"/>
        <v>0</v>
      </c>
      <c r="K279" s="66">
        <f t="shared" ref="K279:M279" si="154">K282+K284+K280</f>
        <v>0</v>
      </c>
      <c r="L279" s="66">
        <f t="shared" si="154"/>
        <v>0</v>
      </c>
      <c r="M279" s="66">
        <f t="shared" si="154"/>
        <v>0</v>
      </c>
      <c r="N279" s="66">
        <f t="shared" si="110"/>
        <v>23640030.399999999</v>
      </c>
      <c r="O279" s="66">
        <f t="shared" si="111"/>
        <v>0</v>
      </c>
      <c r="P279" s="66">
        <f t="shared" si="112"/>
        <v>0</v>
      </c>
    </row>
    <row r="280" spans="1:16">
      <c r="A280" s="146"/>
      <c r="B280" s="109" t="s">
        <v>35</v>
      </c>
      <c r="C280" s="79" t="s">
        <v>159</v>
      </c>
      <c r="D280" s="79" t="s">
        <v>3</v>
      </c>
      <c r="E280" s="79" t="s">
        <v>203</v>
      </c>
      <c r="F280" s="79" t="s">
        <v>204</v>
      </c>
      <c r="G280" s="107" t="s">
        <v>36</v>
      </c>
      <c r="H280" s="66">
        <f>H281</f>
        <v>13190486.4</v>
      </c>
      <c r="I280" s="66"/>
      <c r="J280" s="66"/>
      <c r="K280" s="66"/>
      <c r="L280" s="66"/>
      <c r="M280" s="66"/>
      <c r="N280" s="66">
        <f t="shared" si="110"/>
        <v>13190486.4</v>
      </c>
      <c r="O280" s="66">
        <f t="shared" si="111"/>
        <v>0</v>
      </c>
      <c r="P280" s="66">
        <f t="shared" si="112"/>
        <v>0</v>
      </c>
    </row>
    <row r="281" spans="1:16" ht="25.5">
      <c r="A281" s="146"/>
      <c r="B281" s="109" t="s">
        <v>38</v>
      </c>
      <c r="C281" s="79" t="s">
        <v>159</v>
      </c>
      <c r="D281" s="79" t="s">
        <v>3</v>
      </c>
      <c r="E281" s="79" t="s">
        <v>203</v>
      </c>
      <c r="F281" s="79" t="s">
        <v>204</v>
      </c>
      <c r="G281" s="107" t="s">
        <v>37</v>
      </c>
      <c r="H281" s="66">
        <v>13190486.4</v>
      </c>
      <c r="I281" s="66"/>
      <c r="J281" s="66"/>
      <c r="K281" s="66"/>
      <c r="L281" s="66"/>
      <c r="M281" s="66"/>
      <c r="N281" s="66">
        <f t="shared" ref="N281:N348" si="155">H281+K281</f>
        <v>13190486.4</v>
      </c>
      <c r="O281" s="66">
        <f t="shared" ref="O281:O348" si="156">I281+L281</f>
        <v>0</v>
      </c>
      <c r="P281" s="66">
        <f t="shared" ref="P281:P348" si="157">J281+M281</f>
        <v>0</v>
      </c>
    </row>
    <row r="282" spans="1:16" ht="25.5">
      <c r="A282" s="146"/>
      <c r="B282" s="80" t="s">
        <v>145</v>
      </c>
      <c r="C282" s="79" t="s">
        <v>159</v>
      </c>
      <c r="D282" s="79" t="s">
        <v>3</v>
      </c>
      <c r="E282" s="79" t="s">
        <v>203</v>
      </c>
      <c r="F282" s="79" t="s">
        <v>204</v>
      </c>
      <c r="G282" s="107" t="s">
        <v>143</v>
      </c>
      <c r="H282" s="66">
        <f>H283</f>
        <v>9299544</v>
      </c>
      <c r="I282" s="66">
        <f t="shared" ref="I282:M282" si="158">I283</f>
        <v>0</v>
      </c>
      <c r="J282" s="66">
        <f t="shared" si="158"/>
        <v>0</v>
      </c>
      <c r="K282" s="66">
        <f t="shared" si="158"/>
        <v>0</v>
      </c>
      <c r="L282" s="66">
        <f t="shared" si="158"/>
        <v>0</v>
      </c>
      <c r="M282" s="66">
        <f t="shared" si="158"/>
        <v>0</v>
      </c>
      <c r="N282" s="66">
        <f t="shared" si="155"/>
        <v>9299544</v>
      </c>
      <c r="O282" s="66">
        <f t="shared" si="156"/>
        <v>0</v>
      </c>
      <c r="P282" s="66">
        <f t="shared" si="157"/>
        <v>0</v>
      </c>
    </row>
    <row r="283" spans="1:16">
      <c r="A283" s="146"/>
      <c r="B283" s="80" t="s">
        <v>146</v>
      </c>
      <c r="C283" s="79" t="s">
        <v>159</v>
      </c>
      <c r="D283" s="79" t="s">
        <v>3</v>
      </c>
      <c r="E283" s="79" t="s">
        <v>203</v>
      </c>
      <c r="F283" s="79" t="s">
        <v>204</v>
      </c>
      <c r="G283" s="107" t="s">
        <v>144</v>
      </c>
      <c r="H283" s="66">
        <v>9299544</v>
      </c>
      <c r="I283" s="66"/>
      <c r="J283" s="66"/>
      <c r="K283" s="66"/>
      <c r="L283" s="66"/>
      <c r="M283" s="66"/>
      <c r="N283" s="66">
        <f t="shared" si="155"/>
        <v>9299544</v>
      </c>
      <c r="O283" s="66">
        <f t="shared" si="156"/>
        <v>0</v>
      </c>
      <c r="P283" s="66">
        <f t="shared" si="157"/>
        <v>0</v>
      </c>
    </row>
    <row r="284" spans="1:16">
      <c r="A284" s="146"/>
      <c r="B284" s="92" t="s">
        <v>47</v>
      </c>
      <c r="C284" s="79" t="s">
        <v>159</v>
      </c>
      <c r="D284" s="79" t="s">
        <v>3</v>
      </c>
      <c r="E284" s="79" t="s">
        <v>203</v>
      </c>
      <c r="F284" s="79" t="s">
        <v>204</v>
      </c>
      <c r="G284" s="107" t="s">
        <v>45</v>
      </c>
      <c r="H284" s="66">
        <f>H285</f>
        <v>1150000</v>
      </c>
      <c r="I284" s="66">
        <f t="shared" ref="I284:M284" si="159">I285</f>
        <v>0</v>
      </c>
      <c r="J284" s="66">
        <f t="shared" si="159"/>
        <v>0</v>
      </c>
      <c r="K284" s="66">
        <f t="shared" si="159"/>
        <v>0</v>
      </c>
      <c r="L284" s="66">
        <f t="shared" si="159"/>
        <v>0</v>
      </c>
      <c r="M284" s="66">
        <f t="shared" si="159"/>
        <v>0</v>
      </c>
      <c r="N284" s="66">
        <f t="shared" si="155"/>
        <v>1150000</v>
      </c>
      <c r="O284" s="66">
        <f t="shared" si="156"/>
        <v>0</v>
      </c>
      <c r="P284" s="66">
        <f t="shared" si="157"/>
        <v>0</v>
      </c>
    </row>
    <row r="285" spans="1:16">
      <c r="A285" s="146"/>
      <c r="B285" s="92" t="s">
        <v>56</v>
      </c>
      <c r="C285" s="79" t="s">
        <v>159</v>
      </c>
      <c r="D285" s="79" t="s">
        <v>3</v>
      </c>
      <c r="E285" s="79" t="s">
        <v>203</v>
      </c>
      <c r="F285" s="79" t="s">
        <v>204</v>
      </c>
      <c r="G285" s="107" t="s">
        <v>57</v>
      </c>
      <c r="H285" s="66">
        <v>1150000</v>
      </c>
      <c r="I285" s="66"/>
      <c r="J285" s="66"/>
      <c r="K285" s="66"/>
      <c r="L285" s="66"/>
      <c r="M285" s="66"/>
      <c r="N285" s="66">
        <f t="shared" si="155"/>
        <v>1150000</v>
      </c>
      <c r="O285" s="66">
        <f t="shared" si="156"/>
        <v>0</v>
      </c>
      <c r="P285" s="66">
        <f t="shared" si="157"/>
        <v>0</v>
      </c>
    </row>
    <row r="286" spans="1:16" ht="51">
      <c r="A286" s="146"/>
      <c r="B286" s="126" t="s">
        <v>207</v>
      </c>
      <c r="C286" s="79" t="s">
        <v>159</v>
      </c>
      <c r="D286" s="79" t="s">
        <v>3</v>
      </c>
      <c r="E286" s="79" t="s">
        <v>203</v>
      </c>
      <c r="F286" s="79" t="s">
        <v>205</v>
      </c>
      <c r="G286" s="107"/>
      <c r="H286" s="66">
        <f>H289+H291+H287</f>
        <v>471786.8</v>
      </c>
      <c r="I286" s="66">
        <f t="shared" ref="I286:J286" si="160">I289+I291</f>
        <v>0</v>
      </c>
      <c r="J286" s="66">
        <f t="shared" si="160"/>
        <v>0</v>
      </c>
      <c r="K286" s="66">
        <f t="shared" ref="K286:M286" si="161">K289+K291</f>
        <v>0</v>
      </c>
      <c r="L286" s="66">
        <f t="shared" si="161"/>
        <v>0</v>
      </c>
      <c r="M286" s="66">
        <f t="shared" si="161"/>
        <v>0</v>
      </c>
      <c r="N286" s="66">
        <f t="shared" si="155"/>
        <v>471786.8</v>
      </c>
      <c r="O286" s="66">
        <f t="shared" si="156"/>
        <v>0</v>
      </c>
      <c r="P286" s="66">
        <f t="shared" si="157"/>
        <v>0</v>
      </c>
    </row>
    <row r="287" spans="1:16">
      <c r="A287" s="146"/>
      <c r="B287" s="109" t="s">
        <v>35</v>
      </c>
      <c r="C287" s="79" t="s">
        <v>159</v>
      </c>
      <c r="D287" s="79" t="s">
        <v>3</v>
      </c>
      <c r="E287" s="79" t="s">
        <v>203</v>
      </c>
      <c r="F287" s="79" t="s">
        <v>205</v>
      </c>
      <c r="G287" s="107" t="s">
        <v>36</v>
      </c>
      <c r="H287" s="66">
        <f>H288</f>
        <v>269193.59999999998</v>
      </c>
      <c r="I287" s="66"/>
      <c r="J287" s="66"/>
      <c r="K287" s="66"/>
      <c r="L287" s="66"/>
      <c r="M287" s="66"/>
      <c r="N287" s="66">
        <f t="shared" si="155"/>
        <v>269193.59999999998</v>
      </c>
      <c r="O287" s="66">
        <f t="shared" si="156"/>
        <v>0</v>
      </c>
      <c r="P287" s="66">
        <f t="shared" si="157"/>
        <v>0</v>
      </c>
    </row>
    <row r="288" spans="1:16" ht="25.5">
      <c r="A288" s="146"/>
      <c r="B288" s="109" t="s">
        <v>38</v>
      </c>
      <c r="C288" s="79" t="s">
        <v>159</v>
      </c>
      <c r="D288" s="79" t="s">
        <v>3</v>
      </c>
      <c r="E288" s="79" t="s">
        <v>203</v>
      </c>
      <c r="F288" s="79" t="s">
        <v>205</v>
      </c>
      <c r="G288" s="107" t="s">
        <v>37</v>
      </c>
      <c r="H288" s="66">
        <v>269193.59999999998</v>
      </c>
      <c r="I288" s="66"/>
      <c r="J288" s="66"/>
      <c r="K288" s="66"/>
      <c r="L288" s="66"/>
      <c r="M288" s="66"/>
      <c r="N288" s="66">
        <f t="shared" si="155"/>
        <v>269193.59999999998</v>
      </c>
      <c r="O288" s="66">
        <f t="shared" si="156"/>
        <v>0</v>
      </c>
      <c r="P288" s="66">
        <f t="shared" si="157"/>
        <v>0</v>
      </c>
    </row>
    <row r="289" spans="1:16" ht="25.5">
      <c r="A289" s="146"/>
      <c r="B289" s="80" t="s">
        <v>145</v>
      </c>
      <c r="C289" s="79" t="s">
        <v>159</v>
      </c>
      <c r="D289" s="79" t="s">
        <v>3</v>
      </c>
      <c r="E289" s="79" t="s">
        <v>203</v>
      </c>
      <c r="F289" s="79" t="s">
        <v>205</v>
      </c>
      <c r="G289" s="107" t="s">
        <v>143</v>
      </c>
      <c r="H289" s="66">
        <f>H290</f>
        <v>180393.2</v>
      </c>
      <c r="I289" s="66">
        <f t="shared" ref="I289:M289" si="162">I290</f>
        <v>0</v>
      </c>
      <c r="J289" s="66">
        <f t="shared" si="162"/>
        <v>0</v>
      </c>
      <c r="K289" s="66">
        <f t="shared" si="162"/>
        <v>0</v>
      </c>
      <c r="L289" s="66">
        <f t="shared" si="162"/>
        <v>0</v>
      </c>
      <c r="M289" s="66">
        <f t="shared" si="162"/>
        <v>0</v>
      </c>
      <c r="N289" s="66">
        <f t="shared" si="155"/>
        <v>180393.2</v>
      </c>
      <c r="O289" s="66">
        <f t="shared" si="156"/>
        <v>0</v>
      </c>
      <c r="P289" s="66">
        <f t="shared" si="157"/>
        <v>0</v>
      </c>
    </row>
    <row r="290" spans="1:16">
      <c r="A290" s="146"/>
      <c r="B290" s="80" t="s">
        <v>146</v>
      </c>
      <c r="C290" s="79" t="s">
        <v>159</v>
      </c>
      <c r="D290" s="79" t="s">
        <v>3</v>
      </c>
      <c r="E290" s="79" t="s">
        <v>203</v>
      </c>
      <c r="F290" s="79" t="s">
        <v>205</v>
      </c>
      <c r="G290" s="107" t="s">
        <v>144</v>
      </c>
      <c r="H290" s="66">
        <v>180393.2</v>
      </c>
      <c r="I290" s="66"/>
      <c r="J290" s="66"/>
      <c r="K290" s="66"/>
      <c r="L290" s="66"/>
      <c r="M290" s="66"/>
      <c r="N290" s="66">
        <f t="shared" si="155"/>
        <v>180393.2</v>
      </c>
      <c r="O290" s="66">
        <f t="shared" si="156"/>
        <v>0</v>
      </c>
      <c r="P290" s="66">
        <f t="shared" si="157"/>
        <v>0</v>
      </c>
    </row>
    <row r="291" spans="1:16">
      <c r="A291" s="146"/>
      <c r="B291" s="92" t="s">
        <v>47</v>
      </c>
      <c r="C291" s="79" t="s">
        <v>159</v>
      </c>
      <c r="D291" s="79" t="s">
        <v>3</v>
      </c>
      <c r="E291" s="79" t="s">
        <v>203</v>
      </c>
      <c r="F291" s="79" t="s">
        <v>205</v>
      </c>
      <c r="G291" s="107" t="s">
        <v>45</v>
      </c>
      <c r="H291" s="66">
        <f>H292</f>
        <v>22200</v>
      </c>
      <c r="I291" s="66">
        <f t="shared" ref="I291:M291" si="163">I292</f>
        <v>0</v>
      </c>
      <c r="J291" s="66">
        <f t="shared" si="163"/>
        <v>0</v>
      </c>
      <c r="K291" s="66">
        <f t="shared" si="163"/>
        <v>0</v>
      </c>
      <c r="L291" s="66">
        <f t="shared" si="163"/>
        <v>0</v>
      </c>
      <c r="M291" s="66">
        <f t="shared" si="163"/>
        <v>0</v>
      </c>
      <c r="N291" s="66">
        <f t="shared" si="155"/>
        <v>22200</v>
      </c>
      <c r="O291" s="66">
        <f t="shared" si="156"/>
        <v>0</v>
      </c>
      <c r="P291" s="66">
        <f t="shared" si="157"/>
        <v>0</v>
      </c>
    </row>
    <row r="292" spans="1:16">
      <c r="A292" s="146"/>
      <c r="B292" s="92" t="s">
        <v>56</v>
      </c>
      <c r="C292" s="79" t="s">
        <v>159</v>
      </c>
      <c r="D292" s="79" t="s">
        <v>3</v>
      </c>
      <c r="E292" s="79" t="s">
        <v>203</v>
      </c>
      <c r="F292" s="79" t="s">
        <v>205</v>
      </c>
      <c r="G292" s="107" t="s">
        <v>57</v>
      </c>
      <c r="H292" s="66">
        <v>22200</v>
      </c>
      <c r="I292" s="66"/>
      <c r="J292" s="66"/>
      <c r="K292" s="66"/>
      <c r="L292" s="66"/>
      <c r="M292" s="66"/>
      <c r="N292" s="66">
        <f t="shared" si="155"/>
        <v>22200</v>
      </c>
      <c r="O292" s="66">
        <f t="shared" si="156"/>
        <v>0</v>
      </c>
      <c r="P292" s="66">
        <f t="shared" si="157"/>
        <v>0</v>
      </c>
    </row>
    <row r="293" spans="1:16" s="142" customFormat="1">
      <c r="A293" s="89" t="s">
        <v>167</v>
      </c>
      <c r="B293" s="81" t="s">
        <v>365</v>
      </c>
      <c r="C293" s="86" t="s">
        <v>159</v>
      </c>
      <c r="D293" s="86" t="s">
        <v>10</v>
      </c>
      <c r="E293" s="86" t="s">
        <v>100</v>
      </c>
      <c r="F293" s="86" t="s">
        <v>101</v>
      </c>
      <c r="G293" s="205"/>
      <c r="H293" s="141">
        <f>H294</f>
        <v>0</v>
      </c>
      <c r="I293" s="141">
        <f t="shared" ref="I293:M295" si="164">I294</f>
        <v>0</v>
      </c>
      <c r="J293" s="141">
        <f t="shared" si="164"/>
        <v>0</v>
      </c>
      <c r="K293" s="141">
        <f t="shared" si="164"/>
        <v>46530000</v>
      </c>
      <c r="L293" s="141">
        <f t="shared" si="164"/>
        <v>0</v>
      </c>
      <c r="M293" s="141">
        <f t="shared" si="164"/>
        <v>0</v>
      </c>
      <c r="N293" s="141">
        <f t="shared" ref="N293:N296" si="165">H293+K293</f>
        <v>46530000</v>
      </c>
      <c r="O293" s="141">
        <f t="shared" ref="O293:O296" si="166">I293+L293</f>
        <v>0</v>
      </c>
      <c r="P293" s="141">
        <f t="shared" ref="P293:P296" si="167">J293+M293</f>
        <v>0</v>
      </c>
    </row>
    <row r="294" spans="1:16" ht="25.5">
      <c r="A294" s="146"/>
      <c r="B294" s="77" t="s">
        <v>366</v>
      </c>
      <c r="C294" s="79" t="s">
        <v>159</v>
      </c>
      <c r="D294" s="79" t="s">
        <v>10</v>
      </c>
      <c r="E294" s="79" t="s">
        <v>100</v>
      </c>
      <c r="F294" s="79" t="s">
        <v>367</v>
      </c>
      <c r="G294" s="107"/>
      <c r="H294" s="66">
        <f>H295</f>
        <v>0</v>
      </c>
      <c r="I294" s="66">
        <f t="shared" si="164"/>
        <v>0</v>
      </c>
      <c r="J294" s="66">
        <f t="shared" si="164"/>
        <v>0</v>
      </c>
      <c r="K294" s="66">
        <f t="shared" si="164"/>
        <v>46530000</v>
      </c>
      <c r="L294" s="66">
        <f t="shared" si="164"/>
        <v>0</v>
      </c>
      <c r="M294" s="66">
        <f t="shared" si="164"/>
        <v>0</v>
      </c>
      <c r="N294" s="66">
        <f t="shared" si="165"/>
        <v>46530000</v>
      </c>
      <c r="O294" s="66">
        <f t="shared" si="166"/>
        <v>0</v>
      </c>
      <c r="P294" s="66">
        <f t="shared" si="167"/>
        <v>0</v>
      </c>
    </row>
    <row r="295" spans="1:16" ht="25.5">
      <c r="A295" s="146"/>
      <c r="B295" s="80" t="s">
        <v>145</v>
      </c>
      <c r="C295" s="79" t="s">
        <v>159</v>
      </c>
      <c r="D295" s="79" t="s">
        <v>10</v>
      </c>
      <c r="E295" s="79" t="s">
        <v>100</v>
      </c>
      <c r="F295" s="79" t="s">
        <v>367</v>
      </c>
      <c r="G295" s="107" t="s">
        <v>143</v>
      </c>
      <c r="H295" s="66">
        <f>H296</f>
        <v>0</v>
      </c>
      <c r="I295" s="66">
        <f t="shared" si="164"/>
        <v>0</v>
      </c>
      <c r="J295" s="66">
        <f t="shared" si="164"/>
        <v>0</v>
      </c>
      <c r="K295" s="66">
        <f t="shared" si="164"/>
        <v>46530000</v>
      </c>
      <c r="L295" s="66">
        <f t="shared" si="164"/>
        <v>0</v>
      </c>
      <c r="M295" s="66">
        <f t="shared" si="164"/>
        <v>0</v>
      </c>
      <c r="N295" s="66">
        <f t="shared" si="165"/>
        <v>46530000</v>
      </c>
      <c r="O295" s="66">
        <f t="shared" si="166"/>
        <v>0</v>
      </c>
      <c r="P295" s="66">
        <f t="shared" si="167"/>
        <v>0</v>
      </c>
    </row>
    <row r="296" spans="1:16">
      <c r="A296" s="146"/>
      <c r="B296" s="80" t="s">
        <v>146</v>
      </c>
      <c r="C296" s="79" t="s">
        <v>159</v>
      </c>
      <c r="D296" s="79" t="s">
        <v>10</v>
      </c>
      <c r="E296" s="79" t="s">
        <v>100</v>
      </c>
      <c r="F296" s="79" t="s">
        <v>367</v>
      </c>
      <c r="G296" s="107" t="s">
        <v>144</v>
      </c>
      <c r="H296" s="66"/>
      <c r="I296" s="66"/>
      <c r="J296" s="66"/>
      <c r="K296" s="66">
        <v>46530000</v>
      </c>
      <c r="L296" s="66"/>
      <c r="M296" s="66"/>
      <c r="N296" s="66">
        <f t="shared" si="165"/>
        <v>46530000</v>
      </c>
      <c r="O296" s="66">
        <f t="shared" si="166"/>
        <v>0</v>
      </c>
      <c r="P296" s="66">
        <f t="shared" si="167"/>
        <v>0</v>
      </c>
    </row>
    <row r="297" spans="1:16">
      <c r="A297" s="89" t="s">
        <v>166</v>
      </c>
      <c r="B297" s="81" t="s">
        <v>161</v>
      </c>
      <c r="C297" s="82" t="s">
        <v>159</v>
      </c>
      <c r="D297" s="82" t="s">
        <v>14</v>
      </c>
      <c r="E297" s="82" t="s">
        <v>100</v>
      </c>
      <c r="F297" s="82" t="s">
        <v>101</v>
      </c>
      <c r="G297" s="83"/>
      <c r="H297" s="64">
        <f>+H298</f>
        <v>1000000</v>
      </c>
      <c r="I297" s="64">
        <f t="shared" ref="I297:M297" si="168">+I298</f>
        <v>0</v>
      </c>
      <c r="J297" s="64">
        <f t="shared" si="168"/>
        <v>0</v>
      </c>
      <c r="K297" s="64">
        <f t="shared" si="168"/>
        <v>0</v>
      </c>
      <c r="L297" s="64">
        <f t="shared" si="168"/>
        <v>0</v>
      </c>
      <c r="M297" s="64">
        <f t="shared" si="168"/>
        <v>0</v>
      </c>
      <c r="N297" s="64">
        <f t="shared" si="155"/>
        <v>1000000</v>
      </c>
      <c r="O297" s="64">
        <f t="shared" si="156"/>
        <v>0</v>
      </c>
      <c r="P297" s="64">
        <f t="shared" si="157"/>
        <v>0</v>
      </c>
    </row>
    <row r="298" spans="1:16" ht="25.5">
      <c r="A298" s="117"/>
      <c r="B298" s="80" t="s">
        <v>216</v>
      </c>
      <c r="C298" s="40" t="s">
        <v>159</v>
      </c>
      <c r="D298" s="40" t="s">
        <v>14</v>
      </c>
      <c r="E298" s="40" t="s">
        <v>100</v>
      </c>
      <c r="F298" s="40" t="s">
        <v>215</v>
      </c>
      <c r="G298" s="41"/>
      <c r="H298" s="70">
        <f t="shared" ref="H298:M299" si="169">H299</f>
        <v>1000000</v>
      </c>
      <c r="I298" s="70">
        <f t="shared" si="169"/>
        <v>0</v>
      </c>
      <c r="J298" s="70">
        <f t="shared" si="169"/>
        <v>0</v>
      </c>
      <c r="K298" s="70">
        <f t="shared" si="169"/>
        <v>0</v>
      </c>
      <c r="L298" s="70">
        <f t="shared" si="169"/>
        <v>0</v>
      </c>
      <c r="M298" s="70">
        <f t="shared" si="169"/>
        <v>0</v>
      </c>
      <c r="N298" s="70">
        <f t="shared" si="155"/>
        <v>1000000</v>
      </c>
      <c r="O298" s="70">
        <f t="shared" si="156"/>
        <v>0</v>
      </c>
      <c r="P298" s="70">
        <f t="shared" si="157"/>
        <v>0</v>
      </c>
    </row>
    <row r="299" spans="1:16" ht="25.5">
      <c r="A299" s="117"/>
      <c r="B299" s="80" t="s">
        <v>145</v>
      </c>
      <c r="C299" s="40" t="s">
        <v>159</v>
      </c>
      <c r="D299" s="40" t="s">
        <v>14</v>
      </c>
      <c r="E299" s="40" t="s">
        <v>100</v>
      </c>
      <c r="F299" s="40" t="s">
        <v>215</v>
      </c>
      <c r="G299" s="41" t="s">
        <v>143</v>
      </c>
      <c r="H299" s="70">
        <f t="shared" si="169"/>
        <v>1000000</v>
      </c>
      <c r="I299" s="70">
        <f t="shared" si="169"/>
        <v>0</v>
      </c>
      <c r="J299" s="70">
        <f t="shared" si="169"/>
        <v>0</v>
      </c>
      <c r="K299" s="70">
        <f t="shared" si="169"/>
        <v>0</v>
      </c>
      <c r="L299" s="70">
        <f t="shared" si="169"/>
        <v>0</v>
      </c>
      <c r="M299" s="70">
        <f t="shared" si="169"/>
        <v>0</v>
      </c>
      <c r="N299" s="70">
        <f t="shared" si="155"/>
        <v>1000000</v>
      </c>
      <c r="O299" s="70">
        <f t="shared" si="156"/>
        <v>0</v>
      </c>
      <c r="P299" s="70">
        <f t="shared" si="157"/>
        <v>0</v>
      </c>
    </row>
    <row r="300" spans="1:16">
      <c r="A300" s="117"/>
      <c r="B300" s="80" t="s">
        <v>146</v>
      </c>
      <c r="C300" s="40" t="s">
        <v>159</v>
      </c>
      <c r="D300" s="40" t="s">
        <v>14</v>
      </c>
      <c r="E300" s="40" t="s">
        <v>100</v>
      </c>
      <c r="F300" s="40" t="s">
        <v>215</v>
      </c>
      <c r="G300" s="41" t="s">
        <v>144</v>
      </c>
      <c r="H300" s="66">
        <v>1000000</v>
      </c>
      <c r="I300" s="66"/>
      <c r="J300" s="66"/>
      <c r="K300" s="66"/>
      <c r="L300" s="66"/>
      <c r="M300" s="66"/>
      <c r="N300" s="66">
        <f t="shared" si="155"/>
        <v>1000000</v>
      </c>
      <c r="O300" s="66">
        <f t="shared" si="156"/>
        <v>0</v>
      </c>
      <c r="P300" s="66">
        <f t="shared" si="157"/>
        <v>0</v>
      </c>
    </row>
    <row r="301" spans="1:16" ht="13.5" customHeight="1">
      <c r="A301" s="89" t="s">
        <v>364</v>
      </c>
      <c r="B301" s="87" t="s">
        <v>162</v>
      </c>
      <c r="C301" s="86" t="s">
        <v>159</v>
      </c>
      <c r="D301" s="86" t="s">
        <v>4</v>
      </c>
      <c r="E301" s="86" t="s">
        <v>100</v>
      </c>
      <c r="F301" s="82" t="s">
        <v>101</v>
      </c>
      <c r="G301" s="83"/>
      <c r="H301" s="64">
        <f>H302+H305</f>
        <v>3311000</v>
      </c>
      <c r="I301" s="64">
        <f t="shared" ref="I301:J301" si="170">I302+I305</f>
        <v>1600000</v>
      </c>
      <c r="J301" s="64">
        <f t="shared" si="170"/>
        <v>0</v>
      </c>
      <c r="K301" s="64">
        <f t="shared" ref="K301:M301" si="171">K302+K305</f>
        <v>0</v>
      </c>
      <c r="L301" s="64">
        <f t="shared" si="171"/>
        <v>0</v>
      </c>
      <c r="M301" s="64">
        <f t="shared" si="171"/>
        <v>0</v>
      </c>
      <c r="N301" s="64">
        <f t="shared" si="155"/>
        <v>3311000</v>
      </c>
      <c r="O301" s="64">
        <f t="shared" si="156"/>
        <v>1600000</v>
      </c>
      <c r="P301" s="64">
        <f t="shared" si="157"/>
        <v>0</v>
      </c>
    </row>
    <row r="302" spans="1:16" ht="18" customHeight="1">
      <c r="A302" s="222"/>
      <c r="B302" s="62" t="s">
        <v>163</v>
      </c>
      <c r="C302" s="85" t="s">
        <v>159</v>
      </c>
      <c r="D302" s="85" t="s">
        <v>4</v>
      </c>
      <c r="E302" s="85" t="s">
        <v>100</v>
      </c>
      <c r="F302" s="40" t="s">
        <v>164</v>
      </c>
      <c r="G302" s="41"/>
      <c r="H302" s="63">
        <f t="shared" ref="H302:M303" si="172">H303</f>
        <v>2665000</v>
      </c>
      <c r="I302" s="63">
        <f t="shared" si="172"/>
        <v>1600000</v>
      </c>
      <c r="J302" s="63">
        <f t="shared" si="172"/>
        <v>0</v>
      </c>
      <c r="K302" s="63">
        <f t="shared" si="172"/>
        <v>0</v>
      </c>
      <c r="L302" s="63">
        <f t="shared" si="172"/>
        <v>0</v>
      </c>
      <c r="M302" s="63">
        <f t="shared" si="172"/>
        <v>0</v>
      </c>
      <c r="N302" s="63">
        <f t="shared" si="155"/>
        <v>2665000</v>
      </c>
      <c r="O302" s="63">
        <f t="shared" si="156"/>
        <v>1600000</v>
      </c>
      <c r="P302" s="63">
        <f t="shared" si="157"/>
        <v>0</v>
      </c>
    </row>
    <row r="303" spans="1:16" ht="25.5">
      <c r="A303" s="210"/>
      <c r="B303" s="62" t="s">
        <v>208</v>
      </c>
      <c r="C303" s="85" t="s">
        <v>159</v>
      </c>
      <c r="D303" s="85" t="s">
        <v>4</v>
      </c>
      <c r="E303" s="85" t="s">
        <v>100</v>
      </c>
      <c r="F303" s="40" t="s">
        <v>164</v>
      </c>
      <c r="G303" s="41" t="s">
        <v>32</v>
      </c>
      <c r="H303" s="63">
        <f t="shared" si="172"/>
        <v>2665000</v>
      </c>
      <c r="I303" s="63">
        <f t="shared" si="172"/>
        <v>1600000</v>
      </c>
      <c r="J303" s="63">
        <f t="shared" si="172"/>
        <v>0</v>
      </c>
      <c r="K303" s="63">
        <f t="shared" si="172"/>
        <v>0</v>
      </c>
      <c r="L303" s="63">
        <f t="shared" si="172"/>
        <v>0</v>
      </c>
      <c r="M303" s="63">
        <f t="shared" si="172"/>
        <v>0</v>
      </c>
      <c r="N303" s="63">
        <f t="shared" si="155"/>
        <v>2665000</v>
      </c>
      <c r="O303" s="63">
        <f t="shared" si="156"/>
        <v>1600000</v>
      </c>
      <c r="P303" s="63">
        <f t="shared" si="157"/>
        <v>0</v>
      </c>
    </row>
    <row r="304" spans="1:16" ht="25.5">
      <c r="A304" s="221"/>
      <c r="B304" s="77" t="s">
        <v>34</v>
      </c>
      <c r="C304" s="85" t="s">
        <v>159</v>
      </c>
      <c r="D304" s="85" t="s">
        <v>4</v>
      </c>
      <c r="E304" s="85" t="s">
        <v>100</v>
      </c>
      <c r="F304" s="40" t="s">
        <v>164</v>
      </c>
      <c r="G304" s="41" t="s">
        <v>33</v>
      </c>
      <c r="H304" s="63">
        <v>2665000</v>
      </c>
      <c r="I304" s="63">
        <v>1600000</v>
      </c>
      <c r="J304" s="63"/>
      <c r="K304" s="63"/>
      <c r="L304" s="63"/>
      <c r="M304" s="63"/>
      <c r="N304" s="63">
        <f t="shared" si="155"/>
        <v>2665000</v>
      </c>
      <c r="O304" s="63">
        <f t="shared" si="156"/>
        <v>1600000</v>
      </c>
      <c r="P304" s="63">
        <f t="shared" si="157"/>
        <v>0</v>
      </c>
    </row>
    <row r="305" spans="1:16" ht="25.5">
      <c r="A305" s="151"/>
      <c r="B305" s="80" t="s">
        <v>266</v>
      </c>
      <c r="C305" s="85" t="s">
        <v>159</v>
      </c>
      <c r="D305" s="85" t="s">
        <v>4</v>
      </c>
      <c r="E305" s="85" t="s">
        <v>100</v>
      </c>
      <c r="F305" s="40" t="s">
        <v>267</v>
      </c>
      <c r="G305" s="41"/>
      <c r="H305" s="63">
        <f>H306</f>
        <v>646000</v>
      </c>
      <c r="I305" s="63">
        <f t="shared" ref="I305:M305" si="173">I306</f>
        <v>0</v>
      </c>
      <c r="J305" s="63">
        <f t="shared" si="173"/>
        <v>0</v>
      </c>
      <c r="K305" s="63">
        <f t="shared" si="173"/>
        <v>0</v>
      </c>
      <c r="L305" s="63">
        <f t="shared" si="173"/>
        <v>0</v>
      </c>
      <c r="M305" s="63">
        <f t="shared" si="173"/>
        <v>0</v>
      </c>
      <c r="N305" s="63">
        <f t="shared" si="155"/>
        <v>646000</v>
      </c>
      <c r="O305" s="63">
        <f t="shared" si="156"/>
        <v>0</v>
      </c>
      <c r="P305" s="63">
        <f t="shared" si="157"/>
        <v>0</v>
      </c>
    </row>
    <row r="306" spans="1:16" ht="25.5">
      <c r="A306" s="151"/>
      <c r="B306" s="136" t="s">
        <v>208</v>
      </c>
      <c r="C306" s="85" t="s">
        <v>159</v>
      </c>
      <c r="D306" s="85" t="s">
        <v>4</v>
      </c>
      <c r="E306" s="85" t="s">
        <v>100</v>
      </c>
      <c r="F306" s="40" t="s">
        <v>267</v>
      </c>
      <c r="G306" s="41" t="s">
        <v>32</v>
      </c>
      <c r="H306" s="63">
        <f>H307</f>
        <v>646000</v>
      </c>
      <c r="I306" s="63">
        <f t="shared" ref="I306:M306" si="174">I307</f>
        <v>0</v>
      </c>
      <c r="J306" s="63">
        <f t="shared" si="174"/>
        <v>0</v>
      </c>
      <c r="K306" s="63">
        <f t="shared" si="174"/>
        <v>0</v>
      </c>
      <c r="L306" s="63">
        <f t="shared" si="174"/>
        <v>0</v>
      </c>
      <c r="M306" s="63">
        <f t="shared" si="174"/>
        <v>0</v>
      </c>
      <c r="N306" s="63">
        <f t="shared" si="155"/>
        <v>646000</v>
      </c>
      <c r="O306" s="63">
        <f t="shared" si="156"/>
        <v>0</v>
      </c>
      <c r="P306" s="63">
        <f t="shared" si="157"/>
        <v>0</v>
      </c>
    </row>
    <row r="307" spans="1:16" ht="25.5">
      <c r="A307" s="151"/>
      <c r="B307" s="77" t="s">
        <v>34</v>
      </c>
      <c r="C307" s="85" t="s">
        <v>159</v>
      </c>
      <c r="D307" s="85" t="s">
        <v>4</v>
      </c>
      <c r="E307" s="85" t="s">
        <v>100</v>
      </c>
      <c r="F307" s="40" t="s">
        <v>267</v>
      </c>
      <c r="G307" s="41" t="s">
        <v>33</v>
      </c>
      <c r="H307" s="67">
        <v>646000</v>
      </c>
      <c r="I307" s="63"/>
      <c r="J307" s="63"/>
      <c r="K307" s="67"/>
      <c r="L307" s="63"/>
      <c r="M307" s="63"/>
      <c r="N307" s="67">
        <f t="shared" si="155"/>
        <v>646000</v>
      </c>
      <c r="O307" s="63">
        <f t="shared" si="156"/>
        <v>0</v>
      </c>
      <c r="P307" s="63">
        <f t="shared" si="157"/>
        <v>0</v>
      </c>
    </row>
    <row r="308" spans="1:16">
      <c r="A308" s="151"/>
      <c r="B308" s="4"/>
      <c r="C308" s="4"/>
      <c r="D308" s="4"/>
      <c r="E308" s="4"/>
      <c r="F308" s="5"/>
      <c r="G308" s="17"/>
      <c r="H308" s="63"/>
      <c r="I308" s="63"/>
      <c r="J308" s="63"/>
      <c r="K308" s="63"/>
      <c r="L308" s="63"/>
      <c r="M308" s="63"/>
      <c r="N308" s="63"/>
      <c r="O308" s="63"/>
      <c r="P308" s="63"/>
    </row>
    <row r="309" spans="1:16" ht="45">
      <c r="A309" s="90">
        <v>9</v>
      </c>
      <c r="B309" s="102" t="s">
        <v>235</v>
      </c>
      <c r="C309" s="137" t="s">
        <v>234</v>
      </c>
      <c r="D309" s="137" t="s">
        <v>21</v>
      </c>
      <c r="E309" s="137" t="s">
        <v>100</v>
      </c>
      <c r="F309" s="138" t="s">
        <v>101</v>
      </c>
      <c r="G309" s="139"/>
      <c r="H309" s="65">
        <f>H310+H315+H318+H321+H324+H327</f>
        <v>16207812</v>
      </c>
      <c r="I309" s="65">
        <f t="shared" ref="I309:J309" si="175">I310+I315+I318+I321+I324+I327</f>
        <v>16038282.58</v>
      </c>
      <c r="J309" s="65">
        <f t="shared" si="175"/>
        <v>16285421.08</v>
      </c>
      <c r="K309" s="65">
        <f t="shared" ref="K309:M309" si="176">K310+K315+K318+K321+K324+K327</f>
        <v>600000</v>
      </c>
      <c r="L309" s="65">
        <f t="shared" si="176"/>
        <v>0</v>
      </c>
      <c r="M309" s="65">
        <f t="shared" si="176"/>
        <v>0</v>
      </c>
      <c r="N309" s="65">
        <f t="shared" si="155"/>
        <v>16807812</v>
      </c>
      <c r="O309" s="65">
        <f t="shared" si="156"/>
        <v>16038282.58</v>
      </c>
      <c r="P309" s="65">
        <f t="shared" si="157"/>
        <v>16285421.08</v>
      </c>
    </row>
    <row r="310" spans="1:16" ht="25.5">
      <c r="A310" s="111"/>
      <c r="B310" s="108" t="s">
        <v>55</v>
      </c>
      <c r="C310" s="79" t="s">
        <v>234</v>
      </c>
      <c r="D310" s="79" t="s">
        <v>21</v>
      </c>
      <c r="E310" s="79" t="s">
        <v>100</v>
      </c>
      <c r="F310" s="40" t="s">
        <v>125</v>
      </c>
      <c r="G310" s="41"/>
      <c r="H310" s="63">
        <f>H311+H313</f>
        <v>11773079</v>
      </c>
      <c r="I310" s="63">
        <f t="shared" ref="I310:J310" si="177">I311+I313</f>
        <v>11884760.26</v>
      </c>
      <c r="J310" s="63">
        <f t="shared" si="177"/>
        <v>11897557.869999999</v>
      </c>
      <c r="K310" s="63">
        <f t="shared" ref="K310:M310" si="178">K311+K313</f>
        <v>0</v>
      </c>
      <c r="L310" s="63">
        <f t="shared" si="178"/>
        <v>0</v>
      </c>
      <c r="M310" s="63">
        <f t="shared" si="178"/>
        <v>0</v>
      </c>
      <c r="N310" s="63">
        <f t="shared" si="155"/>
        <v>11773079</v>
      </c>
      <c r="O310" s="63">
        <f t="shared" si="156"/>
        <v>11884760.26</v>
      </c>
      <c r="P310" s="63">
        <f t="shared" si="157"/>
        <v>11897557.869999999</v>
      </c>
    </row>
    <row r="311" spans="1:16" ht="38.25">
      <c r="A311" s="151"/>
      <c r="B311" s="77" t="s">
        <v>51</v>
      </c>
      <c r="C311" s="79" t="s">
        <v>234</v>
      </c>
      <c r="D311" s="79" t="s">
        <v>21</v>
      </c>
      <c r="E311" s="79" t="s">
        <v>100</v>
      </c>
      <c r="F311" s="40" t="s">
        <v>125</v>
      </c>
      <c r="G311" s="41" t="s">
        <v>49</v>
      </c>
      <c r="H311" s="63">
        <f>H312</f>
        <v>11393079</v>
      </c>
      <c r="I311" s="63">
        <f t="shared" ref="I311:M311" si="179">I312</f>
        <v>11504760.26</v>
      </c>
      <c r="J311" s="63">
        <f t="shared" si="179"/>
        <v>11517557.869999999</v>
      </c>
      <c r="K311" s="63">
        <f t="shared" si="179"/>
        <v>0</v>
      </c>
      <c r="L311" s="63">
        <f t="shared" si="179"/>
        <v>0</v>
      </c>
      <c r="M311" s="63">
        <f t="shared" si="179"/>
        <v>0</v>
      </c>
      <c r="N311" s="63">
        <f t="shared" si="155"/>
        <v>11393079</v>
      </c>
      <c r="O311" s="63">
        <f t="shared" si="156"/>
        <v>11504760.26</v>
      </c>
      <c r="P311" s="63">
        <f t="shared" si="157"/>
        <v>11517557.869999999</v>
      </c>
    </row>
    <row r="312" spans="1:16">
      <c r="A312" s="151"/>
      <c r="B312" s="77" t="s">
        <v>52</v>
      </c>
      <c r="C312" s="79" t="s">
        <v>234</v>
      </c>
      <c r="D312" s="79" t="s">
        <v>21</v>
      </c>
      <c r="E312" s="79" t="s">
        <v>100</v>
      </c>
      <c r="F312" s="40" t="s">
        <v>125</v>
      </c>
      <c r="G312" s="41" t="s">
        <v>50</v>
      </c>
      <c r="H312" s="66">
        <v>11393079</v>
      </c>
      <c r="I312" s="66">
        <v>11504760.26</v>
      </c>
      <c r="J312" s="66">
        <v>11517557.869999999</v>
      </c>
      <c r="K312" s="66"/>
      <c r="L312" s="66"/>
      <c r="M312" s="66"/>
      <c r="N312" s="66">
        <f t="shared" si="155"/>
        <v>11393079</v>
      </c>
      <c r="O312" s="66">
        <f t="shared" si="156"/>
        <v>11504760.26</v>
      </c>
      <c r="P312" s="66">
        <f t="shared" si="157"/>
        <v>11517557.869999999</v>
      </c>
    </row>
    <row r="313" spans="1:16" ht="25.5">
      <c r="A313" s="151"/>
      <c r="B313" s="136" t="s">
        <v>208</v>
      </c>
      <c r="C313" s="79" t="s">
        <v>234</v>
      </c>
      <c r="D313" s="79" t="s">
        <v>21</v>
      </c>
      <c r="E313" s="79" t="s">
        <v>100</v>
      </c>
      <c r="F313" s="40" t="s">
        <v>125</v>
      </c>
      <c r="G313" s="41" t="s">
        <v>32</v>
      </c>
      <c r="H313" s="63">
        <f>H314</f>
        <v>380000</v>
      </c>
      <c r="I313" s="63">
        <f t="shared" ref="I313:M313" si="180">I314</f>
        <v>380000</v>
      </c>
      <c r="J313" s="63">
        <f t="shared" si="180"/>
        <v>380000</v>
      </c>
      <c r="K313" s="63">
        <f t="shared" si="180"/>
        <v>0</v>
      </c>
      <c r="L313" s="63">
        <f t="shared" si="180"/>
        <v>0</v>
      </c>
      <c r="M313" s="63">
        <f t="shared" si="180"/>
        <v>0</v>
      </c>
      <c r="N313" s="63">
        <f t="shared" si="155"/>
        <v>380000</v>
      </c>
      <c r="O313" s="63">
        <f t="shared" si="156"/>
        <v>380000</v>
      </c>
      <c r="P313" s="63">
        <f t="shared" si="157"/>
        <v>380000</v>
      </c>
    </row>
    <row r="314" spans="1:16" ht="25.5">
      <c r="A314" s="151"/>
      <c r="B314" s="77" t="s">
        <v>34</v>
      </c>
      <c r="C314" s="79" t="s">
        <v>234</v>
      </c>
      <c r="D314" s="79" t="s">
        <v>21</v>
      </c>
      <c r="E314" s="79" t="s">
        <v>100</v>
      </c>
      <c r="F314" s="40" t="s">
        <v>125</v>
      </c>
      <c r="G314" s="41" t="s">
        <v>33</v>
      </c>
      <c r="H314" s="66">
        <v>380000</v>
      </c>
      <c r="I314" s="66">
        <v>380000</v>
      </c>
      <c r="J314" s="66">
        <v>380000</v>
      </c>
      <c r="K314" s="66"/>
      <c r="L314" s="66"/>
      <c r="M314" s="66"/>
      <c r="N314" s="66">
        <f t="shared" si="155"/>
        <v>380000</v>
      </c>
      <c r="O314" s="66">
        <f t="shared" si="156"/>
        <v>380000</v>
      </c>
      <c r="P314" s="66">
        <f t="shared" si="157"/>
        <v>380000</v>
      </c>
    </row>
    <row r="315" spans="1:16" ht="25.5">
      <c r="A315" s="151"/>
      <c r="B315" s="175" t="s">
        <v>287</v>
      </c>
      <c r="C315" s="79" t="s">
        <v>234</v>
      </c>
      <c r="D315" s="79" t="s">
        <v>21</v>
      </c>
      <c r="E315" s="79" t="s">
        <v>100</v>
      </c>
      <c r="F315" s="165" t="s">
        <v>288</v>
      </c>
      <c r="G315" s="41"/>
      <c r="H315" s="63">
        <f>H316</f>
        <v>3550000</v>
      </c>
      <c r="I315" s="63">
        <f t="shared" ref="I315:M316" si="181">I316</f>
        <v>3550000</v>
      </c>
      <c r="J315" s="63">
        <f t="shared" si="181"/>
        <v>3550000</v>
      </c>
      <c r="K315" s="63">
        <f t="shared" si="181"/>
        <v>0</v>
      </c>
      <c r="L315" s="63">
        <f t="shared" si="181"/>
        <v>0</v>
      </c>
      <c r="M315" s="63">
        <f t="shared" si="181"/>
        <v>0</v>
      </c>
      <c r="N315" s="63">
        <f t="shared" si="155"/>
        <v>3550000</v>
      </c>
      <c r="O315" s="63">
        <f t="shared" si="156"/>
        <v>3550000</v>
      </c>
      <c r="P315" s="63">
        <f t="shared" si="157"/>
        <v>3550000</v>
      </c>
    </row>
    <row r="316" spans="1:16" ht="25.5">
      <c r="A316" s="151"/>
      <c r="B316" s="136" t="s">
        <v>208</v>
      </c>
      <c r="C316" s="79" t="s">
        <v>234</v>
      </c>
      <c r="D316" s="79" t="s">
        <v>21</v>
      </c>
      <c r="E316" s="79" t="s">
        <v>100</v>
      </c>
      <c r="F316" s="165" t="s">
        <v>288</v>
      </c>
      <c r="G316" s="41" t="s">
        <v>32</v>
      </c>
      <c r="H316" s="63">
        <f>H317</f>
        <v>3550000</v>
      </c>
      <c r="I316" s="63">
        <f t="shared" si="181"/>
        <v>3550000</v>
      </c>
      <c r="J316" s="63">
        <f t="shared" si="181"/>
        <v>3550000</v>
      </c>
      <c r="K316" s="63">
        <f t="shared" si="181"/>
        <v>0</v>
      </c>
      <c r="L316" s="63">
        <f t="shared" si="181"/>
        <v>0</v>
      </c>
      <c r="M316" s="63">
        <f t="shared" si="181"/>
        <v>0</v>
      </c>
      <c r="N316" s="63">
        <f t="shared" si="155"/>
        <v>3550000</v>
      </c>
      <c r="O316" s="63">
        <f t="shared" si="156"/>
        <v>3550000</v>
      </c>
      <c r="P316" s="63">
        <f t="shared" si="157"/>
        <v>3550000</v>
      </c>
    </row>
    <row r="317" spans="1:16" ht="25.5">
      <c r="A317" s="151"/>
      <c r="B317" s="77" t="s">
        <v>34</v>
      </c>
      <c r="C317" s="79" t="s">
        <v>234</v>
      </c>
      <c r="D317" s="79" t="s">
        <v>21</v>
      </c>
      <c r="E317" s="79" t="s">
        <v>100</v>
      </c>
      <c r="F317" s="165" t="s">
        <v>288</v>
      </c>
      <c r="G317" s="41" t="s">
        <v>33</v>
      </c>
      <c r="H317" s="74">
        <v>3550000</v>
      </c>
      <c r="I317" s="74">
        <v>3550000</v>
      </c>
      <c r="J317" s="74">
        <v>3550000</v>
      </c>
      <c r="K317" s="74"/>
      <c r="L317" s="74"/>
      <c r="M317" s="74"/>
      <c r="N317" s="74">
        <f t="shared" si="155"/>
        <v>3550000</v>
      </c>
      <c r="O317" s="74">
        <f t="shared" si="156"/>
        <v>3550000</v>
      </c>
      <c r="P317" s="74">
        <f t="shared" si="157"/>
        <v>3550000</v>
      </c>
    </row>
    <row r="318" spans="1:16">
      <c r="A318" s="151"/>
      <c r="B318" s="88" t="s">
        <v>289</v>
      </c>
      <c r="C318" s="79" t="s">
        <v>234</v>
      </c>
      <c r="D318" s="79" t="s">
        <v>21</v>
      </c>
      <c r="E318" s="79" t="s">
        <v>100</v>
      </c>
      <c r="F318" s="40" t="s">
        <v>290</v>
      </c>
      <c r="G318" s="41"/>
      <c r="H318" s="74">
        <f>H319</f>
        <v>352733</v>
      </c>
      <c r="I318" s="74">
        <f t="shared" ref="I318:M318" si="182">I319</f>
        <v>366522.32</v>
      </c>
      <c r="J318" s="74">
        <f t="shared" si="182"/>
        <v>380863.21</v>
      </c>
      <c r="K318" s="74">
        <f t="shared" si="182"/>
        <v>300000</v>
      </c>
      <c r="L318" s="74">
        <f t="shared" si="182"/>
        <v>0</v>
      </c>
      <c r="M318" s="74">
        <f t="shared" si="182"/>
        <v>0</v>
      </c>
      <c r="N318" s="74">
        <f t="shared" si="155"/>
        <v>652733</v>
      </c>
      <c r="O318" s="74">
        <f t="shared" si="156"/>
        <v>366522.32</v>
      </c>
      <c r="P318" s="74">
        <f t="shared" si="157"/>
        <v>380863.21</v>
      </c>
    </row>
    <row r="319" spans="1:16" ht="25.5">
      <c r="A319" s="151"/>
      <c r="B319" s="136" t="s">
        <v>208</v>
      </c>
      <c r="C319" s="79" t="s">
        <v>234</v>
      </c>
      <c r="D319" s="79" t="s">
        <v>21</v>
      </c>
      <c r="E319" s="79" t="s">
        <v>100</v>
      </c>
      <c r="F319" s="40" t="s">
        <v>290</v>
      </c>
      <c r="G319" s="41" t="s">
        <v>32</v>
      </c>
      <c r="H319" s="74">
        <f>H320</f>
        <v>352733</v>
      </c>
      <c r="I319" s="74">
        <f t="shared" ref="I319:M319" si="183">I320</f>
        <v>366522.32</v>
      </c>
      <c r="J319" s="74">
        <f t="shared" si="183"/>
        <v>380863.21</v>
      </c>
      <c r="K319" s="74">
        <f t="shared" si="183"/>
        <v>300000</v>
      </c>
      <c r="L319" s="74">
        <f t="shared" si="183"/>
        <v>0</v>
      </c>
      <c r="M319" s="74">
        <f t="shared" si="183"/>
        <v>0</v>
      </c>
      <c r="N319" s="74">
        <f t="shared" si="155"/>
        <v>652733</v>
      </c>
      <c r="O319" s="74">
        <f t="shared" si="156"/>
        <v>366522.32</v>
      </c>
      <c r="P319" s="74">
        <f t="shared" si="157"/>
        <v>380863.21</v>
      </c>
    </row>
    <row r="320" spans="1:16" ht="25.5">
      <c r="A320" s="151"/>
      <c r="B320" s="77" t="s">
        <v>34</v>
      </c>
      <c r="C320" s="79" t="s">
        <v>234</v>
      </c>
      <c r="D320" s="79" t="s">
        <v>21</v>
      </c>
      <c r="E320" s="79" t="s">
        <v>100</v>
      </c>
      <c r="F320" s="40" t="s">
        <v>290</v>
      </c>
      <c r="G320" s="41" t="s">
        <v>33</v>
      </c>
      <c r="H320" s="66">
        <f>247000+105733</f>
        <v>352733</v>
      </c>
      <c r="I320" s="66">
        <f>256560+109962.32</f>
        <v>366522.32</v>
      </c>
      <c r="J320" s="66">
        <f>266502.4+114360.81</f>
        <v>380863.21</v>
      </c>
      <c r="K320" s="66">
        <v>300000</v>
      </c>
      <c r="L320" s="66"/>
      <c r="M320" s="66"/>
      <c r="N320" s="66">
        <f t="shared" si="155"/>
        <v>652733</v>
      </c>
      <c r="O320" s="66">
        <f t="shared" si="156"/>
        <v>366522.32</v>
      </c>
      <c r="P320" s="66">
        <f t="shared" si="157"/>
        <v>380863.21</v>
      </c>
    </row>
    <row r="321" spans="1:16" ht="25.5">
      <c r="A321" s="151"/>
      <c r="B321" s="77" t="s">
        <v>291</v>
      </c>
      <c r="C321" s="79" t="s">
        <v>234</v>
      </c>
      <c r="D321" s="79" t="s">
        <v>21</v>
      </c>
      <c r="E321" s="79" t="s">
        <v>100</v>
      </c>
      <c r="F321" s="40" t="s">
        <v>292</v>
      </c>
      <c r="G321" s="41"/>
      <c r="H321" s="66">
        <f>H322</f>
        <v>200000</v>
      </c>
      <c r="I321" s="66">
        <f t="shared" ref="I321:M321" si="184">I322</f>
        <v>125000</v>
      </c>
      <c r="J321" s="66">
        <f t="shared" si="184"/>
        <v>125000</v>
      </c>
      <c r="K321" s="66">
        <f t="shared" si="184"/>
        <v>300000</v>
      </c>
      <c r="L321" s="66">
        <f t="shared" si="184"/>
        <v>0</v>
      </c>
      <c r="M321" s="66">
        <f t="shared" si="184"/>
        <v>0</v>
      </c>
      <c r="N321" s="66">
        <f t="shared" si="155"/>
        <v>500000</v>
      </c>
      <c r="O321" s="66">
        <f t="shared" si="156"/>
        <v>125000</v>
      </c>
      <c r="P321" s="66">
        <f t="shared" si="157"/>
        <v>125000</v>
      </c>
    </row>
    <row r="322" spans="1:16" ht="25.5">
      <c r="A322" s="151"/>
      <c r="B322" s="136" t="s">
        <v>208</v>
      </c>
      <c r="C322" s="79" t="s">
        <v>234</v>
      </c>
      <c r="D322" s="79" t="s">
        <v>21</v>
      </c>
      <c r="E322" s="79" t="s">
        <v>100</v>
      </c>
      <c r="F322" s="40" t="s">
        <v>292</v>
      </c>
      <c r="G322" s="41" t="s">
        <v>32</v>
      </c>
      <c r="H322" s="66">
        <f>H323</f>
        <v>200000</v>
      </c>
      <c r="I322" s="66">
        <f t="shared" ref="I322:M322" si="185">I323</f>
        <v>125000</v>
      </c>
      <c r="J322" s="66">
        <f t="shared" si="185"/>
        <v>125000</v>
      </c>
      <c r="K322" s="66">
        <f t="shared" si="185"/>
        <v>300000</v>
      </c>
      <c r="L322" s="66">
        <f t="shared" si="185"/>
        <v>0</v>
      </c>
      <c r="M322" s="66">
        <f t="shared" si="185"/>
        <v>0</v>
      </c>
      <c r="N322" s="66">
        <f t="shared" si="155"/>
        <v>500000</v>
      </c>
      <c r="O322" s="66">
        <f t="shared" si="156"/>
        <v>125000</v>
      </c>
      <c r="P322" s="66">
        <f t="shared" si="157"/>
        <v>125000</v>
      </c>
    </row>
    <row r="323" spans="1:16" ht="25.5">
      <c r="A323" s="151"/>
      <c r="B323" s="77" t="s">
        <v>34</v>
      </c>
      <c r="C323" s="79" t="s">
        <v>234</v>
      </c>
      <c r="D323" s="79" t="s">
        <v>21</v>
      </c>
      <c r="E323" s="79" t="s">
        <v>100</v>
      </c>
      <c r="F323" s="40" t="s">
        <v>292</v>
      </c>
      <c r="G323" s="41" t="s">
        <v>33</v>
      </c>
      <c r="H323" s="66">
        <v>200000</v>
      </c>
      <c r="I323" s="66">
        <v>125000</v>
      </c>
      <c r="J323" s="66">
        <v>125000</v>
      </c>
      <c r="K323" s="66">
        <v>300000</v>
      </c>
      <c r="L323" s="66"/>
      <c r="M323" s="66"/>
      <c r="N323" s="66">
        <f t="shared" si="155"/>
        <v>500000</v>
      </c>
      <c r="O323" s="66">
        <f t="shared" si="156"/>
        <v>125000</v>
      </c>
      <c r="P323" s="66">
        <f t="shared" si="157"/>
        <v>125000</v>
      </c>
    </row>
    <row r="324" spans="1:16">
      <c r="A324" s="151"/>
      <c r="B324" s="80" t="s">
        <v>293</v>
      </c>
      <c r="C324" s="79" t="s">
        <v>234</v>
      </c>
      <c r="D324" s="79" t="s">
        <v>21</v>
      </c>
      <c r="E324" s="79" t="s">
        <v>100</v>
      </c>
      <c r="F324" s="40" t="s">
        <v>219</v>
      </c>
      <c r="G324" s="41"/>
      <c r="H324" s="66">
        <f>H325</f>
        <v>290000</v>
      </c>
      <c r="I324" s="66">
        <f t="shared" ref="I324:M324" si="186">I325</f>
        <v>70000</v>
      </c>
      <c r="J324" s="66">
        <f t="shared" si="186"/>
        <v>290000</v>
      </c>
      <c r="K324" s="66">
        <f t="shared" si="186"/>
        <v>0</v>
      </c>
      <c r="L324" s="66">
        <f t="shared" si="186"/>
        <v>0</v>
      </c>
      <c r="M324" s="66">
        <f t="shared" si="186"/>
        <v>0</v>
      </c>
      <c r="N324" s="66">
        <f t="shared" si="155"/>
        <v>290000</v>
      </c>
      <c r="O324" s="66">
        <f t="shared" si="156"/>
        <v>70000</v>
      </c>
      <c r="P324" s="66">
        <f t="shared" si="157"/>
        <v>290000</v>
      </c>
    </row>
    <row r="325" spans="1:16" ht="25.5">
      <c r="A325" s="151"/>
      <c r="B325" s="136" t="s">
        <v>208</v>
      </c>
      <c r="C325" s="79" t="s">
        <v>234</v>
      </c>
      <c r="D325" s="79" t="s">
        <v>21</v>
      </c>
      <c r="E325" s="79" t="s">
        <v>100</v>
      </c>
      <c r="F325" s="40" t="s">
        <v>219</v>
      </c>
      <c r="G325" s="41" t="s">
        <v>32</v>
      </c>
      <c r="H325" s="66">
        <f>H326</f>
        <v>290000</v>
      </c>
      <c r="I325" s="66">
        <f t="shared" ref="I325:M325" si="187">I326</f>
        <v>70000</v>
      </c>
      <c r="J325" s="66">
        <f t="shared" si="187"/>
        <v>290000</v>
      </c>
      <c r="K325" s="66">
        <f t="shared" si="187"/>
        <v>0</v>
      </c>
      <c r="L325" s="66">
        <f t="shared" si="187"/>
        <v>0</v>
      </c>
      <c r="M325" s="66">
        <f t="shared" si="187"/>
        <v>0</v>
      </c>
      <c r="N325" s="66">
        <f t="shared" si="155"/>
        <v>290000</v>
      </c>
      <c r="O325" s="66">
        <f t="shared" si="156"/>
        <v>70000</v>
      </c>
      <c r="P325" s="66">
        <f t="shared" si="157"/>
        <v>290000</v>
      </c>
    </row>
    <row r="326" spans="1:16" ht="25.5">
      <c r="A326" s="151"/>
      <c r="B326" s="77" t="s">
        <v>34</v>
      </c>
      <c r="C326" s="79" t="s">
        <v>234</v>
      </c>
      <c r="D326" s="79" t="s">
        <v>21</v>
      </c>
      <c r="E326" s="79" t="s">
        <v>100</v>
      </c>
      <c r="F326" s="40" t="s">
        <v>219</v>
      </c>
      <c r="G326" s="41" t="s">
        <v>33</v>
      </c>
      <c r="H326" s="66">
        <v>290000</v>
      </c>
      <c r="I326" s="66">
        <v>70000</v>
      </c>
      <c r="J326" s="66">
        <v>290000</v>
      </c>
      <c r="K326" s="66"/>
      <c r="L326" s="66"/>
      <c r="M326" s="66"/>
      <c r="N326" s="66">
        <f t="shared" si="155"/>
        <v>290000</v>
      </c>
      <c r="O326" s="66">
        <f t="shared" si="156"/>
        <v>70000</v>
      </c>
      <c r="P326" s="66">
        <f t="shared" si="157"/>
        <v>290000</v>
      </c>
    </row>
    <row r="327" spans="1:16" ht="38.25">
      <c r="A327" s="151"/>
      <c r="B327" s="88" t="s">
        <v>59</v>
      </c>
      <c r="C327" s="79" t="s">
        <v>234</v>
      </c>
      <c r="D327" s="79" t="s">
        <v>21</v>
      </c>
      <c r="E327" s="79" t="s">
        <v>100</v>
      </c>
      <c r="F327" s="40" t="s">
        <v>136</v>
      </c>
      <c r="G327" s="41"/>
      <c r="H327" s="66">
        <f>H328</f>
        <v>42000</v>
      </c>
      <c r="I327" s="66">
        <f t="shared" ref="I327:M327" si="188">I328</f>
        <v>42000</v>
      </c>
      <c r="J327" s="66">
        <f t="shared" si="188"/>
        <v>42000</v>
      </c>
      <c r="K327" s="66">
        <f t="shared" si="188"/>
        <v>0</v>
      </c>
      <c r="L327" s="66">
        <f t="shared" si="188"/>
        <v>0</v>
      </c>
      <c r="M327" s="66">
        <f t="shared" si="188"/>
        <v>0</v>
      </c>
      <c r="N327" s="66">
        <f t="shared" si="155"/>
        <v>42000</v>
      </c>
      <c r="O327" s="66">
        <f t="shared" si="156"/>
        <v>42000</v>
      </c>
      <c r="P327" s="66">
        <f t="shared" si="157"/>
        <v>42000</v>
      </c>
    </row>
    <row r="328" spans="1:16" ht="25.5">
      <c r="A328" s="151"/>
      <c r="B328" s="136" t="s">
        <v>208</v>
      </c>
      <c r="C328" s="79" t="s">
        <v>234</v>
      </c>
      <c r="D328" s="79" t="s">
        <v>21</v>
      </c>
      <c r="E328" s="79" t="s">
        <v>100</v>
      </c>
      <c r="F328" s="40" t="s">
        <v>136</v>
      </c>
      <c r="G328" s="41" t="s">
        <v>32</v>
      </c>
      <c r="H328" s="66">
        <f>H329</f>
        <v>42000</v>
      </c>
      <c r="I328" s="66">
        <f t="shared" ref="I328:M328" si="189">I329</f>
        <v>42000</v>
      </c>
      <c r="J328" s="66">
        <f t="shared" si="189"/>
        <v>42000</v>
      </c>
      <c r="K328" s="66">
        <f t="shared" si="189"/>
        <v>0</v>
      </c>
      <c r="L328" s="66">
        <f t="shared" si="189"/>
        <v>0</v>
      </c>
      <c r="M328" s="66">
        <f t="shared" si="189"/>
        <v>0</v>
      </c>
      <c r="N328" s="66">
        <f t="shared" si="155"/>
        <v>42000</v>
      </c>
      <c r="O328" s="66">
        <f t="shared" si="156"/>
        <v>42000</v>
      </c>
      <c r="P328" s="66">
        <f t="shared" si="157"/>
        <v>42000</v>
      </c>
    </row>
    <row r="329" spans="1:16" ht="25.5">
      <c r="A329" s="151"/>
      <c r="B329" s="77" t="s">
        <v>34</v>
      </c>
      <c r="C329" s="79" t="s">
        <v>234</v>
      </c>
      <c r="D329" s="79" t="s">
        <v>21</v>
      </c>
      <c r="E329" s="79" t="s">
        <v>100</v>
      </c>
      <c r="F329" s="40" t="s">
        <v>136</v>
      </c>
      <c r="G329" s="41" t="s">
        <v>33</v>
      </c>
      <c r="H329" s="66">
        <v>42000</v>
      </c>
      <c r="I329" s="66">
        <v>42000</v>
      </c>
      <c r="J329" s="66">
        <v>42000</v>
      </c>
      <c r="K329" s="66"/>
      <c r="L329" s="66"/>
      <c r="M329" s="66"/>
      <c r="N329" s="66">
        <f t="shared" si="155"/>
        <v>42000</v>
      </c>
      <c r="O329" s="66">
        <f t="shared" si="156"/>
        <v>42000</v>
      </c>
      <c r="P329" s="66">
        <f t="shared" si="157"/>
        <v>42000</v>
      </c>
    </row>
    <row r="330" spans="1:16">
      <c r="A330" s="151"/>
      <c r="B330" s="4"/>
      <c r="C330" s="4"/>
      <c r="D330" s="4"/>
      <c r="E330" s="4"/>
      <c r="F330" s="5"/>
      <c r="G330" s="17"/>
      <c r="H330" s="63"/>
      <c r="I330" s="63"/>
      <c r="J330" s="63"/>
      <c r="K330" s="63"/>
      <c r="L330" s="63"/>
      <c r="M330" s="63"/>
      <c r="N330" s="63"/>
      <c r="O330" s="63"/>
      <c r="P330" s="63"/>
    </row>
    <row r="331" spans="1:16" ht="45">
      <c r="A331" s="26" t="s">
        <v>8</v>
      </c>
      <c r="B331" s="102" t="s">
        <v>236</v>
      </c>
      <c r="C331" s="7" t="s">
        <v>8</v>
      </c>
      <c r="D331" s="7" t="s">
        <v>21</v>
      </c>
      <c r="E331" s="7" t="s">
        <v>100</v>
      </c>
      <c r="F331" s="7" t="s">
        <v>101</v>
      </c>
      <c r="G331" s="18"/>
      <c r="H331" s="64">
        <f>+H332</f>
        <v>2035586.02</v>
      </c>
      <c r="I331" s="64">
        <f t="shared" ref="I331:M331" si="190">+I332</f>
        <v>1927586.02</v>
      </c>
      <c r="J331" s="64">
        <f t="shared" si="190"/>
        <v>1108350.33</v>
      </c>
      <c r="K331" s="64">
        <f t="shared" si="190"/>
        <v>213001.28</v>
      </c>
      <c r="L331" s="64">
        <f t="shared" si="190"/>
        <v>0</v>
      </c>
      <c r="M331" s="64">
        <f t="shared" si="190"/>
        <v>0</v>
      </c>
      <c r="N331" s="64">
        <f t="shared" si="155"/>
        <v>2248587.2999999998</v>
      </c>
      <c r="O331" s="64">
        <f t="shared" si="156"/>
        <v>1927586.02</v>
      </c>
      <c r="P331" s="64">
        <f t="shared" si="157"/>
        <v>1108350.33</v>
      </c>
    </row>
    <row r="332" spans="1:16" ht="16.5" customHeight="1">
      <c r="A332" s="150"/>
      <c r="B332" s="88" t="s">
        <v>44</v>
      </c>
      <c r="C332" s="5" t="s">
        <v>8</v>
      </c>
      <c r="D332" s="5" t="s">
        <v>21</v>
      </c>
      <c r="E332" s="5" t="s">
        <v>100</v>
      </c>
      <c r="F332" s="60" t="s">
        <v>155</v>
      </c>
      <c r="G332" s="17"/>
      <c r="H332" s="63">
        <f>H333</f>
        <v>2035586.02</v>
      </c>
      <c r="I332" s="63">
        <f t="shared" ref="I332:M332" si="191">I333</f>
        <v>1927586.02</v>
      </c>
      <c r="J332" s="63">
        <f t="shared" si="191"/>
        <v>1108350.33</v>
      </c>
      <c r="K332" s="63">
        <f t="shared" si="191"/>
        <v>213001.28</v>
      </c>
      <c r="L332" s="63">
        <f t="shared" si="191"/>
        <v>0</v>
      </c>
      <c r="M332" s="63">
        <f t="shared" si="191"/>
        <v>0</v>
      </c>
      <c r="N332" s="63">
        <f t="shared" si="155"/>
        <v>2248587.2999999998</v>
      </c>
      <c r="O332" s="63">
        <f t="shared" si="156"/>
        <v>1927586.02</v>
      </c>
      <c r="P332" s="63">
        <f t="shared" si="157"/>
        <v>1108350.33</v>
      </c>
    </row>
    <row r="333" spans="1:16" ht="25.5">
      <c r="A333" s="150"/>
      <c r="B333" s="88" t="s">
        <v>208</v>
      </c>
      <c r="C333" s="5" t="s">
        <v>8</v>
      </c>
      <c r="D333" s="5" t="s">
        <v>21</v>
      </c>
      <c r="E333" s="5" t="s">
        <v>100</v>
      </c>
      <c r="F333" s="60" t="s">
        <v>155</v>
      </c>
      <c r="G333" s="41" t="s">
        <v>32</v>
      </c>
      <c r="H333" s="63">
        <f t="shared" ref="H333:M333" si="192">H334</f>
        <v>2035586.02</v>
      </c>
      <c r="I333" s="63">
        <f t="shared" si="192"/>
        <v>1927586.02</v>
      </c>
      <c r="J333" s="63">
        <f t="shared" si="192"/>
        <v>1108350.33</v>
      </c>
      <c r="K333" s="63">
        <f t="shared" si="192"/>
        <v>213001.28</v>
      </c>
      <c r="L333" s="63">
        <f t="shared" si="192"/>
        <v>0</v>
      </c>
      <c r="M333" s="63">
        <f t="shared" si="192"/>
        <v>0</v>
      </c>
      <c r="N333" s="63">
        <f t="shared" si="155"/>
        <v>2248587.2999999998</v>
      </c>
      <c r="O333" s="63">
        <f t="shared" si="156"/>
        <v>1927586.02</v>
      </c>
      <c r="P333" s="63">
        <f t="shared" si="157"/>
        <v>1108350.33</v>
      </c>
    </row>
    <row r="334" spans="1:16" ht="25.5">
      <c r="A334" s="150"/>
      <c r="B334" s="77" t="s">
        <v>34</v>
      </c>
      <c r="C334" s="5" t="s">
        <v>8</v>
      </c>
      <c r="D334" s="5" t="s">
        <v>21</v>
      </c>
      <c r="E334" s="5" t="s">
        <v>100</v>
      </c>
      <c r="F334" s="60" t="s">
        <v>155</v>
      </c>
      <c r="G334" s="41" t="s">
        <v>33</v>
      </c>
      <c r="H334" s="66">
        <f>1515586.02+520000</f>
        <v>2035586.02</v>
      </c>
      <c r="I334" s="66">
        <f>1515586.02+412000</f>
        <v>1927586.02</v>
      </c>
      <c r="J334" s="67">
        <f>696350.33+412000</f>
        <v>1108350.33</v>
      </c>
      <c r="K334" s="66">
        <v>213001.28</v>
      </c>
      <c r="L334" s="66"/>
      <c r="M334" s="67"/>
      <c r="N334" s="66">
        <f t="shared" si="155"/>
        <v>2248587.2999999998</v>
      </c>
      <c r="O334" s="66">
        <f t="shared" si="156"/>
        <v>1927586.02</v>
      </c>
      <c r="P334" s="67">
        <f t="shared" si="157"/>
        <v>1108350.33</v>
      </c>
    </row>
    <row r="335" spans="1:16">
      <c r="A335" s="111"/>
      <c r="B335" s="91"/>
      <c r="C335" s="5"/>
      <c r="D335" s="5"/>
      <c r="E335" s="5"/>
      <c r="F335" s="5"/>
      <c r="G335" s="17"/>
      <c r="H335" s="63"/>
      <c r="I335" s="63"/>
      <c r="J335" s="63"/>
      <c r="K335" s="63"/>
      <c r="L335" s="63"/>
      <c r="M335" s="63"/>
      <c r="N335" s="63"/>
      <c r="O335" s="63"/>
      <c r="P335" s="63"/>
    </row>
    <row r="336" spans="1:16" ht="45">
      <c r="A336" s="26" t="s">
        <v>17</v>
      </c>
      <c r="B336" s="176" t="s">
        <v>237</v>
      </c>
      <c r="C336" s="6" t="s">
        <v>17</v>
      </c>
      <c r="D336" s="6" t="s">
        <v>21</v>
      </c>
      <c r="E336" s="6" t="s">
        <v>100</v>
      </c>
      <c r="F336" s="6" t="s">
        <v>101</v>
      </c>
      <c r="G336" s="18"/>
      <c r="H336" s="64">
        <f>H337+H346</f>
        <v>26918846</v>
      </c>
      <c r="I336" s="64">
        <f>I337+I346</f>
        <v>21543880.620000001</v>
      </c>
      <c r="J336" s="64">
        <f>J337+J346</f>
        <v>21611505.420000002</v>
      </c>
      <c r="K336" s="64">
        <f t="shared" ref="K336:M336" si="193">K337+K346</f>
        <v>0</v>
      </c>
      <c r="L336" s="64">
        <f t="shared" si="193"/>
        <v>0</v>
      </c>
      <c r="M336" s="64">
        <f t="shared" si="193"/>
        <v>0</v>
      </c>
      <c r="N336" s="64">
        <f t="shared" si="155"/>
        <v>26918846</v>
      </c>
      <c r="O336" s="64">
        <f t="shared" si="156"/>
        <v>21543880.620000001</v>
      </c>
      <c r="P336" s="64">
        <f t="shared" si="157"/>
        <v>21611505.420000002</v>
      </c>
    </row>
    <row r="337" spans="1:16" ht="25.5">
      <c r="A337" s="147" t="s">
        <v>255</v>
      </c>
      <c r="B337" s="177" t="s">
        <v>238</v>
      </c>
      <c r="C337" s="6" t="s">
        <v>17</v>
      </c>
      <c r="D337" s="6" t="s">
        <v>3</v>
      </c>
      <c r="E337" s="6" t="s">
        <v>100</v>
      </c>
      <c r="F337" s="6" t="s">
        <v>101</v>
      </c>
      <c r="G337" s="61"/>
      <c r="H337" s="64">
        <f>H338+H343</f>
        <v>26908846</v>
      </c>
      <c r="I337" s="64">
        <f t="shared" ref="I337:J337" si="194">I338+I343</f>
        <v>21533880.620000001</v>
      </c>
      <c r="J337" s="64">
        <f t="shared" si="194"/>
        <v>21601905.420000002</v>
      </c>
      <c r="K337" s="64">
        <f t="shared" ref="K337:M337" si="195">K338+K343</f>
        <v>0</v>
      </c>
      <c r="L337" s="64">
        <f t="shared" si="195"/>
        <v>0</v>
      </c>
      <c r="M337" s="64">
        <f t="shared" si="195"/>
        <v>0</v>
      </c>
      <c r="N337" s="64">
        <f t="shared" si="155"/>
        <v>26908846</v>
      </c>
      <c r="O337" s="64">
        <f t="shared" si="156"/>
        <v>21533880.620000001</v>
      </c>
      <c r="P337" s="64">
        <f t="shared" si="157"/>
        <v>21601905.420000002</v>
      </c>
    </row>
    <row r="338" spans="1:16" ht="17.25" customHeight="1">
      <c r="A338" s="224"/>
      <c r="B338" s="119" t="s">
        <v>55</v>
      </c>
      <c r="C338" s="60" t="s">
        <v>17</v>
      </c>
      <c r="D338" s="60" t="s">
        <v>3</v>
      </c>
      <c r="E338" s="60" t="s">
        <v>100</v>
      </c>
      <c r="F338" s="60" t="s">
        <v>125</v>
      </c>
      <c r="G338" s="61"/>
      <c r="H338" s="70">
        <f>H339+H341</f>
        <v>21334846</v>
      </c>
      <c r="I338" s="70">
        <f t="shared" ref="I338:J338" si="196">I339+I341</f>
        <v>21533880.620000001</v>
      </c>
      <c r="J338" s="70">
        <f t="shared" si="196"/>
        <v>21601905.420000002</v>
      </c>
      <c r="K338" s="70">
        <f t="shared" ref="K338:M338" si="197">K339+K341</f>
        <v>0</v>
      </c>
      <c r="L338" s="70">
        <f t="shared" si="197"/>
        <v>0</v>
      </c>
      <c r="M338" s="70">
        <f t="shared" si="197"/>
        <v>0</v>
      </c>
      <c r="N338" s="70">
        <f t="shared" si="155"/>
        <v>21334846</v>
      </c>
      <c r="O338" s="70">
        <f t="shared" si="156"/>
        <v>21533880.620000001</v>
      </c>
      <c r="P338" s="70">
        <f t="shared" si="157"/>
        <v>21601905.420000002</v>
      </c>
    </row>
    <row r="339" spans="1:16" ht="38.25">
      <c r="A339" s="210"/>
      <c r="B339" s="77" t="s">
        <v>51</v>
      </c>
      <c r="C339" s="60" t="s">
        <v>17</v>
      </c>
      <c r="D339" s="60" t="s">
        <v>3</v>
      </c>
      <c r="E339" s="60" t="s">
        <v>100</v>
      </c>
      <c r="F339" s="60" t="s">
        <v>125</v>
      </c>
      <c r="G339" s="61" t="s">
        <v>49</v>
      </c>
      <c r="H339" s="70">
        <f>H340</f>
        <v>20553046</v>
      </c>
      <c r="I339" s="70">
        <f t="shared" ref="I339:M339" si="198">I340</f>
        <v>20752080.620000001</v>
      </c>
      <c r="J339" s="70">
        <f t="shared" si="198"/>
        <v>20820105.420000002</v>
      </c>
      <c r="K339" s="70">
        <f t="shared" si="198"/>
        <v>0</v>
      </c>
      <c r="L339" s="70">
        <f t="shared" si="198"/>
        <v>0</v>
      </c>
      <c r="M339" s="70">
        <f t="shared" si="198"/>
        <v>0</v>
      </c>
      <c r="N339" s="70">
        <f t="shared" si="155"/>
        <v>20553046</v>
      </c>
      <c r="O339" s="70">
        <f t="shared" si="156"/>
        <v>20752080.620000001</v>
      </c>
      <c r="P339" s="70">
        <f t="shared" si="157"/>
        <v>20820105.420000002</v>
      </c>
    </row>
    <row r="340" spans="1:16">
      <c r="A340" s="210"/>
      <c r="B340" s="77" t="s">
        <v>52</v>
      </c>
      <c r="C340" s="60" t="s">
        <v>17</v>
      </c>
      <c r="D340" s="60" t="s">
        <v>3</v>
      </c>
      <c r="E340" s="60" t="s">
        <v>100</v>
      </c>
      <c r="F340" s="60" t="s">
        <v>125</v>
      </c>
      <c r="G340" s="61" t="s">
        <v>50</v>
      </c>
      <c r="H340" s="66">
        <v>20553046</v>
      </c>
      <c r="I340" s="66">
        <v>20752080.620000001</v>
      </c>
      <c r="J340" s="66">
        <v>20820105.420000002</v>
      </c>
      <c r="K340" s="66"/>
      <c r="L340" s="66"/>
      <c r="M340" s="66"/>
      <c r="N340" s="66">
        <f t="shared" si="155"/>
        <v>20553046</v>
      </c>
      <c r="O340" s="66">
        <f t="shared" si="156"/>
        <v>20752080.620000001</v>
      </c>
      <c r="P340" s="66">
        <f t="shared" si="157"/>
        <v>20820105.420000002</v>
      </c>
    </row>
    <row r="341" spans="1:16" ht="25.5">
      <c r="A341" s="210"/>
      <c r="B341" s="62" t="s">
        <v>208</v>
      </c>
      <c r="C341" s="60" t="s">
        <v>17</v>
      </c>
      <c r="D341" s="60" t="s">
        <v>3</v>
      </c>
      <c r="E341" s="60" t="s">
        <v>100</v>
      </c>
      <c r="F341" s="60" t="s">
        <v>125</v>
      </c>
      <c r="G341" s="61" t="s">
        <v>32</v>
      </c>
      <c r="H341" s="70">
        <f>H342</f>
        <v>781800</v>
      </c>
      <c r="I341" s="70">
        <f t="shared" ref="I341:M341" si="199">I342</f>
        <v>781800</v>
      </c>
      <c r="J341" s="70">
        <f t="shared" si="199"/>
        <v>781800</v>
      </c>
      <c r="K341" s="70">
        <f t="shared" si="199"/>
        <v>0</v>
      </c>
      <c r="L341" s="70">
        <f t="shared" si="199"/>
        <v>0</v>
      </c>
      <c r="M341" s="70">
        <f t="shared" si="199"/>
        <v>0</v>
      </c>
      <c r="N341" s="70">
        <f t="shared" si="155"/>
        <v>781800</v>
      </c>
      <c r="O341" s="70">
        <f t="shared" si="156"/>
        <v>781800</v>
      </c>
      <c r="P341" s="70">
        <f t="shared" si="157"/>
        <v>781800</v>
      </c>
    </row>
    <row r="342" spans="1:16" ht="25.5">
      <c r="A342" s="210"/>
      <c r="B342" s="77" t="s">
        <v>34</v>
      </c>
      <c r="C342" s="60" t="s">
        <v>17</v>
      </c>
      <c r="D342" s="60" t="s">
        <v>3</v>
      </c>
      <c r="E342" s="60" t="s">
        <v>100</v>
      </c>
      <c r="F342" s="60" t="s">
        <v>125</v>
      </c>
      <c r="G342" s="61" t="s">
        <v>33</v>
      </c>
      <c r="H342" s="66">
        <v>781800</v>
      </c>
      <c r="I342" s="66">
        <v>781800</v>
      </c>
      <c r="J342" s="66">
        <v>781800</v>
      </c>
      <c r="K342" s="66"/>
      <c r="L342" s="66"/>
      <c r="M342" s="66"/>
      <c r="N342" s="66">
        <f t="shared" si="155"/>
        <v>781800</v>
      </c>
      <c r="O342" s="66">
        <f t="shared" si="156"/>
        <v>781800</v>
      </c>
      <c r="P342" s="66">
        <f t="shared" si="157"/>
        <v>781800</v>
      </c>
    </row>
    <row r="343" spans="1:16" ht="51">
      <c r="A343" s="146"/>
      <c r="B343" s="164" t="s">
        <v>294</v>
      </c>
      <c r="C343" s="60" t="s">
        <v>17</v>
      </c>
      <c r="D343" s="60" t="s">
        <v>3</v>
      </c>
      <c r="E343" s="60" t="s">
        <v>100</v>
      </c>
      <c r="F343" s="156" t="s">
        <v>295</v>
      </c>
      <c r="G343" s="76"/>
      <c r="H343" s="66">
        <f>H344</f>
        <v>5574000</v>
      </c>
      <c r="I343" s="66">
        <f t="shared" ref="I343:M344" si="200">I344</f>
        <v>0</v>
      </c>
      <c r="J343" s="66">
        <f t="shared" si="200"/>
        <v>0</v>
      </c>
      <c r="K343" s="66">
        <f t="shared" si="200"/>
        <v>0</v>
      </c>
      <c r="L343" s="66">
        <f t="shared" si="200"/>
        <v>0</v>
      </c>
      <c r="M343" s="66">
        <f t="shared" si="200"/>
        <v>0</v>
      </c>
      <c r="N343" s="66">
        <f t="shared" si="155"/>
        <v>5574000</v>
      </c>
      <c r="O343" s="66">
        <f t="shared" si="156"/>
        <v>0</v>
      </c>
      <c r="P343" s="66">
        <f t="shared" si="157"/>
        <v>0</v>
      </c>
    </row>
    <row r="344" spans="1:16">
      <c r="A344" s="146"/>
      <c r="B344" s="109" t="s">
        <v>35</v>
      </c>
      <c r="C344" s="60" t="s">
        <v>17</v>
      </c>
      <c r="D344" s="60" t="s">
        <v>3</v>
      </c>
      <c r="E344" s="60" t="s">
        <v>100</v>
      </c>
      <c r="F344" s="156" t="s">
        <v>295</v>
      </c>
      <c r="G344" s="76" t="s">
        <v>36</v>
      </c>
      <c r="H344" s="66">
        <f>H345</f>
        <v>5574000</v>
      </c>
      <c r="I344" s="66">
        <f>I345</f>
        <v>0</v>
      </c>
      <c r="J344" s="66">
        <f>J345</f>
        <v>0</v>
      </c>
      <c r="K344" s="66">
        <f t="shared" si="200"/>
        <v>0</v>
      </c>
      <c r="L344" s="66">
        <f t="shared" si="200"/>
        <v>0</v>
      </c>
      <c r="M344" s="66">
        <f t="shared" si="200"/>
        <v>0</v>
      </c>
      <c r="N344" s="66">
        <f t="shared" si="155"/>
        <v>5574000</v>
      </c>
      <c r="O344" s="66">
        <f t="shared" si="156"/>
        <v>0</v>
      </c>
      <c r="P344" s="66">
        <f t="shared" si="157"/>
        <v>0</v>
      </c>
    </row>
    <row r="345" spans="1:16" ht="25.5">
      <c r="A345" s="146"/>
      <c r="B345" s="109" t="s">
        <v>38</v>
      </c>
      <c r="C345" s="60" t="s">
        <v>17</v>
      </c>
      <c r="D345" s="60" t="s">
        <v>3</v>
      </c>
      <c r="E345" s="60" t="s">
        <v>100</v>
      </c>
      <c r="F345" s="156" t="s">
        <v>295</v>
      </c>
      <c r="G345" s="76" t="s">
        <v>37</v>
      </c>
      <c r="H345" s="66">
        <v>5574000</v>
      </c>
      <c r="I345" s="66"/>
      <c r="J345" s="66"/>
      <c r="K345" s="66"/>
      <c r="L345" s="66"/>
      <c r="M345" s="66"/>
      <c r="N345" s="66">
        <f t="shared" si="155"/>
        <v>5574000</v>
      </c>
      <c r="O345" s="66">
        <f t="shared" si="156"/>
        <v>0</v>
      </c>
      <c r="P345" s="66">
        <f t="shared" si="157"/>
        <v>0</v>
      </c>
    </row>
    <row r="346" spans="1:16" ht="30">
      <c r="A346" s="26" t="s">
        <v>256</v>
      </c>
      <c r="B346" s="192" t="s">
        <v>239</v>
      </c>
      <c r="C346" s="114" t="s">
        <v>17</v>
      </c>
      <c r="D346" s="114" t="s">
        <v>10</v>
      </c>
      <c r="E346" s="114" t="s">
        <v>100</v>
      </c>
      <c r="F346" s="114" t="s">
        <v>101</v>
      </c>
      <c r="G346" s="83"/>
      <c r="H346" s="64">
        <f t="shared" ref="H346:M348" si="201">H347</f>
        <v>10000</v>
      </c>
      <c r="I346" s="64">
        <f t="shared" si="201"/>
        <v>10000</v>
      </c>
      <c r="J346" s="64">
        <f t="shared" si="201"/>
        <v>9600</v>
      </c>
      <c r="K346" s="64">
        <f t="shared" si="201"/>
        <v>0</v>
      </c>
      <c r="L346" s="64">
        <f t="shared" si="201"/>
        <v>0</v>
      </c>
      <c r="M346" s="64">
        <f t="shared" si="201"/>
        <v>0</v>
      </c>
      <c r="N346" s="64">
        <f t="shared" si="155"/>
        <v>10000</v>
      </c>
      <c r="O346" s="64">
        <f t="shared" si="156"/>
        <v>10000</v>
      </c>
      <c r="P346" s="64">
        <f t="shared" si="157"/>
        <v>9600</v>
      </c>
    </row>
    <row r="347" spans="1:16">
      <c r="A347" s="211"/>
      <c r="B347" s="88" t="s">
        <v>69</v>
      </c>
      <c r="C347" s="39" t="s">
        <v>17</v>
      </c>
      <c r="D347" s="39" t="s">
        <v>10</v>
      </c>
      <c r="E347" s="39" t="s">
        <v>100</v>
      </c>
      <c r="F347" s="39" t="s">
        <v>130</v>
      </c>
      <c r="G347" s="42"/>
      <c r="H347" s="70">
        <f t="shared" si="201"/>
        <v>10000</v>
      </c>
      <c r="I347" s="70">
        <f t="shared" si="201"/>
        <v>10000</v>
      </c>
      <c r="J347" s="70">
        <f t="shared" si="201"/>
        <v>9600</v>
      </c>
      <c r="K347" s="70">
        <f t="shared" si="201"/>
        <v>0</v>
      </c>
      <c r="L347" s="70">
        <f t="shared" si="201"/>
        <v>0</v>
      </c>
      <c r="M347" s="70">
        <f t="shared" si="201"/>
        <v>0</v>
      </c>
      <c r="N347" s="70">
        <f t="shared" si="155"/>
        <v>10000</v>
      </c>
      <c r="O347" s="70">
        <f t="shared" si="156"/>
        <v>10000</v>
      </c>
      <c r="P347" s="70">
        <f t="shared" si="157"/>
        <v>9600</v>
      </c>
    </row>
    <row r="348" spans="1:16">
      <c r="A348" s="210"/>
      <c r="B348" s="88" t="s">
        <v>70</v>
      </c>
      <c r="C348" s="39" t="s">
        <v>17</v>
      </c>
      <c r="D348" s="39" t="s">
        <v>10</v>
      </c>
      <c r="E348" s="39" t="s">
        <v>100</v>
      </c>
      <c r="F348" s="39" t="s">
        <v>130</v>
      </c>
      <c r="G348" s="42" t="s">
        <v>71</v>
      </c>
      <c r="H348" s="70">
        <f t="shared" si="201"/>
        <v>10000</v>
      </c>
      <c r="I348" s="70">
        <f t="shared" si="201"/>
        <v>10000</v>
      </c>
      <c r="J348" s="70">
        <f t="shared" si="201"/>
        <v>9600</v>
      </c>
      <c r="K348" s="70">
        <f t="shared" si="201"/>
        <v>0</v>
      </c>
      <c r="L348" s="70">
        <f t="shared" si="201"/>
        <v>0</v>
      </c>
      <c r="M348" s="70">
        <f t="shared" si="201"/>
        <v>0</v>
      </c>
      <c r="N348" s="70">
        <f t="shared" si="155"/>
        <v>10000</v>
      </c>
      <c r="O348" s="70">
        <f t="shared" si="156"/>
        <v>10000</v>
      </c>
      <c r="P348" s="70">
        <f t="shared" si="157"/>
        <v>9600</v>
      </c>
    </row>
    <row r="349" spans="1:16">
      <c r="A349" s="221"/>
      <c r="B349" s="88" t="s">
        <v>69</v>
      </c>
      <c r="C349" s="39" t="s">
        <v>17</v>
      </c>
      <c r="D349" s="39" t="s">
        <v>10</v>
      </c>
      <c r="E349" s="39" t="s">
        <v>100</v>
      </c>
      <c r="F349" s="40" t="s">
        <v>130</v>
      </c>
      <c r="G349" s="42" t="s">
        <v>72</v>
      </c>
      <c r="H349" s="66">
        <v>10000</v>
      </c>
      <c r="I349" s="66">
        <v>10000</v>
      </c>
      <c r="J349" s="66">
        <v>9600</v>
      </c>
      <c r="K349" s="66"/>
      <c r="L349" s="66"/>
      <c r="M349" s="66"/>
      <c r="N349" s="66">
        <f t="shared" ref="N349:N412" si="202">H349+K349</f>
        <v>10000</v>
      </c>
      <c r="O349" s="66">
        <f t="shared" ref="O349:O412" si="203">I349+L349</f>
        <v>10000</v>
      </c>
      <c r="P349" s="66">
        <f t="shared" ref="P349:P412" si="204">J349+M349</f>
        <v>9600</v>
      </c>
    </row>
    <row r="350" spans="1:16">
      <c r="A350" s="111"/>
      <c r="B350" s="91"/>
      <c r="C350" s="39"/>
      <c r="D350" s="115"/>
      <c r="E350" s="115"/>
      <c r="F350" s="52"/>
      <c r="G350" s="42"/>
      <c r="H350" s="63"/>
      <c r="I350" s="63"/>
      <c r="J350" s="63"/>
      <c r="K350" s="63"/>
      <c r="L350" s="63"/>
      <c r="M350" s="63"/>
      <c r="N350" s="63"/>
      <c r="O350" s="63"/>
      <c r="P350" s="63"/>
    </row>
    <row r="351" spans="1:16" ht="45">
      <c r="A351" s="26" t="s">
        <v>12</v>
      </c>
      <c r="B351" s="191" t="s">
        <v>240</v>
      </c>
      <c r="C351" s="20" t="s">
        <v>12</v>
      </c>
      <c r="D351" s="7" t="s">
        <v>21</v>
      </c>
      <c r="E351" s="7" t="s">
        <v>100</v>
      </c>
      <c r="F351" s="7" t="s">
        <v>101</v>
      </c>
      <c r="G351" s="18"/>
      <c r="H351" s="64">
        <f t="shared" ref="H351:M353" si="205">H352</f>
        <v>50000</v>
      </c>
      <c r="I351" s="64">
        <f t="shared" si="205"/>
        <v>50000</v>
      </c>
      <c r="J351" s="64">
        <f t="shared" si="205"/>
        <v>50000</v>
      </c>
      <c r="K351" s="64">
        <f t="shared" si="205"/>
        <v>0</v>
      </c>
      <c r="L351" s="64">
        <f t="shared" si="205"/>
        <v>0</v>
      </c>
      <c r="M351" s="64">
        <f t="shared" si="205"/>
        <v>0</v>
      </c>
      <c r="N351" s="64">
        <f t="shared" si="202"/>
        <v>50000</v>
      </c>
      <c r="O351" s="64">
        <f t="shared" si="203"/>
        <v>50000</v>
      </c>
      <c r="P351" s="64">
        <f t="shared" si="204"/>
        <v>50000</v>
      </c>
    </row>
    <row r="352" spans="1:16" ht="18" customHeight="1">
      <c r="A352" s="209"/>
      <c r="B352" s="62" t="s">
        <v>29</v>
      </c>
      <c r="C352" s="5" t="s">
        <v>12</v>
      </c>
      <c r="D352" s="5" t="s">
        <v>21</v>
      </c>
      <c r="E352" s="5" t="s">
        <v>100</v>
      </c>
      <c r="F352" s="5" t="s">
        <v>119</v>
      </c>
      <c r="G352" s="17"/>
      <c r="H352" s="63">
        <f t="shared" si="205"/>
        <v>50000</v>
      </c>
      <c r="I352" s="63">
        <f t="shared" si="205"/>
        <v>50000</v>
      </c>
      <c r="J352" s="63">
        <f t="shared" si="205"/>
        <v>50000</v>
      </c>
      <c r="K352" s="63">
        <f t="shared" si="205"/>
        <v>0</v>
      </c>
      <c r="L352" s="63">
        <f t="shared" si="205"/>
        <v>0</v>
      </c>
      <c r="M352" s="63">
        <f t="shared" si="205"/>
        <v>0</v>
      </c>
      <c r="N352" s="63">
        <f t="shared" si="202"/>
        <v>50000</v>
      </c>
      <c r="O352" s="63">
        <f t="shared" si="203"/>
        <v>50000</v>
      </c>
      <c r="P352" s="63">
        <f t="shared" si="204"/>
        <v>50000</v>
      </c>
    </row>
    <row r="353" spans="1:16" ht="25.5">
      <c r="A353" s="210"/>
      <c r="B353" s="62" t="s">
        <v>208</v>
      </c>
      <c r="C353" s="5" t="s">
        <v>12</v>
      </c>
      <c r="D353" s="5" t="s">
        <v>21</v>
      </c>
      <c r="E353" s="5" t="s">
        <v>100</v>
      </c>
      <c r="F353" s="5" t="s">
        <v>119</v>
      </c>
      <c r="G353" s="17" t="s">
        <v>32</v>
      </c>
      <c r="H353" s="63">
        <f t="shared" si="205"/>
        <v>50000</v>
      </c>
      <c r="I353" s="63">
        <f t="shared" si="205"/>
        <v>50000</v>
      </c>
      <c r="J353" s="63">
        <f t="shared" si="205"/>
        <v>50000</v>
      </c>
      <c r="K353" s="63">
        <f t="shared" si="205"/>
        <v>0</v>
      </c>
      <c r="L353" s="63">
        <f t="shared" si="205"/>
        <v>0</v>
      </c>
      <c r="M353" s="63">
        <f t="shared" si="205"/>
        <v>0</v>
      </c>
      <c r="N353" s="63">
        <f t="shared" si="202"/>
        <v>50000</v>
      </c>
      <c r="O353" s="63">
        <f t="shared" si="203"/>
        <v>50000</v>
      </c>
      <c r="P353" s="63">
        <f t="shared" si="204"/>
        <v>50000</v>
      </c>
    </row>
    <row r="354" spans="1:16" ht="25.5">
      <c r="A354" s="210"/>
      <c r="B354" s="32" t="s">
        <v>34</v>
      </c>
      <c r="C354" s="5" t="s">
        <v>12</v>
      </c>
      <c r="D354" s="5" t="s">
        <v>21</v>
      </c>
      <c r="E354" s="5" t="s">
        <v>100</v>
      </c>
      <c r="F354" s="5" t="s">
        <v>119</v>
      </c>
      <c r="G354" s="17" t="s">
        <v>33</v>
      </c>
      <c r="H354" s="67">
        <v>50000</v>
      </c>
      <c r="I354" s="67">
        <v>50000</v>
      </c>
      <c r="J354" s="67">
        <v>50000</v>
      </c>
      <c r="K354" s="67"/>
      <c r="L354" s="67"/>
      <c r="M354" s="67"/>
      <c r="N354" s="67">
        <f t="shared" si="202"/>
        <v>50000</v>
      </c>
      <c r="O354" s="67">
        <f t="shared" si="203"/>
        <v>50000</v>
      </c>
      <c r="P354" s="67">
        <f t="shared" si="204"/>
        <v>50000</v>
      </c>
    </row>
    <row r="355" spans="1:16">
      <c r="A355" s="111"/>
      <c r="B355" s="91"/>
      <c r="C355" s="4"/>
      <c r="D355" s="4"/>
      <c r="E355" s="4"/>
      <c r="F355" s="5"/>
      <c r="G355" s="17"/>
      <c r="H355" s="63"/>
      <c r="I355" s="63"/>
      <c r="J355" s="63"/>
      <c r="K355" s="63"/>
      <c r="L355" s="63"/>
      <c r="M355" s="63"/>
      <c r="N355" s="63"/>
      <c r="O355" s="63"/>
      <c r="P355" s="63"/>
    </row>
    <row r="356" spans="1:16" s="155" customFormat="1" ht="45">
      <c r="A356" s="103">
        <v>13</v>
      </c>
      <c r="B356" s="152" t="s">
        <v>251</v>
      </c>
      <c r="C356" s="153" t="s">
        <v>249</v>
      </c>
      <c r="D356" s="153" t="s">
        <v>21</v>
      </c>
      <c r="E356" s="153" t="s">
        <v>100</v>
      </c>
      <c r="F356" s="153" t="s">
        <v>101</v>
      </c>
      <c r="G356" s="154"/>
      <c r="H356" s="65">
        <f t="shared" ref="H356:M358" si="206">H357</f>
        <v>20000</v>
      </c>
      <c r="I356" s="65">
        <f t="shared" si="206"/>
        <v>20000</v>
      </c>
      <c r="J356" s="65">
        <f t="shared" si="206"/>
        <v>20000</v>
      </c>
      <c r="K356" s="65">
        <f t="shared" si="206"/>
        <v>0</v>
      </c>
      <c r="L356" s="65">
        <f t="shared" si="206"/>
        <v>0</v>
      </c>
      <c r="M356" s="65">
        <f t="shared" si="206"/>
        <v>0</v>
      </c>
      <c r="N356" s="65">
        <f t="shared" si="202"/>
        <v>20000</v>
      </c>
      <c r="O356" s="65">
        <f t="shared" si="203"/>
        <v>20000</v>
      </c>
      <c r="P356" s="65">
        <f t="shared" si="204"/>
        <v>20000</v>
      </c>
    </row>
    <row r="357" spans="1:16" ht="25.5">
      <c r="A357" s="111"/>
      <c r="B357" s="77" t="s">
        <v>296</v>
      </c>
      <c r="C357" s="156" t="s">
        <v>249</v>
      </c>
      <c r="D357" s="156" t="s">
        <v>21</v>
      </c>
      <c r="E357" s="156" t="s">
        <v>100</v>
      </c>
      <c r="F357" s="156" t="s">
        <v>250</v>
      </c>
      <c r="G357" s="76"/>
      <c r="H357" s="70">
        <f t="shared" si="206"/>
        <v>20000</v>
      </c>
      <c r="I357" s="70">
        <f t="shared" si="206"/>
        <v>20000</v>
      </c>
      <c r="J357" s="70">
        <f t="shared" si="206"/>
        <v>20000</v>
      </c>
      <c r="K357" s="70">
        <f t="shared" si="206"/>
        <v>0</v>
      </c>
      <c r="L357" s="70">
        <f t="shared" si="206"/>
        <v>0</v>
      </c>
      <c r="M357" s="70">
        <f t="shared" si="206"/>
        <v>0</v>
      </c>
      <c r="N357" s="70">
        <f t="shared" si="202"/>
        <v>20000</v>
      </c>
      <c r="O357" s="70">
        <f t="shared" si="203"/>
        <v>20000</v>
      </c>
      <c r="P357" s="70">
        <f t="shared" si="204"/>
        <v>20000</v>
      </c>
    </row>
    <row r="358" spans="1:16" ht="25.5">
      <c r="A358" s="111"/>
      <c r="B358" s="136" t="s">
        <v>208</v>
      </c>
      <c r="C358" s="156" t="s">
        <v>249</v>
      </c>
      <c r="D358" s="156" t="s">
        <v>21</v>
      </c>
      <c r="E358" s="156" t="s">
        <v>100</v>
      </c>
      <c r="F358" s="156" t="s">
        <v>250</v>
      </c>
      <c r="G358" s="76" t="s">
        <v>32</v>
      </c>
      <c r="H358" s="70">
        <f t="shared" si="206"/>
        <v>20000</v>
      </c>
      <c r="I358" s="70">
        <f t="shared" si="206"/>
        <v>20000</v>
      </c>
      <c r="J358" s="70">
        <f t="shared" si="206"/>
        <v>20000</v>
      </c>
      <c r="K358" s="70">
        <f t="shared" si="206"/>
        <v>0</v>
      </c>
      <c r="L358" s="70">
        <f t="shared" si="206"/>
        <v>0</v>
      </c>
      <c r="M358" s="70">
        <f t="shared" si="206"/>
        <v>0</v>
      </c>
      <c r="N358" s="70">
        <f t="shared" si="202"/>
        <v>20000</v>
      </c>
      <c r="O358" s="70">
        <f t="shared" si="203"/>
        <v>20000</v>
      </c>
      <c r="P358" s="70">
        <f t="shared" si="204"/>
        <v>20000</v>
      </c>
    </row>
    <row r="359" spans="1:16" ht="25.5">
      <c r="A359" s="111"/>
      <c r="B359" s="77" t="s">
        <v>34</v>
      </c>
      <c r="C359" s="156" t="s">
        <v>249</v>
      </c>
      <c r="D359" s="156" t="s">
        <v>21</v>
      </c>
      <c r="E359" s="156" t="s">
        <v>100</v>
      </c>
      <c r="F359" s="156" t="s">
        <v>250</v>
      </c>
      <c r="G359" s="76" t="s">
        <v>33</v>
      </c>
      <c r="H359" s="70">
        <v>20000</v>
      </c>
      <c r="I359" s="70">
        <v>20000</v>
      </c>
      <c r="J359" s="66">
        <v>20000</v>
      </c>
      <c r="K359" s="70"/>
      <c r="L359" s="70"/>
      <c r="M359" s="66"/>
      <c r="N359" s="70">
        <f t="shared" si="202"/>
        <v>20000</v>
      </c>
      <c r="O359" s="70">
        <f t="shared" si="203"/>
        <v>20000</v>
      </c>
      <c r="P359" s="66">
        <f t="shared" si="204"/>
        <v>20000</v>
      </c>
    </row>
    <row r="360" spans="1:16">
      <c r="A360" s="111"/>
      <c r="B360" s="77"/>
      <c r="C360" s="156"/>
      <c r="D360" s="156"/>
      <c r="E360" s="157"/>
      <c r="F360" s="157"/>
      <c r="G360" s="76"/>
      <c r="H360" s="70"/>
      <c r="I360" s="70"/>
      <c r="J360" s="70"/>
      <c r="K360" s="70"/>
      <c r="L360" s="70"/>
      <c r="M360" s="70"/>
      <c r="N360" s="70"/>
      <c r="O360" s="70"/>
      <c r="P360" s="70"/>
    </row>
    <row r="361" spans="1:16" ht="30">
      <c r="A361" s="26" t="s">
        <v>249</v>
      </c>
      <c r="B361" s="182" t="s">
        <v>241</v>
      </c>
      <c r="C361" s="20" t="s">
        <v>19</v>
      </c>
      <c r="D361" s="20" t="s">
        <v>21</v>
      </c>
      <c r="E361" s="7" t="s">
        <v>100</v>
      </c>
      <c r="F361" s="7" t="s">
        <v>101</v>
      </c>
      <c r="G361" s="11"/>
      <c r="H361" s="64">
        <f>H362</f>
        <v>182000</v>
      </c>
      <c r="I361" s="64">
        <f t="shared" ref="I361:M361" si="207">I362</f>
        <v>182000</v>
      </c>
      <c r="J361" s="64">
        <f t="shared" si="207"/>
        <v>182000</v>
      </c>
      <c r="K361" s="64">
        <f t="shared" si="207"/>
        <v>0</v>
      </c>
      <c r="L361" s="64">
        <f t="shared" si="207"/>
        <v>0</v>
      </c>
      <c r="M361" s="64">
        <f t="shared" si="207"/>
        <v>0</v>
      </c>
      <c r="N361" s="64">
        <f t="shared" si="202"/>
        <v>182000</v>
      </c>
      <c r="O361" s="64">
        <f t="shared" si="203"/>
        <v>182000</v>
      </c>
      <c r="P361" s="64">
        <f t="shared" si="204"/>
        <v>182000</v>
      </c>
    </row>
    <row r="362" spans="1:16">
      <c r="A362" s="211"/>
      <c r="B362" s="161" t="s">
        <v>297</v>
      </c>
      <c r="C362" s="10" t="s">
        <v>19</v>
      </c>
      <c r="D362" s="10" t="s">
        <v>21</v>
      </c>
      <c r="E362" s="5" t="s">
        <v>100</v>
      </c>
      <c r="F362" s="5" t="s">
        <v>123</v>
      </c>
      <c r="G362" s="11"/>
      <c r="H362" s="63">
        <f t="shared" ref="H362:M363" si="208">H363</f>
        <v>182000</v>
      </c>
      <c r="I362" s="63">
        <f t="shared" si="208"/>
        <v>182000</v>
      </c>
      <c r="J362" s="63">
        <f t="shared" si="208"/>
        <v>182000</v>
      </c>
      <c r="K362" s="63">
        <f t="shared" si="208"/>
        <v>0</v>
      </c>
      <c r="L362" s="63">
        <f t="shared" si="208"/>
        <v>0</v>
      </c>
      <c r="M362" s="63">
        <f t="shared" si="208"/>
        <v>0</v>
      </c>
      <c r="N362" s="63">
        <f t="shared" si="202"/>
        <v>182000</v>
      </c>
      <c r="O362" s="63">
        <f t="shared" si="203"/>
        <v>182000</v>
      </c>
      <c r="P362" s="63">
        <f t="shared" si="204"/>
        <v>182000</v>
      </c>
    </row>
    <row r="363" spans="1:16" ht="25.5">
      <c r="A363" s="210"/>
      <c r="B363" s="62" t="s">
        <v>208</v>
      </c>
      <c r="C363" s="10" t="s">
        <v>19</v>
      </c>
      <c r="D363" s="10" t="s">
        <v>21</v>
      </c>
      <c r="E363" s="5" t="s">
        <v>100</v>
      </c>
      <c r="F363" s="5" t="s">
        <v>123</v>
      </c>
      <c r="G363" s="11" t="s">
        <v>32</v>
      </c>
      <c r="H363" s="63">
        <f t="shared" si="208"/>
        <v>182000</v>
      </c>
      <c r="I363" s="63">
        <f t="shared" si="208"/>
        <v>182000</v>
      </c>
      <c r="J363" s="63">
        <f t="shared" si="208"/>
        <v>182000</v>
      </c>
      <c r="K363" s="63">
        <f t="shared" si="208"/>
        <v>0</v>
      </c>
      <c r="L363" s="63">
        <f t="shared" si="208"/>
        <v>0</v>
      </c>
      <c r="M363" s="63">
        <f t="shared" si="208"/>
        <v>0</v>
      </c>
      <c r="N363" s="63">
        <f t="shared" si="202"/>
        <v>182000</v>
      </c>
      <c r="O363" s="63">
        <f t="shared" si="203"/>
        <v>182000</v>
      </c>
      <c r="P363" s="63">
        <f t="shared" si="204"/>
        <v>182000</v>
      </c>
    </row>
    <row r="364" spans="1:16" ht="25.5">
      <c r="A364" s="210"/>
      <c r="B364" s="32" t="s">
        <v>34</v>
      </c>
      <c r="C364" s="10" t="s">
        <v>19</v>
      </c>
      <c r="D364" s="10" t="s">
        <v>21</v>
      </c>
      <c r="E364" s="5" t="s">
        <v>100</v>
      </c>
      <c r="F364" s="5" t="s">
        <v>123</v>
      </c>
      <c r="G364" s="11" t="s">
        <v>33</v>
      </c>
      <c r="H364" s="66">
        <v>182000</v>
      </c>
      <c r="I364" s="66">
        <v>182000</v>
      </c>
      <c r="J364" s="66">
        <v>182000</v>
      </c>
      <c r="K364" s="66"/>
      <c r="L364" s="66"/>
      <c r="M364" s="66"/>
      <c r="N364" s="66">
        <f t="shared" si="202"/>
        <v>182000</v>
      </c>
      <c r="O364" s="66">
        <f t="shared" si="203"/>
        <v>182000</v>
      </c>
      <c r="P364" s="66">
        <f t="shared" si="204"/>
        <v>182000</v>
      </c>
    </row>
    <row r="365" spans="1:16">
      <c r="A365" s="111"/>
      <c r="B365" s="91"/>
      <c r="C365" s="34"/>
      <c r="D365" s="34"/>
      <c r="E365" s="4"/>
      <c r="F365" s="5"/>
      <c r="G365" s="11"/>
      <c r="H365" s="63"/>
      <c r="I365" s="63"/>
      <c r="J365" s="63"/>
      <c r="K365" s="63"/>
      <c r="L365" s="63"/>
      <c r="M365" s="63"/>
      <c r="N365" s="63"/>
      <c r="O365" s="63"/>
      <c r="P365" s="63"/>
    </row>
    <row r="366" spans="1:16" ht="45">
      <c r="A366" s="72">
        <v>15</v>
      </c>
      <c r="B366" s="102" t="s">
        <v>242</v>
      </c>
      <c r="C366" s="7" t="s">
        <v>20</v>
      </c>
      <c r="D366" s="7" t="s">
        <v>21</v>
      </c>
      <c r="E366" s="7" t="s">
        <v>100</v>
      </c>
      <c r="F366" s="7" t="s">
        <v>101</v>
      </c>
      <c r="G366" s="118"/>
      <c r="H366" s="65">
        <f t="shared" ref="H366:M366" si="209">H367</f>
        <v>50000</v>
      </c>
      <c r="I366" s="65">
        <f t="shared" si="209"/>
        <v>50000</v>
      </c>
      <c r="J366" s="65">
        <f t="shared" si="209"/>
        <v>50000</v>
      </c>
      <c r="K366" s="65">
        <f t="shared" si="209"/>
        <v>0</v>
      </c>
      <c r="L366" s="65">
        <f t="shared" si="209"/>
        <v>0</v>
      </c>
      <c r="M366" s="65">
        <f t="shared" si="209"/>
        <v>0</v>
      </c>
      <c r="N366" s="65">
        <f t="shared" si="202"/>
        <v>50000</v>
      </c>
      <c r="O366" s="65">
        <f t="shared" si="203"/>
        <v>50000</v>
      </c>
      <c r="P366" s="65">
        <f t="shared" si="204"/>
        <v>50000</v>
      </c>
    </row>
    <row r="367" spans="1:16">
      <c r="A367" s="219"/>
      <c r="B367" s="163" t="s">
        <v>298</v>
      </c>
      <c r="C367" s="5" t="s">
        <v>20</v>
      </c>
      <c r="D367" s="5" t="s">
        <v>21</v>
      </c>
      <c r="E367" s="5" t="s">
        <v>100</v>
      </c>
      <c r="F367" s="5" t="s">
        <v>147</v>
      </c>
      <c r="G367" s="11"/>
      <c r="H367" s="63">
        <f>H370+H368</f>
        <v>50000</v>
      </c>
      <c r="I367" s="63">
        <f t="shared" ref="I367:J367" si="210">I370+I368</f>
        <v>50000</v>
      </c>
      <c r="J367" s="63">
        <f t="shared" si="210"/>
        <v>50000</v>
      </c>
      <c r="K367" s="63">
        <f t="shared" ref="K367:M367" si="211">K370+K368</f>
        <v>0</v>
      </c>
      <c r="L367" s="63">
        <f t="shared" si="211"/>
        <v>0</v>
      </c>
      <c r="M367" s="63">
        <f t="shared" si="211"/>
        <v>0</v>
      </c>
      <c r="N367" s="63">
        <f t="shared" si="202"/>
        <v>50000</v>
      </c>
      <c r="O367" s="63">
        <f t="shared" si="203"/>
        <v>50000</v>
      </c>
      <c r="P367" s="63">
        <f t="shared" si="204"/>
        <v>50000</v>
      </c>
    </row>
    <row r="368" spans="1:16" ht="25.5">
      <c r="A368" s="210"/>
      <c r="B368" s="62" t="s">
        <v>208</v>
      </c>
      <c r="C368" s="5" t="s">
        <v>20</v>
      </c>
      <c r="D368" s="5" t="s">
        <v>21</v>
      </c>
      <c r="E368" s="5" t="s">
        <v>100</v>
      </c>
      <c r="F368" s="5" t="s">
        <v>147</v>
      </c>
      <c r="G368" s="76" t="s">
        <v>32</v>
      </c>
      <c r="H368" s="63">
        <f>H369</f>
        <v>30000</v>
      </c>
      <c r="I368" s="63">
        <f t="shared" ref="I368:M368" si="212">I369</f>
        <v>30000</v>
      </c>
      <c r="J368" s="63">
        <f t="shared" si="212"/>
        <v>30000</v>
      </c>
      <c r="K368" s="63">
        <f t="shared" si="212"/>
        <v>0</v>
      </c>
      <c r="L368" s="63">
        <f t="shared" si="212"/>
        <v>0</v>
      </c>
      <c r="M368" s="63">
        <f t="shared" si="212"/>
        <v>0</v>
      </c>
      <c r="N368" s="63">
        <f t="shared" si="202"/>
        <v>30000</v>
      </c>
      <c r="O368" s="63">
        <f t="shared" si="203"/>
        <v>30000</v>
      </c>
      <c r="P368" s="63">
        <f t="shared" si="204"/>
        <v>30000</v>
      </c>
    </row>
    <row r="369" spans="1:16" ht="25.5">
      <c r="A369" s="210"/>
      <c r="B369" s="32" t="s">
        <v>34</v>
      </c>
      <c r="C369" s="5" t="s">
        <v>20</v>
      </c>
      <c r="D369" s="5" t="s">
        <v>21</v>
      </c>
      <c r="E369" s="5" t="s">
        <v>100</v>
      </c>
      <c r="F369" s="5" t="s">
        <v>147</v>
      </c>
      <c r="G369" s="76" t="s">
        <v>33</v>
      </c>
      <c r="H369" s="66">
        <v>30000</v>
      </c>
      <c r="I369" s="66">
        <v>30000</v>
      </c>
      <c r="J369" s="66">
        <v>30000</v>
      </c>
      <c r="K369" s="66"/>
      <c r="L369" s="66"/>
      <c r="M369" s="66"/>
      <c r="N369" s="66">
        <f t="shared" si="202"/>
        <v>30000</v>
      </c>
      <c r="O369" s="66">
        <f t="shared" si="203"/>
        <v>30000</v>
      </c>
      <c r="P369" s="66">
        <f t="shared" si="204"/>
        <v>30000</v>
      </c>
    </row>
    <row r="370" spans="1:16">
      <c r="A370" s="210"/>
      <c r="B370" s="29" t="s">
        <v>35</v>
      </c>
      <c r="C370" s="5" t="s">
        <v>20</v>
      </c>
      <c r="D370" s="5" t="s">
        <v>21</v>
      </c>
      <c r="E370" s="5" t="s">
        <v>100</v>
      </c>
      <c r="F370" s="5" t="s">
        <v>147</v>
      </c>
      <c r="G370" s="11" t="s">
        <v>36</v>
      </c>
      <c r="H370" s="63">
        <f>H371</f>
        <v>20000</v>
      </c>
      <c r="I370" s="63">
        <f t="shared" ref="I370:M370" si="213">I371</f>
        <v>20000</v>
      </c>
      <c r="J370" s="63">
        <f t="shared" si="213"/>
        <v>20000</v>
      </c>
      <c r="K370" s="63">
        <f t="shared" si="213"/>
        <v>0</v>
      </c>
      <c r="L370" s="63">
        <f t="shared" si="213"/>
        <v>0</v>
      </c>
      <c r="M370" s="63">
        <f t="shared" si="213"/>
        <v>0</v>
      </c>
      <c r="N370" s="63">
        <f t="shared" si="202"/>
        <v>20000</v>
      </c>
      <c r="O370" s="63">
        <f t="shared" si="203"/>
        <v>20000</v>
      </c>
      <c r="P370" s="63">
        <f t="shared" si="204"/>
        <v>20000</v>
      </c>
    </row>
    <row r="371" spans="1:16">
      <c r="A371" s="210"/>
      <c r="B371" s="29" t="s">
        <v>67</v>
      </c>
      <c r="C371" s="5" t="s">
        <v>20</v>
      </c>
      <c r="D371" s="5" t="s">
        <v>21</v>
      </c>
      <c r="E371" s="5" t="s">
        <v>100</v>
      </c>
      <c r="F371" s="5" t="s">
        <v>147</v>
      </c>
      <c r="G371" s="11" t="s">
        <v>68</v>
      </c>
      <c r="H371" s="66">
        <v>20000</v>
      </c>
      <c r="I371" s="66">
        <v>20000</v>
      </c>
      <c r="J371" s="66">
        <v>20000</v>
      </c>
      <c r="K371" s="66"/>
      <c r="L371" s="66"/>
      <c r="M371" s="66"/>
      <c r="N371" s="66">
        <f t="shared" si="202"/>
        <v>20000</v>
      </c>
      <c r="O371" s="66">
        <f t="shared" si="203"/>
        <v>20000</v>
      </c>
      <c r="P371" s="66">
        <f t="shared" si="204"/>
        <v>20000</v>
      </c>
    </row>
    <row r="372" spans="1:16">
      <c r="A372" s="111"/>
      <c r="B372" s="91"/>
      <c r="C372" s="4"/>
      <c r="D372" s="4"/>
      <c r="E372" s="4"/>
      <c r="F372" s="5"/>
      <c r="G372" s="11"/>
      <c r="H372" s="2"/>
    </row>
    <row r="373" spans="1:16" s="155" customFormat="1" ht="45">
      <c r="A373" s="95">
        <v>16</v>
      </c>
      <c r="B373" s="102" t="s">
        <v>252</v>
      </c>
      <c r="C373" s="158" t="s">
        <v>253</v>
      </c>
      <c r="D373" s="158" t="s">
        <v>21</v>
      </c>
      <c r="E373" s="158" t="s">
        <v>100</v>
      </c>
      <c r="F373" s="158" t="s">
        <v>254</v>
      </c>
      <c r="G373" s="97"/>
      <c r="H373" s="98">
        <f>H374</f>
        <v>250000</v>
      </c>
      <c r="I373" s="98">
        <f t="shared" ref="I373:M374" si="214">I374</f>
        <v>250000</v>
      </c>
      <c r="J373" s="98">
        <f t="shared" si="214"/>
        <v>250000</v>
      </c>
      <c r="K373" s="98">
        <f t="shared" si="214"/>
        <v>0</v>
      </c>
      <c r="L373" s="98">
        <f t="shared" si="214"/>
        <v>0</v>
      </c>
      <c r="M373" s="98">
        <f t="shared" si="214"/>
        <v>0</v>
      </c>
      <c r="N373" s="98">
        <f t="shared" si="202"/>
        <v>250000</v>
      </c>
      <c r="O373" s="98">
        <f t="shared" si="203"/>
        <v>250000</v>
      </c>
      <c r="P373" s="98">
        <f t="shared" si="204"/>
        <v>250000</v>
      </c>
    </row>
    <row r="374" spans="1:16">
      <c r="A374" s="150"/>
      <c r="B374" s="88" t="s">
        <v>299</v>
      </c>
      <c r="C374" s="156" t="s">
        <v>253</v>
      </c>
      <c r="D374" s="156" t="s">
        <v>21</v>
      </c>
      <c r="E374" s="156" t="s">
        <v>100</v>
      </c>
      <c r="F374" s="156" t="s">
        <v>300</v>
      </c>
      <c r="G374" s="38"/>
      <c r="H374" s="71">
        <f>H375</f>
        <v>250000</v>
      </c>
      <c r="I374" s="71">
        <f t="shared" si="214"/>
        <v>250000</v>
      </c>
      <c r="J374" s="71">
        <f t="shared" si="214"/>
        <v>250000</v>
      </c>
      <c r="K374" s="71">
        <f t="shared" si="214"/>
        <v>0</v>
      </c>
      <c r="L374" s="71">
        <f t="shared" si="214"/>
        <v>0</v>
      </c>
      <c r="M374" s="71">
        <f t="shared" si="214"/>
        <v>0</v>
      </c>
      <c r="N374" s="71">
        <f t="shared" si="202"/>
        <v>250000</v>
      </c>
      <c r="O374" s="71">
        <f t="shared" si="203"/>
        <v>250000</v>
      </c>
      <c r="P374" s="71">
        <f t="shared" si="204"/>
        <v>250000</v>
      </c>
    </row>
    <row r="375" spans="1:16">
      <c r="A375" s="150"/>
      <c r="B375" s="88" t="s">
        <v>35</v>
      </c>
      <c r="C375" s="156" t="s">
        <v>253</v>
      </c>
      <c r="D375" s="156" t="s">
        <v>21</v>
      </c>
      <c r="E375" s="156" t="s">
        <v>100</v>
      </c>
      <c r="F375" s="156" t="s">
        <v>300</v>
      </c>
      <c r="G375" s="76" t="s">
        <v>36</v>
      </c>
      <c r="H375" s="71">
        <f>H376</f>
        <v>250000</v>
      </c>
      <c r="I375" s="71">
        <f t="shared" ref="I375:M375" si="215">I376</f>
        <v>250000</v>
      </c>
      <c r="J375" s="71">
        <f t="shared" si="215"/>
        <v>250000</v>
      </c>
      <c r="K375" s="71">
        <f t="shared" si="215"/>
        <v>0</v>
      </c>
      <c r="L375" s="71">
        <f t="shared" si="215"/>
        <v>0</v>
      </c>
      <c r="M375" s="71">
        <f t="shared" si="215"/>
        <v>0</v>
      </c>
      <c r="N375" s="71">
        <f t="shared" si="202"/>
        <v>250000</v>
      </c>
      <c r="O375" s="71">
        <f t="shared" si="203"/>
        <v>250000</v>
      </c>
      <c r="P375" s="71">
        <f t="shared" si="204"/>
        <v>250000</v>
      </c>
    </row>
    <row r="376" spans="1:16" ht="25.5">
      <c r="A376" s="150"/>
      <c r="B376" s="88" t="s">
        <v>38</v>
      </c>
      <c r="C376" s="156" t="s">
        <v>253</v>
      </c>
      <c r="D376" s="156" t="s">
        <v>21</v>
      </c>
      <c r="E376" s="156" t="s">
        <v>100</v>
      </c>
      <c r="F376" s="156" t="s">
        <v>300</v>
      </c>
      <c r="G376" s="76" t="s">
        <v>37</v>
      </c>
      <c r="H376" s="70">
        <v>250000</v>
      </c>
      <c r="I376" s="70">
        <v>250000</v>
      </c>
      <c r="J376" s="70">
        <v>250000</v>
      </c>
      <c r="K376" s="70"/>
      <c r="L376" s="70"/>
      <c r="M376" s="70"/>
      <c r="N376" s="70">
        <f t="shared" si="202"/>
        <v>250000</v>
      </c>
      <c r="O376" s="70">
        <f t="shared" si="203"/>
        <v>250000</v>
      </c>
      <c r="P376" s="70">
        <f t="shared" si="204"/>
        <v>250000</v>
      </c>
    </row>
    <row r="377" spans="1:16" ht="15">
      <c r="A377" s="95">
        <v>17</v>
      </c>
      <c r="B377" s="188" t="s">
        <v>243</v>
      </c>
      <c r="C377" s="96" t="s">
        <v>168</v>
      </c>
      <c r="D377" s="96" t="s">
        <v>21</v>
      </c>
      <c r="E377" s="96" t="s">
        <v>100</v>
      </c>
      <c r="F377" s="96" t="s">
        <v>101</v>
      </c>
      <c r="G377" s="97"/>
      <c r="H377" s="98">
        <f>H390+H384+H378+H381+H393+H387</f>
        <v>5689468</v>
      </c>
      <c r="I377" s="98">
        <f t="shared" ref="I377:J377" si="216">I390+I384+I378+I381+I393+I387</f>
        <v>4338686.72</v>
      </c>
      <c r="J377" s="98">
        <f t="shared" si="216"/>
        <v>3052434.19</v>
      </c>
      <c r="K377" s="98">
        <f t="shared" ref="K377:M377" si="217">K390+K384+K378+K381+K393+K387</f>
        <v>0</v>
      </c>
      <c r="L377" s="98">
        <f t="shared" si="217"/>
        <v>0</v>
      </c>
      <c r="M377" s="98">
        <f t="shared" si="217"/>
        <v>0</v>
      </c>
      <c r="N377" s="98">
        <f t="shared" si="202"/>
        <v>5689468</v>
      </c>
      <c r="O377" s="98">
        <f t="shared" si="203"/>
        <v>4338686.72</v>
      </c>
      <c r="P377" s="98">
        <f t="shared" si="204"/>
        <v>3052434.19</v>
      </c>
    </row>
    <row r="378" spans="1:16" ht="25.5">
      <c r="A378" s="166"/>
      <c r="B378" s="189" t="s">
        <v>301</v>
      </c>
      <c r="C378" s="130" t="s">
        <v>168</v>
      </c>
      <c r="D378" s="130" t="s">
        <v>21</v>
      </c>
      <c r="E378" s="130" t="s">
        <v>100</v>
      </c>
      <c r="F378" s="130" t="s">
        <v>302</v>
      </c>
      <c r="G378" s="131"/>
      <c r="H378" s="104">
        <f>H379</f>
        <v>300000</v>
      </c>
      <c r="I378" s="104">
        <f t="shared" ref="I378:M378" si="218">I379</f>
        <v>300000</v>
      </c>
      <c r="J378" s="104">
        <f t="shared" si="218"/>
        <v>300000</v>
      </c>
      <c r="K378" s="104">
        <f t="shared" si="218"/>
        <v>0</v>
      </c>
      <c r="L378" s="104">
        <f t="shared" si="218"/>
        <v>0</v>
      </c>
      <c r="M378" s="104">
        <f t="shared" si="218"/>
        <v>0</v>
      </c>
      <c r="N378" s="104">
        <f t="shared" si="202"/>
        <v>300000</v>
      </c>
      <c r="O378" s="104">
        <f t="shared" si="203"/>
        <v>300000</v>
      </c>
      <c r="P378" s="104">
        <f t="shared" si="204"/>
        <v>300000</v>
      </c>
    </row>
    <row r="379" spans="1:16" ht="25.5">
      <c r="A379" s="166"/>
      <c r="B379" s="136" t="s">
        <v>208</v>
      </c>
      <c r="C379" s="130" t="s">
        <v>168</v>
      </c>
      <c r="D379" s="130" t="s">
        <v>21</v>
      </c>
      <c r="E379" s="130" t="s">
        <v>100</v>
      </c>
      <c r="F379" s="130" t="s">
        <v>302</v>
      </c>
      <c r="G379" s="131" t="s">
        <v>32</v>
      </c>
      <c r="H379" s="104">
        <f>H380</f>
        <v>300000</v>
      </c>
      <c r="I379" s="104">
        <f t="shared" ref="I379:M379" si="219">I380</f>
        <v>300000</v>
      </c>
      <c r="J379" s="104">
        <f t="shared" si="219"/>
        <v>300000</v>
      </c>
      <c r="K379" s="104">
        <f t="shared" si="219"/>
        <v>0</v>
      </c>
      <c r="L379" s="104">
        <f t="shared" si="219"/>
        <v>0</v>
      </c>
      <c r="M379" s="104">
        <f t="shared" si="219"/>
        <v>0</v>
      </c>
      <c r="N379" s="104">
        <f t="shared" si="202"/>
        <v>300000</v>
      </c>
      <c r="O379" s="104">
        <f t="shared" si="203"/>
        <v>300000</v>
      </c>
      <c r="P379" s="104">
        <f t="shared" si="204"/>
        <v>300000</v>
      </c>
    </row>
    <row r="380" spans="1:16" ht="25.5">
      <c r="A380" s="166"/>
      <c r="B380" s="77" t="s">
        <v>34</v>
      </c>
      <c r="C380" s="130" t="s">
        <v>168</v>
      </c>
      <c r="D380" s="130" t="s">
        <v>21</v>
      </c>
      <c r="E380" s="130" t="s">
        <v>100</v>
      </c>
      <c r="F380" s="130" t="s">
        <v>302</v>
      </c>
      <c r="G380" s="131" t="s">
        <v>33</v>
      </c>
      <c r="H380" s="132">
        <v>300000</v>
      </c>
      <c r="I380" s="132">
        <v>300000</v>
      </c>
      <c r="J380" s="132">
        <v>300000</v>
      </c>
      <c r="K380" s="132"/>
      <c r="L380" s="132"/>
      <c r="M380" s="132"/>
      <c r="N380" s="132">
        <f t="shared" si="202"/>
        <v>300000</v>
      </c>
      <c r="O380" s="132">
        <f t="shared" si="203"/>
        <v>300000</v>
      </c>
      <c r="P380" s="132">
        <f t="shared" si="204"/>
        <v>300000</v>
      </c>
    </row>
    <row r="381" spans="1:16" ht="15">
      <c r="A381" s="166"/>
      <c r="B381" s="164" t="s">
        <v>303</v>
      </c>
      <c r="C381" s="130" t="s">
        <v>168</v>
      </c>
      <c r="D381" s="130" t="s">
        <v>21</v>
      </c>
      <c r="E381" s="130" t="s">
        <v>100</v>
      </c>
      <c r="F381" s="130" t="s">
        <v>304</v>
      </c>
      <c r="G381" s="131"/>
      <c r="H381" s="167">
        <f>H382</f>
        <v>3630468</v>
      </c>
      <c r="I381" s="167">
        <f t="shared" ref="I381:M381" si="220">I382</f>
        <v>3643686.7199999997</v>
      </c>
      <c r="J381" s="167">
        <f t="shared" si="220"/>
        <v>2357434.19</v>
      </c>
      <c r="K381" s="167">
        <f t="shared" si="220"/>
        <v>0</v>
      </c>
      <c r="L381" s="167">
        <f t="shared" si="220"/>
        <v>0</v>
      </c>
      <c r="M381" s="167">
        <f t="shared" si="220"/>
        <v>0</v>
      </c>
      <c r="N381" s="167">
        <f t="shared" si="202"/>
        <v>3630468</v>
      </c>
      <c r="O381" s="167">
        <f t="shared" si="203"/>
        <v>3643686.7199999997</v>
      </c>
      <c r="P381" s="167">
        <f t="shared" si="204"/>
        <v>2357434.19</v>
      </c>
    </row>
    <row r="382" spans="1:16" ht="25.5">
      <c r="A382" s="166"/>
      <c r="B382" s="136" t="s">
        <v>208</v>
      </c>
      <c r="C382" s="130" t="s">
        <v>168</v>
      </c>
      <c r="D382" s="130" t="s">
        <v>21</v>
      </c>
      <c r="E382" s="130" t="s">
        <v>100</v>
      </c>
      <c r="F382" s="130" t="s">
        <v>304</v>
      </c>
      <c r="G382" s="131" t="s">
        <v>32</v>
      </c>
      <c r="H382" s="167">
        <f>H383</f>
        <v>3630468</v>
      </c>
      <c r="I382" s="167">
        <f t="shared" ref="I382:M382" si="221">I383</f>
        <v>3643686.7199999997</v>
      </c>
      <c r="J382" s="167">
        <f t="shared" si="221"/>
        <v>2357434.19</v>
      </c>
      <c r="K382" s="167">
        <f t="shared" si="221"/>
        <v>0</v>
      </c>
      <c r="L382" s="167">
        <f t="shared" si="221"/>
        <v>0</v>
      </c>
      <c r="M382" s="167">
        <f t="shared" si="221"/>
        <v>0</v>
      </c>
      <c r="N382" s="167">
        <f t="shared" si="202"/>
        <v>3630468</v>
      </c>
      <c r="O382" s="167">
        <f t="shared" si="203"/>
        <v>3643686.7199999997</v>
      </c>
      <c r="P382" s="167">
        <f t="shared" si="204"/>
        <v>2357434.19</v>
      </c>
    </row>
    <row r="383" spans="1:16" ht="25.5">
      <c r="A383" s="166"/>
      <c r="B383" s="77" t="s">
        <v>34</v>
      </c>
      <c r="C383" s="130" t="s">
        <v>168</v>
      </c>
      <c r="D383" s="130" t="s">
        <v>21</v>
      </c>
      <c r="E383" s="130" t="s">
        <v>100</v>
      </c>
      <c r="F383" s="130" t="s">
        <v>304</v>
      </c>
      <c r="G383" s="131" t="s">
        <v>33</v>
      </c>
      <c r="H383" s="132">
        <f>3300000+330468</f>
        <v>3630468</v>
      </c>
      <c r="I383" s="132">
        <f>3300000+343686.72</f>
        <v>3643686.7199999997</v>
      </c>
      <c r="J383" s="132">
        <f>2000000+357434.19</f>
        <v>2357434.19</v>
      </c>
      <c r="K383" s="132"/>
      <c r="L383" s="132"/>
      <c r="M383" s="132"/>
      <c r="N383" s="132">
        <f t="shared" si="202"/>
        <v>3630468</v>
      </c>
      <c r="O383" s="132">
        <f t="shared" si="203"/>
        <v>3643686.7199999997</v>
      </c>
      <c r="P383" s="132">
        <f t="shared" si="204"/>
        <v>2357434.19</v>
      </c>
    </row>
    <row r="384" spans="1:16">
      <c r="A384" s="146"/>
      <c r="B384" s="129" t="s">
        <v>218</v>
      </c>
      <c r="C384" s="130" t="s">
        <v>168</v>
      </c>
      <c r="D384" s="130" t="s">
        <v>21</v>
      </c>
      <c r="E384" s="130" t="s">
        <v>100</v>
      </c>
      <c r="F384" s="130" t="s">
        <v>217</v>
      </c>
      <c r="G384" s="131"/>
      <c r="H384" s="104">
        <f>H385</f>
        <v>40000</v>
      </c>
      <c r="I384" s="104">
        <f t="shared" ref="I384:M385" si="222">I385</f>
        <v>40000</v>
      </c>
      <c r="J384" s="104">
        <f t="shared" si="222"/>
        <v>40000</v>
      </c>
      <c r="K384" s="104">
        <f t="shared" si="222"/>
        <v>0</v>
      </c>
      <c r="L384" s="104">
        <f t="shared" si="222"/>
        <v>0</v>
      </c>
      <c r="M384" s="104">
        <f t="shared" si="222"/>
        <v>0</v>
      </c>
      <c r="N384" s="104">
        <f t="shared" si="202"/>
        <v>40000</v>
      </c>
      <c r="O384" s="104">
        <f t="shared" si="203"/>
        <v>40000</v>
      </c>
      <c r="P384" s="104">
        <f t="shared" si="204"/>
        <v>40000</v>
      </c>
    </row>
    <row r="385" spans="1:16" ht="25.5">
      <c r="A385" s="146"/>
      <c r="B385" s="88" t="s">
        <v>208</v>
      </c>
      <c r="C385" s="130" t="s">
        <v>168</v>
      </c>
      <c r="D385" s="130" t="s">
        <v>21</v>
      </c>
      <c r="E385" s="130" t="s">
        <v>100</v>
      </c>
      <c r="F385" s="130" t="s">
        <v>217</v>
      </c>
      <c r="G385" s="131" t="s">
        <v>32</v>
      </c>
      <c r="H385" s="104">
        <f>H386</f>
        <v>40000</v>
      </c>
      <c r="I385" s="104">
        <f t="shared" si="222"/>
        <v>40000</v>
      </c>
      <c r="J385" s="104">
        <f t="shared" si="222"/>
        <v>40000</v>
      </c>
      <c r="K385" s="104">
        <f t="shared" si="222"/>
        <v>0</v>
      </c>
      <c r="L385" s="104">
        <f t="shared" si="222"/>
        <v>0</v>
      </c>
      <c r="M385" s="104">
        <f t="shared" si="222"/>
        <v>0</v>
      </c>
      <c r="N385" s="104">
        <f t="shared" si="202"/>
        <v>40000</v>
      </c>
      <c r="O385" s="104">
        <f t="shared" si="203"/>
        <v>40000</v>
      </c>
      <c r="P385" s="104">
        <f t="shared" si="204"/>
        <v>40000</v>
      </c>
    </row>
    <row r="386" spans="1:16" ht="25.5">
      <c r="A386" s="146"/>
      <c r="B386" s="77" t="s">
        <v>34</v>
      </c>
      <c r="C386" s="130" t="s">
        <v>168</v>
      </c>
      <c r="D386" s="130" t="s">
        <v>21</v>
      </c>
      <c r="E386" s="130" t="s">
        <v>100</v>
      </c>
      <c r="F386" s="130" t="s">
        <v>217</v>
      </c>
      <c r="G386" s="131" t="s">
        <v>33</v>
      </c>
      <c r="H386" s="132">
        <v>40000</v>
      </c>
      <c r="I386" s="132">
        <v>40000</v>
      </c>
      <c r="J386" s="132">
        <v>40000</v>
      </c>
      <c r="K386" s="132"/>
      <c r="L386" s="132"/>
      <c r="M386" s="132"/>
      <c r="N386" s="132">
        <f t="shared" si="202"/>
        <v>40000</v>
      </c>
      <c r="O386" s="132">
        <f t="shared" si="203"/>
        <v>40000</v>
      </c>
      <c r="P386" s="132">
        <f t="shared" si="204"/>
        <v>40000</v>
      </c>
    </row>
    <row r="387" spans="1:16">
      <c r="A387" s="146"/>
      <c r="B387" s="77" t="s">
        <v>306</v>
      </c>
      <c r="C387" s="130" t="s">
        <v>168</v>
      </c>
      <c r="D387" s="130" t="s">
        <v>21</v>
      </c>
      <c r="E387" s="130" t="s">
        <v>100</v>
      </c>
      <c r="F387" s="130" t="s">
        <v>307</v>
      </c>
      <c r="G387" s="131"/>
      <c r="H387" s="167">
        <f>H388</f>
        <v>155000</v>
      </c>
      <c r="I387" s="167">
        <f t="shared" ref="I387:M387" si="223">I388</f>
        <v>155000</v>
      </c>
      <c r="J387" s="167">
        <f t="shared" si="223"/>
        <v>155000</v>
      </c>
      <c r="K387" s="167">
        <f t="shared" si="223"/>
        <v>0</v>
      </c>
      <c r="L387" s="167">
        <f t="shared" si="223"/>
        <v>0</v>
      </c>
      <c r="M387" s="167">
        <f t="shared" si="223"/>
        <v>0</v>
      </c>
      <c r="N387" s="167">
        <f t="shared" si="202"/>
        <v>155000</v>
      </c>
      <c r="O387" s="167">
        <f t="shared" si="203"/>
        <v>155000</v>
      </c>
      <c r="P387" s="167">
        <f t="shared" si="204"/>
        <v>155000</v>
      </c>
    </row>
    <row r="388" spans="1:16" ht="25.5">
      <c r="A388" s="146"/>
      <c r="B388" s="136" t="s">
        <v>208</v>
      </c>
      <c r="C388" s="130" t="s">
        <v>168</v>
      </c>
      <c r="D388" s="130" t="s">
        <v>21</v>
      </c>
      <c r="E388" s="130" t="s">
        <v>100</v>
      </c>
      <c r="F388" s="130" t="s">
        <v>307</v>
      </c>
      <c r="G388" s="131" t="s">
        <v>32</v>
      </c>
      <c r="H388" s="167">
        <f>H389</f>
        <v>155000</v>
      </c>
      <c r="I388" s="167">
        <f t="shared" ref="I388:M388" si="224">I389</f>
        <v>155000</v>
      </c>
      <c r="J388" s="167">
        <f t="shared" si="224"/>
        <v>155000</v>
      </c>
      <c r="K388" s="167">
        <f t="shared" si="224"/>
        <v>0</v>
      </c>
      <c r="L388" s="167">
        <f t="shared" si="224"/>
        <v>0</v>
      </c>
      <c r="M388" s="167">
        <f t="shared" si="224"/>
        <v>0</v>
      </c>
      <c r="N388" s="167">
        <f t="shared" si="202"/>
        <v>155000</v>
      </c>
      <c r="O388" s="167">
        <f t="shared" si="203"/>
        <v>155000</v>
      </c>
      <c r="P388" s="167">
        <f t="shared" si="204"/>
        <v>155000</v>
      </c>
    </row>
    <row r="389" spans="1:16" ht="25.5">
      <c r="A389" s="146"/>
      <c r="B389" s="77" t="s">
        <v>34</v>
      </c>
      <c r="C389" s="130" t="s">
        <v>168</v>
      </c>
      <c r="D389" s="130" t="s">
        <v>21</v>
      </c>
      <c r="E389" s="130" t="s">
        <v>100</v>
      </c>
      <c r="F389" s="130" t="s">
        <v>307</v>
      </c>
      <c r="G389" s="131" t="s">
        <v>33</v>
      </c>
      <c r="H389" s="132">
        <v>155000</v>
      </c>
      <c r="I389" s="132">
        <v>155000</v>
      </c>
      <c r="J389" s="132">
        <v>155000</v>
      </c>
      <c r="K389" s="132"/>
      <c r="L389" s="132"/>
      <c r="M389" s="132"/>
      <c r="N389" s="132">
        <f t="shared" si="202"/>
        <v>155000</v>
      </c>
      <c r="O389" s="132">
        <f t="shared" si="203"/>
        <v>155000</v>
      </c>
      <c r="P389" s="132">
        <f t="shared" si="204"/>
        <v>155000</v>
      </c>
    </row>
    <row r="390" spans="1:16">
      <c r="A390" s="150"/>
      <c r="B390" s="187" t="s">
        <v>305</v>
      </c>
      <c r="C390" s="75" t="s">
        <v>168</v>
      </c>
      <c r="D390" s="75" t="s">
        <v>21</v>
      </c>
      <c r="E390" s="75" t="s">
        <v>100</v>
      </c>
      <c r="F390" s="75" t="s">
        <v>129</v>
      </c>
      <c r="G390" s="101"/>
      <c r="H390" s="104">
        <f>H391</f>
        <v>200000</v>
      </c>
      <c r="I390" s="104">
        <f t="shared" ref="I390:M391" si="225">I391</f>
        <v>200000</v>
      </c>
      <c r="J390" s="104">
        <f t="shared" si="225"/>
        <v>200000</v>
      </c>
      <c r="K390" s="104">
        <f t="shared" si="225"/>
        <v>0</v>
      </c>
      <c r="L390" s="104">
        <f t="shared" si="225"/>
        <v>0</v>
      </c>
      <c r="M390" s="104">
        <f t="shared" si="225"/>
        <v>0</v>
      </c>
      <c r="N390" s="104">
        <f t="shared" si="202"/>
        <v>200000</v>
      </c>
      <c r="O390" s="104">
        <f t="shared" si="203"/>
        <v>200000</v>
      </c>
      <c r="P390" s="104">
        <f t="shared" si="204"/>
        <v>200000</v>
      </c>
    </row>
    <row r="391" spans="1:16">
      <c r="A391" s="150"/>
      <c r="B391" s="88" t="s">
        <v>47</v>
      </c>
      <c r="C391" s="75" t="s">
        <v>168</v>
      </c>
      <c r="D391" s="75" t="s">
        <v>21</v>
      </c>
      <c r="E391" s="75" t="s">
        <v>100</v>
      </c>
      <c r="F391" s="75" t="s">
        <v>129</v>
      </c>
      <c r="G391" s="101" t="s">
        <v>45</v>
      </c>
      <c r="H391" s="104">
        <f>H392</f>
        <v>200000</v>
      </c>
      <c r="I391" s="104">
        <f t="shared" si="225"/>
        <v>200000</v>
      </c>
      <c r="J391" s="104">
        <f t="shared" si="225"/>
        <v>200000</v>
      </c>
      <c r="K391" s="104">
        <f t="shared" si="225"/>
        <v>0</v>
      </c>
      <c r="L391" s="104">
        <f t="shared" si="225"/>
        <v>0</v>
      </c>
      <c r="M391" s="104">
        <f t="shared" si="225"/>
        <v>0</v>
      </c>
      <c r="N391" s="104">
        <f t="shared" si="202"/>
        <v>200000</v>
      </c>
      <c r="O391" s="104">
        <f t="shared" si="203"/>
        <v>200000</v>
      </c>
      <c r="P391" s="104">
        <f t="shared" si="204"/>
        <v>200000</v>
      </c>
    </row>
    <row r="392" spans="1:16">
      <c r="A392" s="150"/>
      <c r="B392" s="88" t="s">
        <v>61</v>
      </c>
      <c r="C392" s="75" t="s">
        <v>168</v>
      </c>
      <c r="D392" s="75" t="s">
        <v>21</v>
      </c>
      <c r="E392" s="75" t="s">
        <v>100</v>
      </c>
      <c r="F392" s="75" t="s">
        <v>129</v>
      </c>
      <c r="G392" s="101" t="s">
        <v>62</v>
      </c>
      <c r="H392" s="132">
        <v>200000</v>
      </c>
      <c r="I392" s="132">
        <v>200000</v>
      </c>
      <c r="J392" s="132">
        <v>200000</v>
      </c>
      <c r="K392" s="132"/>
      <c r="L392" s="132"/>
      <c r="M392" s="132"/>
      <c r="N392" s="132">
        <f t="shared" si="202"/>
        <v>200000</v>
      </c>
      <c r="O392" s="132">
        <f t="shared" si="203"/>
        <v>200000</v>
      </c>
      <c r="P392" s="132">
        <f t="shared" si="204"/>
        <v>200000</v>
      </c>
    </row>
    <row r="393" spans="1:16" ht="25.5">
      <c r="A393" s="150"/>
      <c r="B393" s="80" t="s">
        <v>266</v>
      </c>
      <c r="C393" s="130" t="s">
        <v>168</v>
      </c>
      <c r="D393" s="130" t="s">
        <v>21</v>
      </c>
      <c r="E393" s="130" t="s">
        <v>100</v>
      </c>
      <c r="F393" s="130" t="s">
        <v>267</v>
      </c>
      <c r="G393" s="131"/>
      <c r="H393" s="167">
        <f>H394</f>
        <v>1364000</v>
      </c>
      <c r="I393" s="167">
        <f t="shared" ref="I393:M393" si="226">I394</f>
        <v>0</v>
      </c>
      <c r="J393" s="167">
        <f t="shared" si="226"/>
        <v>0</v>
      </c>
      <c r="K393" s="167">
        <f t="shared" si="226"/>
        <v>0</v>
      </c>
      <c r="L393" s="167">
        <f t="shared" si="226"/>
        <v>0</v>
      </c>
      <c r="M393" s="167">
        <f t="shared" si="226"/>
        <v>0</v>
      </c>
      <c r="N393" s="167">
        <f t="shared" si="202"/>
        <v>1364000</v>
      </c>
      <c r="O393" s="167">
        <f t="shared" si="203"/>
        <v>0</v>
      </c>
      <c r="P393" s="167">
        <f t="shared" si="204"/>
        <v>0</v>
      </c>
    </row>
    <row r="394" spans="1:16" ht="25.5">
      <c r="A394" s="150"/>
      <c r="B394" s="136" t="s">
        <v>208</v>
      </c>
      <c r="C394" s="130" t="s">
        <v>168</v>
      </c>
      <c r="D394" s="130" t="s">
        <v>21</v>
      </c>
      <c r="E394" s="130" t="s">
        <v>100</v>
      </c>
      <c r="F394" s="130" t="s">
        <v>267</v>
      </c>
      <c r="G394" s="131" t="s">
        <v>32</v>
      </c>
      <c r="H394" s="167">
        <f>H395</f>
        <v>1364000</v>
      </c>
      <c r="I394" s="167">
        <f t="shared" ref="I394:M394" si="227">I395</f>
        <v>0</v>
      </c>
      <c r="J394" s="167">
        <f t="shared" si="227"/>
        <v>0</v>
      </c>
      <c r="K394" s="167">
        <f t="shared" si="227"/>
        <v>0</v>
      </c>
      <c r="L394" s="167">
        <f t="shared" si="227"/>
        <v>0</v>
      </c>
      <c r="M394" s="167">
        <f t="shared" si="227"/>
        <v>0</v>
      </c>
      <c r="N394" s="167">
        <f t="shared" si="202"/>
        <v>1364000</v>
      </c>
      <c r="O394" s="167">
        <f t="shared" si="203"/>
        <v>0</v>
      </c>
      <c r="P394" s="167">
        <f t="shared" si="204"/>
        <v>0</v>
      </c>
    </row>
    <row r="395" spans="1:16" ht="25.5">
      <c r="A395" s="150"/>
      <c r="B395" s="77" t="s">
        <v>34</v>
      </c>
      <c r="C395" s="130" t="s">
        <v>168</v>
      </c>
      <c r="D395" s="130" t="s">
        <v>21</v>
      </c>
      <c r="E395" s="130" t="s">
        <v>100</v>
      </c>
      <c r="F395" s="130" t="s">
        <v>267</v>
      </c>
      <c r="G395" s="131" t="s">
        <v>33</v>
      </c>
      <c r="H395" s="132">
        <v>1364000</v>
      </c>
      <c r="I395" s="132"/>
      <c r="J395" s="132"/>
      <c r="K395" s="132"/>
      <c r="L395" s="132"/>
      <c r="M395" s="132"/>
      <c r="N395" s="132">
        <f t="shared" si="202"/>
        <v>1364000</v>
      </c>
      <c r="O395" s="132">
        <f t="shared" si="203"/>
        <v>0</v>
      </c>
      <c r="P395" s="132">
        <f t="shared" si="204"/>
        <v>0</v>
      </c>
    </row>
    <row r="396" spans="1:16" ht="60">
      <c r="A396" s="193">
        <v>18</v>
      </c>
      <c r="B396" s="152" t="s">
        <v>308</v>
      </c>
      <c r="C396" s="86" t="s">
        <v>309</v>
      </c>
      <c r="D396" s="86" t="s">
        <v>21</v>
      </c>
      <c r="E396" s="86" t="s">
        <v>100</v>
      </c>
      <c r="F396" s="86" t="s">
        <v>101</v>
      </c>
      <c r="G396" s="168"/>
      <c r="H396" s="169">
        <f>H397</f>
        <v>100000</v>
      </c>
      <c r="I396" s="169">
        <f t="shared" ref="I396:M396" si="228">I397</f>
        <v>100000</v>
      </c>
      <c r="J396" s="169">
        <f t="shared" si="228"/>
        <v>100000</v>
      </c>
      <c r="K396" s="169">
        <f t="shared" si="228"/>
        <v>0</v>
      </c>
      <c r="L396" s="169">
        <f t="shared" si="228"/>
        <v>0</v>
      </c>
      <c r="M396" s="169">
        <f t="shared" si="228"/>
        <v>0</v>
      </c>
      <c r="N396" s="169">
        <f t="shared" si="202"/>
        <v>100000</v>
      </c>
      <c r="O396" s="169">
        <f t="shared" si="203"/>
        <v>100000</v>
      </c>
      <c r="P396" s="169">
        <f t="shared" si="204"/>
        <v>100000</v>
      </c>
    </row>
    <row r="397" spans="1:16" ht="25.5">
      <c r="A397" s="150"/>
      <c r="B397" s="77" t="s">
        <v>310</v>
      </c>
      <c r="C397" s="40" t="s">
        <v>309</v>
      </c>
      <c r="D397" s="40" t="s">
        <v>21</v>
      </c>
      <c r="E397" s="40" t="s">
        <v>100</v>
      </c>
      <c r="F397" s="40" t="s">
        <v>311</v>
      </c>
      <c r="G397" s="41"/>
      <c r="H397" s="167">
        <f>H398</f>
        <v>100000</v>
      </c>
      <c r="I397" s="167">
        <f t="shared" ref="I397:M397" si="229">I398</f>
        <v>100000</v>
      </c>
      <c r="J397" s="167">
        <f t="shared" si="229"/>
        <v>100000</v>
      </c>
      <c r="K397" s="167">
        <f t="shared" si="229"/>
        <v>0</v>
      </c>
      <c r="L397" s="167">
        <f t="shared" si="229"/>
        <v>0</v>
      </c>
      <c r="M397" s="167">
        <f t="shared" si="229"/>
        <v>0</v>
      </c>
      <c r="N397" s="167">
        <f t="shared" si="202"/>
        <v>100000</v>
      </c>
      <c r="O397" s="167">
        <f t="shared" si="203"/>
        <v>100000</v>
      </c>
      <c r="P397" s="167">
        <f t="shared" si="204"/>
        <v>100000</v>
      </c>
    </row>
    <row r="398" spans="1:16" ht="25.5">
      <c r="A398" s="150"/>
      <c r="B398" s="136" t="s">
        <v>208</v>
      </c>
      <c r="C398" s="40" t="s">
        <v>309</v>
      </c>
      <c r="D398" s="40" t="s">
        <v>21</v>
      </c>
      <c r="E398" s="40" t="s">
        <v>100</v>
      </c>
      <c r="F398" s="40" t="s">
        <v>311</v>
      </c>
      <c r="G398" s="41" t="s">
        <v>32</v>
      </c>
      <c r="H398" s="167">
        <f>H399</f>
        <v>100000</v>
      </c>
      <c r="I398" s="167">
        <f t="shared" ref="I398:M398" si="230">I399</f>
        <v>100000</v>
      </c>
      <c r="J398" s="167">
        <f t="shared" si="230"/>
        <v>100000</v>
      </c>
      <c r="K398" s="167">
        <f t="shared" si="230"/>
        <v>0</v>
      </c>
      <c r="L398" s="167">
        <f t="shared" si="230"/>
        <v>0</v>
      </c>
      <c r="M398" s="167">
        <f t="shared" si="230"/>
        <v>0</v>
      </c>
      <c r="N398" s="167">
        <f t="shared" si="202"/>
        <v>100000</v>
      </c>
      <c r="O398" s="167">
        <f t="shared" si="203"/>
        <v>100000</v>
      </c>
      <c r="P398" s="167">
        <f t="shared" si="204"/>
        <v>100000</v>
      </c>
    </row>
    <row r="399" spans="1:16" ht="25.5">
      <c r="A399" s="150"/>
      <c r="B399" s="77" t="s">
        <v>34</v>
      </c>
      <c r="C399" s="40" t="s">
        <v>309</v>
      </c>
      <c r="D399" s="40" t="s">
        <v>21</v>
      </c>
      <c r="E399" s="40" t="s">
        <v>100</v>
      </c>
      <c r="F399" s="40" t="s">
        <v>311</v>
      </c>
      <c r="G399" s="41" t="s">
        <v>33</v>
      </c>
      <c r="H399" s="66">
        <v>100000</v>
      </c>
      <c r="I399" s="66">
        <v>100000</v>
      </c>
      <c r="J399" s="67">
        <v>100000</v>
      </c>
      <c r="K399" s="66"/>
      <c r="L399" s="66"/>
      <c r="M399" s="67"/>
      <c r="N399" s="66">
        <f t="shared" si="202"/>
        <v>100000</v>
      </c>
      <c r="O399" s="66">
        <f t="shared" si="203"/>
        <v>100000</v>
      </c>
      <c r="P399" s="67">
        <f t="shared" si="204"/>
        <v>100000</v>
      </c>
    </row>
    <row r="400" spans="1:16">
      <c r="A400" s="111"/>
      <c r="B400" s="99"/>
      <c r="C400" s="75"/>
      <c r="D400" s="75"/>
      <c r="E400" s="75"/>
      <c r="F400" s="100"/>
      <c r="G400" s="101"/>
      <c r="H400" s="71"/>
      <c r="I400" s="71"/>
      <c r="J400" s="71"/>
      <c r="K400" s="71"/>
      <c r="L400" s="71"/>
      <c r="M400" s="71"/>
      <c r="N400" s="71"/>
      <c r="O400" s="71"/>
      <c r="P400" s="71"/>
    </row>
    <row r="401" spans="1:16" ht="30">
      <c r="A401" s="84">
        <v>19</v>
      </c>
      <c r="B401" s="190" t="s">
        <v>343</v>
      </c>
      <c r="C401" s="96" t="s">
        <v>148</v>
      </c>
      <c r="D401" s="96" t="s">
        <v>21</v>
      </c>
      <c r="E401" s="96" t="s">
        <v>100</v>
      </c>
      <c r="F401" s="96" t="s">
        <v>101</v>
      </c>
      <c r="G401" s="97"/>
      <c r="H401" s="98">
        <f>H402</f>
        <v>172500</v>
      </c>
      <c r="I401" s="98">
        <f t="shared" ref="I401:M401" si="231">I402</f>
        <v>172500</v>
      </c>
      <c r="J401" s="98">
        <f t="shared" si="231"/>
        <v>57500</v>
      </c>
      <c r="K401" s="98">
        <f t="shared" si="231"/>
        <v>0</v>
      </c>
      <c r="L401" s="98">
        <f t="shared" si="231"/>
        <v>0</v>
      </c>
      <c r="M401" s="98">
        <f t="shared" si="231"/>
        <v>0</v>
      </c>
      <c r="N401" s="98">
        <f t="shared" si="202"/>
        <v>172500</v>
      </c>
      <c r="O401" s="98">
        <f t="shared" si="203"/>
        <v>172500</v>
      </c>
      <c r="P401" s="98">
        <f t="shared" si="204"/>
        <v>57500</v>
      </c>
    </row>
    <row r="402" spans="1:16">
      <c r="A402" s="222"/>
      <c r="B402" s="198" t="s">
        <v>150</v>
      </c>
      <c r="C402" s="37" t="s">
        <v>148</v>
      </c>
      <c r="D402" s="37" t="s">
        <v>21</v>
      </c>
      <c r="E402" s="37" t="s">
        <v>100</v>
      </c>
      <c r="F402" s="37" t="s">
        <v>149</v>
      </c>
      <c r="G402" s="38"/>
      <c r="H402" s="71">
        <f t="shared" ref="H402:M403" si="232">H403</f>
        <v>172500</v>
      </c>
      <c r="I402" s="71">
        <f t="shared" si="232"/>
        <v>172500</v>
      </c>
      <c r="J402" s="71">
        <f t="shared" si="232"/>
        <v>57500</v>
      </c>
      <c r="K402" s="71">
        <f t="shared" si="232"/>
        <v>0</v>
      </c>
      <c r="L402" s="71">
        <f t="shared" si="232"/>
        <v>0</v>
      </c>
      <c r="M402" s="71">
        <f t="shared" si="232"/>
        <v>0</v>
      </c>
      <c r="N402" s="71">
        <f t="shared" si="202"/>
        <v>172500</v>
      </c>
      <c r="O402" s="71">
        <f t="shared" si="203"/>
        <v>172500</v>
      </c>
      <c r="P402" s="71">
        <f t="shared" si="204"/>
        <v>57500</v>
      </c>
    </row>
    <row r="403" spans="1:16" ht="15.75" customHeight="1">
      <c r="A403" s="210"/>
      <c r="B403" s="29" t="s">
        <v>35</v>
      </c>
      <c r="C403" s="37" t="s">
        <v>148</v>
      </c>
      <c r="D403" s="37" t="s">
        <v>21</v>
      </c>
      <c r="E403" s="37" t="s">
        <v>100</v>
      </c>
      <c r="F403" s="37" t="s">
        <v>149</v>
      </c>
      <c r="G403" s="38" t="s">
        <v>36</v>
      </c>
      <c r="H403" s="71">
        <f t="shared" si="232"/>
        <v>172500</v>
      </c>
      <c r="I403" s="71">
        <f t="shared" si="232"/>
        <v>172500</v>
      </c>
      <c r="J403" s="71">
        <f t="shared" si="232"/>
        <v>57500</v>
      </c>
      <c r="K403" s="71">
        <f t="shared" si="232"/>
        <v>0</v>
      </c>
      <c r="L403" s="71">
        <f t="shared" si="232"/>
        <v>0</v>
      </c>
      <c r="M403" s="71">
        <f t="shared" si="232"/>
        <v>0</v>
      </c>
      <c r="N403" s="71">
        <f t="shared" si="202"/>
        <v>172500</v>
      </c>
      <c r="O403" s="71">
        <f t="shared" si="203"/>
        <v>172500</v>
      </c>
      <c r="P403" s="71">
        <f t="shared" si="204"/>
        <v>57500</v>
      </c>
    </row>
    <row r="404" spans="1:16" ht="15.75" customHeight="1">
      <c r="A404" s="221"/>
      <c r="B404" s="35" t="s">
        <v>38</v>
      </c>
      <c r="C404" s="37" t="s">
        <v>148</v>
      </c>
      <c r="D404" s="37" t="s">
        <v>21</v>
      </c>
      <c r="E404" s="37" t="s">
        <v>100</v>
      </c>
      <c r="F404" s="37" t="s">
        <v>149</v>
      </c>
      <c r="G404" s="38" t="s">
        <v>37</v>
      </c>
      <c r="H404" s="66">
        <v>172500</v>
      </c>
      <c r="I404" s="66">
        <v>172500</v>
      </c>
      <c r="J404" s="66">
        <v>57500</v>
      </c>
      <c r="K404" s="66"/>
      <c r="L404" s="66"/>
      <c r="M404" s="66"/>
      <c r="N404" s="66">
        <f t="shared" si="202"/>
        <v>172500</v>
      </c>
      <c r="O404" s="66">
        <f t="shared" si="203"/>
        <v>172500</v>
      </c>
      <c r="P404" s="66">
        <f t="shared" si="204"/>
        <v>57500</v>
      </c>
    </row>
    <row r="405" spans="1:16">
      <c r="A405" s="111"/>
      <c r="B405" s="94"/>
      <c r="C405" s="37"/>
      <c r="D405" s="37"/>
      <c r="E405" s="37"/>
      <c r="F405" s="37"/>
      <c r="G405" s="38"/>
      <c r="H405" s="71"/>
      <c r="I405" s="71"/>
      <c r="J405" s="71"/>
      <c r="K405" s="71"/>
      <c r="L405" s="71"/>
      <c r="M405" s="71"/>
      <c r="N405" s="71"/>
      <c r="O405" s="71"/>
      <c r="P405" s="71"/>
    </row>
    <row r="406" spans="1:16" ht="45">
      <c r="A406" s="103">
        <v>20</v>
      </c>
      <c r="B406" s="102" t="s">
        <v>244</v>
      </c>
      <c r="C406" s="96" t="s">
        <v>248</v>
      </c>
      <c r="D406" s="96" t="s">
        <v>21</v>
      </c>
      <c r="E406" s="96" t="s">
        <v>100</v>
      </c>
      <c r="F406" s="96" t="s">
        <v>101</v>
      </c>
      <c r="G406" s="97"/>
      <c r="H406" s="98">
        <f>H410+H413+H407+H416</f>
        <v>11222900</v>
      </c>
      <c r="I406" s="98">
        <f t="shared" ref="I406:J406" si="233">I410+I413+I407+I416</f>
        <v>10869000</v>
      </c>
      <c r="J406" s="98">
        <f t="shared" si="233"/>
        <v>10869000</v>
      </c>
      <c r="K406" s="98">
        <f t="shared" ref="K406:M406" si="234">K410+K413+K407+K416</f>
        <v>2133743.17</v>
      </c>
      <c r="L406" s="98">
        <f t="shared" si="234"/>
        <v>0</v>
      </c>
      <c r="M406" s="98">
        <f t="shared" si="234"/>
        <v>0</v>
      </c>
      <c r="N406" s="98">
        <f t="shared" si="202"/>
        <v>13356643.17</v>
      </c>
      <c r="O406" s="98">
        <f t="shared" si="203"/>
        <v>10869000</v>
      </c>
      <c r="P406" s="98">
        <f t="shared" si="204"/>
        <v>10869000</v>
      </c>
    </row>
    <row r="407" spans="1:16" ht="14.25">
      <c r="A407" s="133"/>
      <c r="B407" s="77" t="s">
        <v>313</v>
      </c>
      <c r="C407" s="40" t="s">
        <v>248</v>
      </c>
      <c r="D407" s="40" t="s">
        <v>21</v>
      </c>
      <c r="E407" s="40" t="s">
        <v>100</v>
      </c>
      <c r="F407" s="40" t="s">
        <v>177</v>
      </c>
      <c r="G407" s="41"/>
      <c r="H407" s="104">
        <f>H408</f>
        <v>353900</v>
      </c>
      <c r="I407" s="104">
        <f t="shared" ref="I407:M408" si="235">I408</f>
        <v>0</v>
      </c>
      <c r="J407" s="104">
        <f t="shared" si="235"/>
        <v>0</v>
      </c>
      <c r="K407" s="104">
        <f t="shared" si="235"/>
        <v>0</v>
      </c>
      <c r="L407" s="104">
        <f t="shared" si="235"/>
        <v>0</v>
      </c>
      <c r="M407" s="104">
        <f t="shared" si="235"/>
        <v>0</v>
      </c>
      <c r="N407" s="104">
        <f t="shared" si="202"/>
        <v>353900</v>
      </c>
      <c r="O407" s="104">
        <f t="shared" si="203"/>
        <v>0</v>
      </c>
      <c r="P407" s="104">
        <f t="shared" si="204"/>
        <v>0</v>
      </c>
    </row>
    <row r="408" spans="1:16" ht="25.5">
      <c r="A408" s="133"/>
      <c r="B408" s="80" t="s">
        <v>145</v>
      </c>
      <c r="C408" s="40" t="s">
        <v>248</v>
      </c>
      <c r="D408" s="40" t="s">
        <v>21</v>
      </c>
      <c r="E408" s="40" t="s">
        <v>100</v>
      </c>
      <c r="F408" s="40" t="s">
        <v>177</v>
      </c>
      <c r="G408" s="41" t="s">
        <v>143</v>
      </c>
      <c r="H408" s="104">
        <f>H409</f>
        <v>353900</v>
      </c>
      <c r="I408" s="104">
        <f t="shared" si="235"/>
        <v>0</v>
      </c>
      <c r="J408" s="104">
        <f t="shared" si="235"/>
        <v>0</v>
      </c>
      <c r="K408" s="104">
        <f t="shared" si="235"/>
        <v>0</v>
      </c>
      <c r="L408" s="104">
        <f t="shared" si="235"/>
        <v>0</v>
      </c>
      <c r="M408" s="104">
        <f t="shared" si="235"/>
        <v>0</v>
      </c>
      <c r="N408" s="104">
        <f t="shared" si="202"/>
        <v>353900</v>
      </c>
      <c r="O408" s="104">
        <f t="shared" si="203"/>
        <v>0</v>
      </c>
      <c r="P408" s="104">
        <f t="shared" si="204"/>
        <v>0</v>
      </c>
    </row>
    <row r="409" spans="1:16" ht="14.25">
      <c r="A409" s="133"/>
      <c r="B409" s="80" t="s">
        <v>146</v>
      </c>
      <c r="C409" s="40" t="s">
        <v>248</v>
      </c>
      <c r="D409" s="40" t="s">
        <v>21</v>
      </c>
      <c r="E409" s="40" t="s">
        <v>100</v>
      </c>
      <c r="F409" s="40" t="s">
        <v>177</v>
      </c>
      <c r="G409" s="41" t="s">
        <v>144</v>
      </c>
      <c r="H409" s="66">
        <v>353900</v>
      </c>
      <c r="I409" s="66"/>
      <c r="J409" s="66"/>
      <c r="K409" s="66"/>
      <c r="L409" s="66"/>
      <c r="M409" s="66"/>
      <c r="N409" s="66">
        <f t="shared" si="202"/>
        <v>353900</v>
      </c>
      <c r="O409" s="66">
        <f t="shared" si="203"/>
        <v>0</v>
      </c>
      <c r="P409" s="66">
        <f t="shared" si="204"/>
        <v>0</v>
      </c>
    </row>
    <row r="410" spans="1:16" ht="25.5">
      <c r="A410" s="219"/>
      <c r="B410" s="77" t="s">
        <v>314</v>
      </c>
      <c r="C410" s="40" t="s">
        <v>248</v>
      </c>
      <c r="D410" s="75" t="s">
        <v>21</v>
      </c>
      <c r="E410" s="75" t="s">
        <v>100</v>
      </c>
      <c r="F410" s="40" t="s">
        <v>315</v>
      </c>
      <c r="G410" s="41"/>
      <c r="H410" s="71">
        <f>H411</f>
        <v>5869000</v>
      </c>
      <c r="I410" s="71">
        <f t="shared" ref="I410:M411" si="236">I411</f>
        <v>8469000</v>
      </c>
      <c r="J410" s="71">
        <f t="shared" si="236"/>
        <v>9219000</v>
      </c>
      <c r="K410" s="71">
        <f t="shared" si="236"/>
        <v>2133743.17</v>
      </c>
      <c r="L410" s="71">
        <f t="shared" si="236"/>
        <v>0</v>
      </c>
      <c r="M410" s="71">
        <f t="shared" si="236"/>
        <v>0</v>
      </c>
      <c r="N410" s="71">
        <f t="shared" si="202"/>
        <v>8002743.1699999999</v>
      </c>
      <c r="O410" s="71">
        <f t="shared" si="203"/>
        <v>8469000</v>
      </c>
      <c r="P410" s="71">
        <f t="shared" si="204"/>
        <v>9219000</v>
      </c>
    </row>
    <row r="411" spans="1:16" ht="25.5">
      <c r="A411" s="210"/>
      <c r="B411" s="136" t="s">
        <v>208</v>
      </c>
      <c r="C411" s="40" t="s">
        <v>248</v>
      </c>
      <c r="D411" s="75" t="s">
        <v>21</v>
      </c>
      <c r="E411" s="75" t="s">
        <v>100</v>
      </c>
      <c r="F411" s="40" t="s">
        <v>315</v>
      </c>
      <c r="G411" s="41" t="s">
        <v>32</v>
      </c>
      <c r="H411" s="71">
        <f>H412</f>
        <v>5869000</v>
      </c>
      <c r="I411" s="71">
        <f t="shared" si="236"/>
        <v>8469000</v>
      </c>
      <c r="J411" s="71">
        <f t="shared" si="236"/>
        <v>9219000</v>
      </c>
      <c r="K411" s="71">
        <f t="shared" si="236"/>
        <v>2133743.17</v>
      </c>
      <c r="L411" s="71">
        <f t="shared" si="236"/>
        <v>0</v>
      </c>
      <c r="M411" s="71">
        <f t="shared" si="236"/>
        <v>0</v>
      </c>
      <c r="N411" s="71">
        <f t="shared" si="202"/>
        <v>8002743.1699999999</v>
      </c>
      <c r="O411" s="71">
        <f t="shared" si="203"/>
        <v>8469000</v>
      </c>
      <c r="P411" s="71">
        <f t="shared" si="204"/>
        <v>9219000</v>
      </c>
    </row>
    <row r="412" spans="1:16" ht="25.5">
      <c r="A412" s="210"/>
      <c r="B412" s="77" t="s">
        <v>34</v>
      </c>
      <c r="C412" s="40" t="s">
        <v>248</v>
      </c>
      <c r="D412" s="75" t="s">
        <v>21</v>
      </c>
      <c r="E412" s="75" t="s">
        <v>100</v>
      </c>
      <c r="F412" s="40" t="s">
        <v>315</v>
      </c>
      <c r="G412" s="41" t="s">
        <v>33</v>
      </c>
      <c r="H412" s="66">
        <v>5869000</v>
      </c>
      <c r="I412" s="66">
        <v>8469000</v>
      </c>
      <c r="J412" s="66">
        <v>9219000</v>
      </c>
      <c r="K412" s="66">
        <v>2133743.17</v>
      </c>
      <c r="L412" s="66"/>
      <c r="M412" s="66"/>
      <c r="N412" s="66">
        <f t="shared" si="202"/>
        <v>8002743.1699999999</v>
      </c>
      <c r="O412" s="66">
        <f t="shared" si="203"/>
        <v>8469000</v>
      </c>
      <c r="P412" s="66">
        <f t="shared" si="204"/>
        <v>9219000</v>
      </c>
    </row>
    <row r="413" spans="1:16">
      <c r="A413" s="146"/>
      <c r="B413" s="77" t="s">
        <v>316</v>
      </c>
      <c r="C413" s="40" t="s">
        <v>248</v>
      </c>
      <c r="D413" s="40" t="s">
        <v>21</v>
      </c>
      <c r="E413" s="40" t="s">
        <v>100</v>
      </c>
      <c r="F413" s="40" t="s">
        <v>317</v>
      </c>
      <c r="G413" s="41"/>
      <c r="H413" s="71">
        <f>H414</f>
        <v>4850000</v>
      </c>
      <c r="I413" s="71">
        <f t="shared" ref="I413:M414" si="237">I414</f>
        <v>2250000</v>
      </c>
      <c r="J413" s="71">
        <f t="shared" si="237"/>
        <v>1500000</v>
      </c>
      <c r="K413" s="71">
        <f t="shared" si="237"/>
        <v>0</v>
      </c>
      <c r="L413" s="71">
        <f t="shared" si="237"/>
        <v>0</v>
      </c>
      <c r="M413" s="71">
        <f t="shared" si="237"/>
        <v>0</v>
      </c>
      <c r="N413" s="71">
        <f t="shared" ref="N413:N488" si="238">H413+K413</f>
        <v>4850000</v>
      </c>
      <c r="O413" s="71">
        <f t="shared" ref="O413:O488" si="239">I413+L413</f>
        <v>2250000</v>
      </c>
      <c r="P413" s="71">
        <f t="shared" ref="P413:P488" si="240">J413+M413</f>
        <v>1500000</v>
      </c>
    </row>
    <row r="414" spans="1:16" ht="25.5">
      <c r="A414" s="146"/>
      <c r="B414" s="136" t="s">
        <v>208</v>
      </c>
      <c r="C414" s="40" t="s">
        <v>248</v>
      </c>
      <c r="D414" s="40" t="s">
        <v>21</v>
      </c>
      <c r="E414" s="40" t="s">
        <v>100</v>
      </c>
      <c r="F414" s="40" t="s">
        <v>317</v>
      </c>
      <c r="G414" s="41" t="s">
        <v>32</v>
      </c>
      <c r="H414" s="71">
        <f>H415</f>
        <v>4850000</v>
      </c>
      <c r="I414" s="71">
        <f t="shared" si="237"/>
        <v>2250000</v>
      </c>
      <c r="J414" s="71">
        <f t="shared" si="237"/>
        <v>1500000</v>
      </c>
      <c r="K414" s="71">
        <f t="shared" si="237"/>
        <v>0</v>
      </c>
      <c r="L414" s="71">
        <f t="shared" si="237"/>
        <v>0</v>
      </c>
      <c r="M414" s="71">
        <f t="shared" si="237"/>
        <v>0</v>
      </c>
      <c r="N414" s="71">
        <f t="shared" si="238"/>
        <v>4850000</v>
      </c>
      <c r="O414" s="71">
        <f t="shared" si="239"/>
        <v>2250000</v>
      </c>
      <c r="P414" s="71">
        <f t="shared" si="240"/>
        <v>1500000</v>
      </c>
    </row>
    <row r="415" spans="1:16" ht="25.5">
      <c r="A415" s="146"/>
      <c r="B415" s="77" t="s">
        <v>34</v>
      </c>
      <c r="C415" s="40" t="s">
        <v>248</v>
      </c>
      <c r="D415" s="40" t="s">
        <v>21</v>
      </c>
      <c r="E415" s="40" t="s">
        <v>100</v>
      </c>
      <c r="F415" s="40" t="s">
        <v>317</v>
      </c>
      <c r="G415" s="41" t="s">
        <v>33</v>
      </c>
      <c r="H415" s="66">
        <v>4850000</v>
      </c>
      <c r="I415" s="66">
        <v>2250000</v>
      </c>
      <c r="J415" s="66">
        <v>1500000</v>
      </c>
      <c r="K415" s="66"/>
      <c r="L415" s="66"/>
      <c r="M415" s="66"/>
      <c r="N415" s="66">
        <f t="shared" si="238"/>
        <v>4850000</v>
      </c>
      <c r="O415" s="66">
        <f t="shared" si="239"/>
        <v>2250000</v>
      </c>
      <c r="P415" s="66">
        <f t="shared" si="240"/>
        <v>1500000</v>
      </c>
    </row>
    <row r="416" spans="1:16">
      <c r="A416" s="146"/>
      <c r="B416" s="77" t="s">
        <v>312</v>
      </c>
      <c r="C416" s="40" t="s">
        <v>248</v>
      </c>
      <c r="D416" s="40" t="s">
        <v>21</v>
      </c>
      <c r="E416" s="40" t="s">
        <v>100</v>
      </c>
      <c r="F416" s="40" t="s">
        <v>318</v>
      </c>
      <c r="G416" s="41"/>
      <c r="H416" s="170">
        <f>H417</f>
        <v>150000</v>
      </c>
      <c r="I416" s="170">
        <f t="shared" ref="I416:M416" si="241">I417</f>
        <v>150000</v>
      </c>
      <c r="J416" s="170">
        <f t="shared" si="241"/>
        <v>150000</v>
      </c>
      <c r="K416" s="170">
        <f t="shared" si="241"/>
        <v>0</v>
      </c>
      <c r="L416" s="170">
        <f t="shared" si="241"/>
        <v>0</v>
      </c>
      <c r="M416" s="170">
        <f t="shared" si="241"/>
        <v>0</v>
      </c>
      <c r="N416" s="170">
        <f t="shared" si="238"/>
        <v>150000</v>
      </c>
      <c r="O416" s="170">
        <f t="shared" si="239"/>
        <v>150000</v>
      </c>
      <c r="P416" s="170">
        <f t="shared" si="240"/>
        <v>150000</v>
      </c>
    </row>
    <row r="417" spans="1:16" ht="25.5">
      <c r="A417" s="146"/>
      <c r="B417" s="136" t="s">
        <v>208</v>
      </c>
      <c r="C417" s="40" t="s">
        <v>248</v>
      </c>
      <c r="D417" s="40" t="s">
        <v>21</v>
      </c>
      <c r="E417" s="40" t="s">
        <v>100</v>
      </c>
      <c r="F417" s="40" t="s">
        <v>318</v>
      </c>
      <c r="G417" s="41" t="s">
        <v>32</v>
      </c>
      <c r="H417" s="170">
        <f>H418</f>
        <v>150000</v>
      </c>
      <c r="I417" s="170">
        <f t="shared" ref="I417:M417" si="242">I418</f>
        <v>150000</v>
      </c>
      <c r="J417" s="170">
        <f t="shared" si="242"/>
        <v>150000</v>
      </c>
      <c r="K417" s="170">
        <f t="shared" si="242"/>
        <v>0</v>
      </c>
      <c r="L417" s="170">
        <f t="shared" si="242"/>
        <v>0</v>
      </c>
      <c r="M417" s="170">
        <f t="shared" si="242"/>
        <v>0</v>
      </c>
      <c r="N417" s="170">
        <f t="shared" si="238"/>
        <v>150000</v>
      </c>
      <c r="O417" s="170">
        <f t="shared" si="239"/>
        <v>150000</v>
      </c>
      <c r="P417" s="170">
        <f t="shared" si="240"/>
        <v>150000</v>
      </c>
    </row>
    <row r="418" spans="1:16" ht="25.5">
      <c r="A418" s="146"/>
      <c r="B418" s="77" t="s">
        <v>34</v>
      </c>
      <c r="C418" s="40" t="s">
        <v>248</v>
      </c>
      <c r="D418" s="40" t="s">
        <v>21</v>
      </c>
      <c r="E418" s="40" t="s">
        <v>100</v>
      </c>
      <c r="F418" s="40" t="s">
        <v>318</v>
      </c>
      <c r="G418" s="41" t="s">
        <v>33</v>
      </c>
      <c r="H418" s="66">
        <v>150000</v>
      </c>
      <c r="I418" s="66">
        <v>150000</v>
      </c>
      <c r="J418" s="66">
        <v>150000</v>
      </c>
      <c r="K418" s="66"/>
      <c r="L418" s="66"/>
      <c r="M418" s="66"/>
      <c r="N418" s="66">
        <f t="shared" si="238"/>
        <v>150000</v>
      </c>
      <c r="O418" s="66">
        <f t="shared" si="239"/>
        <v>150000</v>
      </c>
      <c r="P418" s="66">
        <f t="shared" si="240"/>
        <v>150000</v>
      </c>
    </row>
    <row r="419" spans="1:16" s="47" customFormat="1">
      <c r="A419" s="151"/>
      <c r="B419" s="99"/>
      <c r="C419" s="39"/>
      <c r="D419" s="39"/>
      <c r="E419" s="39"/>
      <c r="F419" s="39"/>
      <c r="G419" s="42"/>
      <c r="H419" s="71"/>
      <c r="I419" s="71"/>
      <c r="J419" s="71"/>
      <c r="K419" s="71"/>
      <c r="L419" s="71"/>
      <c r="M419" s="71"/>
      <c r="N419" s="71"/>
      <c r="O419" s="71"/>
      <c r="P419" s="71"/>
    </row>
    <row r="420" spans="1:16" s="155" customFormat="1" ht="45">
      <c r="A420" s="90">
        <v>21</v>
      </c>
      <c r="B420" s="152" t="s">
        <v>319</v>
      </c>
      <c r="C420" s="159" t="s">
        <v>257</v>
      </c>
      <c r="D420" s="159" t="s">
        <v>21</v>
      </c>
      <c r="E420" s="159" t="s">
        <v>100</v>
      </c>
      <c r="F420" s="159" t="s">
        <v>101</v>
      </c>
      <c r="G420" s="160"/>
      <c r="H420" s="98">
        <f>H421+H424+H427</f>
        <v>490983</v>
      </c>
      <c r="I420" s="98">
        <f t="shared" ref="I420:M420" si="243">I421+I424+I427</f>
        <v>252499</v>
      </c>
      <c r="J420" s="98">
        <f t="shared" si="243"/>
        <v>252499</v>
      </c>
      <c r="K420" s="98">
        <f t="shared" si="243"/>
        <v>3445037.67</v>
      </c>
      <c r="L420" s="98">
        <f t="shared" si="243"/>
        <v>2228470.13</v>
      </c>
      <c r="M420" s="98">
        <f t="shared" si="243"/>
        <v>0</v>
      </c>
      <c r="N420" s="98">
        <f t="shared" si="238"/>
        <v>3936020.67</v>
      </c>
      <c r="O420" s="98">
        <f t="shared" si="239"/>
        <v>2480969.13</v>
      </c>
      <c r="P420" s="98">
        <f t="shared" si="240"/>
        <v>252499</v>
      </c>
    </row>
    <row r="421" spans="1:16">
      <c r="A421" s="151"/>
      <c r="B421" s="77" t="s">
        <v>331</v>
      </c>
      <c r="C421" s="40" t="s">
        <v>257</v>
      </c>
      <c r="D421" s="40" t="s">
        <v>21</v>
      </c>
      <c r="E421" s="40" t="s">
        <v>100</v>
      </c>
      <c r="F421" s="40" t="s">
        <v>332</v>
      </c>
      <c r="G421" s="41"/>
      <c r="H421" s="104">
        <f>H422</f>
        <v>0</v>
      </c>
      <c r="I421" s="104">
        <f t="shared" ref="I421:M422" si="244">I422</f>
        <v>0</v>
      </c>
      <c r="J421" s="104">
        <f t="shared" si="244"/>
        <v>0</v>
      </c>
      <c r="K421" s="104">
        <f t="shared" si="244"/>
        <v>1858469.83</v>
      </c>
      <c r="L421" s="104">
        <f t="shared" si="244"/>
        <v>0</v>
      </c>
      <c r="M421" s="104">
        <f t="shared" si="244"/>
        <v>0</v>
      </c>
      <c r="N421" s="71">
        <f t="shared" ref="N421:N423" si="245">H421+K421</f>
        <v>1858469.83</v>
      </c>
      <c r="O421" s="71">
        <f t="shared" ref="O421:O423" si="246">I421+L421</f>
        <v>0</v>
      </c>
      <c r="P421" s="71">
        <f t="shared" ref="P421:P423" si="247">J421+M421</f>
        <v>0</v>
      </c>
    </row>
    <row r="422" spans="1:16" ht="25.5">
      <c r="A422" s="151"/>
      <c r="B422" s="136" t="s">
        <v>208</v>
      </c>
      <c r="C422" s="40" t="s">
        <v>257</v>
      </c>
      <c r="D422" s="40" t="s">
        <v>21</v>
      </c>
      <c r="E422" s="40" t="s">
        <v>100</v>
      </c>
      <c r="F422" s="40" t="s">
        <v>332</v>
      </c>
      <c r="G422" s="41" t="s">
        <v>32</v>
      </c>
      <c r="H422" s="104">
        <f>H423</f>
        <v>0</v>
      </c>
      <c r="I422" s="104">
        <f t="shared" si="244"/>
        <v>0</v>
      </c>
      <c r="J422" s="104">
        <f t="shared" si="244"/>
        <v>0</v>
      </c>
      <c r="K422" s="104">
        <f t="shared" si="244"/>
        <v>1858469.83</v>
      </c>
      <c r="L422" s="104">
        <f t="shared" si="244"/>
        <v>0</v>
      </c>
      <c r="M422" s="104">
        <f t="shared" si="244"/>
        <v>0</v>
      </c>
      <c r="N422" s="71">
        <f t="shared" si="245"/>
        <v>1858469.83</v>
      </c>
      <c r="O422" s="71">
        <f t="shared" si="246"/>
        <v>0</v>
      </c>
      <c r="P422" s="71">
        <f t="shared" si="247"/>
        <v>0</v>
      </c>
    </row>
    <row r="423" spans="1:16" ht="25.5">
      <c r="A423" s="151"/>
      <c r="B423" s="77" t="s">
        <v>34</v>
      </c>
      <c r="C423" s="40" t="s">
        <v>257</v>
      </c>
      <c r="D423" s="40" t="s">
        <v>21</v>
      </c>
      <c r="E423" s="40" t="s">
        <v>100</v>
      </c>
      <c r="F423" s="40" t="s">
        <v>332</v>
      </c>
      <c r="G423" s="41" t="s">
        <v>33</v>
      </c>
      <c r="H423" s="104"/>
      <c r="I423" s="104"/>
      <c r="J423" s="104"/>
      <c r="K423" s="66">
        <f>450246.71+1408223.12</f>
        <v>1858469.83</v>
      </c>
      <c r="L423" s="104"/>
      <c r="M423" s="104"/>
      <c r="N423" s="71">
        <f t="shared" si="245"/>
        <v>1858469.83</v>
      </c>
      <c r="O423" s="71">
        <f t="shared" si="246"/>
        <v>0</v>
      </c>
      <c r="P423" s="71">
        <f t="shared" si="247"/>
        <v>0</v>
      </c>
    </row>
    <row r="424" spans="1:16" s="47" customFormat="1" ht="25.5">
      <c r="A424" s="151"/>
      <c r="B424" s="77" t="s">
        <v>320</v>
      </c>
      <c r="C424" s="40" t="s">
        <v>257</v>
      </c>
      <c r="D424" s="40" t="s">
        <v>21</v>
      </c>
      <c r="E424" s="40" t="s">
        <v>100</v>
      </c>
      <c r="F424" s="40" t="s">
        <v>321</v>
      </c>
      <c r="G424" s="41"/>
      <c r="H424" s="71">
        <f>H425</f>
        <v>490983</v>
      </c>
      <c r="I424" s="71">
        <f t="shared" ref="I424:M424" si="248">I425</f>
        <v>252499</v>
      </c>
      <c r="J424" s="71">
        <f t="shared" si="248"/>
        <v>252499</v>
      </c>
      <c r="K424" s="71">
        <f t="shared" si="248"/>
        <v>-490983</v>
      </c>
      <c r="L424" s="71">
        <f t="shared" si="248"/>
        <v>-252499</v>
      </c>
      <c r="M424" s="71">
        <f t="shared" si="248"/>
        <v>-252499</v>
      </c>
      <c r="N424" s="71">
        <f t="shared" si="238"/>
        <v>0</v>
      </c>
      <c r="O424" s="71">
        <f t="shared" si="239"/>
        <v>0</v>
      </c>
      <c r="P424" s="71">
        <f t="shared" si="240"/>
        <v>0</v>
      </c>
    </row>
    <row r="425" spans="1:16" s="47" customFormat="1" ht="25.5">
      <c r="A425" s="151"/>
      <c r="B425" s="136" t="s">
        <v>208</v>
      </c>
      <c r="C425" s="40" t="s">
        <v>257</v>
      </c>
      <c r="D425" s="40" t="s">
        <v>21</v>
      </c>
      <c r="E425" s="40" t="s">
        <v>100</v>
      </c>
      <c r="F425" s="40" t="s">
        <v>321</v>
      </c>
      <c r="G425" s="41" t="s">
        <v>32</v>
      </c>
      <c r="H425" s="71">
        <f>H426</f>
        <v>490983</v>
      </c>
      <c r="I425" s="71">
        <f t="shared" ref="I425:M425" si="249">I426</f>
        <v>252499</v>
      </c>
      <c r="J425" s="71">
        <f t="shared" si="249"/>
        <v>252499</v>
      </c>
      <c r="K425" s="71">
        <f t="shared" si="249"/>
        <v>-490983</v>
      </c>
      <c r="L425" s="71">
        <f t="shared" si="249"/>
        <v>-252499</v>
      </c>
      <c r="M425" s="71">
        <f t="shared" si="249"/>
        <v>-252499</v>
      </c>
      <c r="N425" s="71">
        <f t="shared" si="238"/>
        <v>0</v>
      </c>
      <c r="O425" s="71">
        <f t="shared" si="239"/>
        <v>0</v>
      </c>
      <c r="P425" s="71">
        <f t="shared" si="240"/>
        <v>0</v>
      </c>
    </row>
    <row r="426" spans="1:16" s="47" customFormat="1" ht="25.5">
      <c r="A426" s="151"/>
      <c r="B426" s="77" t="s">
        <v>34</v>
      </c>
      <c r="C426" s="40" t="s">
        <v>257</v>
      </c>
      <c r="D426" s="40" t="s">
        <v>21</v>
      </c>
      <c r="E426" s="40" t="s">
        <v>100</v>
      </c>
      <c r="F426" s="40" t="s">
        <v>321</v>
      </c>
      <c r="G426" s="41" t="s">
        <v>33</v>
      </c>
      <c r="H426" s="66">
        <v>490983</v>
      </c>
      <c r="I426" s="66">
        <v>252499</v>
      </c>
      <c r="J426" s="66">
        <v>252499</v>
      </c>
      <c r="K426" s="66">
        <v>-490983</v>
      </c>
      <c r="L426" s="66">
        <v>-252499</v>
      </c>
      <c r="M426" s="66">
        <v>-252499</v>
      </c>
      <c r="N426" s="66">
        <f t="shared" si="238"/>
        <v>0</v>
      </c>
      <c r="O426" s="66">
        <f t="shared" si="239"/>
        <v>0</v>
      </c>
      <c r="P426" s="66">
        <f t="shared" si="240"/>
        <v>0</v>
      </c>
    </row>
    <row r="427" spans="1:16" s="47" customFormat="1">
      <c r="A427" s="151"/>
      <c r="B427" s="136" t="s">
        <v>370</v>
      </c>
      <c r="C427" s="40" t="s">
        <v>257</v>
      </c>
      <c r="D427" s="40" t="s">
        <v>21</v>
      </c>
      <c r="E427" s="40" t="s">
        <v>368</v>
      </c>
      <c r="F427" s="40" t="s">
        <v>369</v>
      </c>
      <c r="G427" s="41"/>
      <c r="H427" s="170">
        <f>H428</f>
        <v>0</v>
      </c>
      <c r="I427" s="170">
        <f t="shared" ref="I427:M428" si="250">I428</f>
        <v>0</v>
      </c>
      <c r="J427" s="170">
        <f t="shared" si="250"/>
        <v>0</v>
      </c>
      <c r="K427" s="170">
        <f t="shared" si="250"/>
        <v>2077550.84</v>
      </c>
      <c r="L427" s="170">
        <f t="shared" si="250"/>
        <v>2480969.13</v>
      </c>
      <c r="M427" s="170">
        <f t="shared" si="250"/>
        <v>252499</v>
      </c>
      <c r="N427" s="66">
        <f t="shared" ref="N427:N429" si="251">H427+K427</f>
        <v>2077550.84</v>
      </c>
      <c r="O427" s="66">
        <f t="shared" ref="O427:O429" si="252">I427+L427</f>
        <v>2480969.13</v>
      </c>
      <c r="P427" s="66">
        <f t="shared" ref="P427:P429" si="253">J427+M427</f>
        <v>252499</v>
      </c>
    </row>
    <row r="428" spans="1:16" s="47" customFormat="1" ht="25.5">
      <c r="A428" s="151"/>
      <c r="B428" s="136" t="s">
        <v>208</v>
      </c>
      <c r="C428" s="40" t="s">
        <v>257</v>
      </c>
      <c r="D428" s="40" t="s">
        <v>21</v>
      </c>
      <c r="E428" s="40" t="s">
        <v>368</v>
      </c>
      <c r="F428" s="40" t="s">
        <v>369</v>
      </c>
      <c r="G428" s="41" t="s">
        <v>32</v>
      </c>
      <c r="H428" s="170">
        <f>H429</f>
        <v>0</v>
      </c>
      <c r="I428" s="170">
        <f t="shared" si="250"/>
        <v>0</v>
      </c>
      <c r="J428" s="170">
        <f t="shared" si="250"/>
        <v>0</v>
      </c>
      <c r="K428" s="170">
        <f t="shared" si="250"/>
        <v>2077550.84</v>
      </c>
      <c r="L428" s="170">
        <f t="shared" si="250"/>
        <v>2480969.13</v>
      </c>
      <c r="M428" s="170">
        <f t="shared" si="250"/>
        <v>252499</v>
      </c>
      <c r="N428" s="66">
        <f t="shared" si="251"/>
        <v>2077550.84</v>
      </c>
      <c r="O428" s="66">
        <f t="shared" si="252"/>
        <v>2480969.13</v>
      </c>
      <c r="P428" s="66">
        <f t="shared" si="253"/>
        <v>252499</v>
      </c>
    </row>
    <row r="429" spans="1:16" s="47" customFormat="1" ht="25.5">
      <c r="A429" s="151"/>
      <c r="B429" s="77" t="s">
        <v>34</v>
      </c>
      <c r="C429" s="40" t="s">
        <v>257</v>
      </c>
      <c r="D429" s="40" t="s">
        <v>21</v>
      </c>
      <c r="E429" s="40" t="s">
        <v>368</v>
      </c>
      <c r="F429" s="40" t="s">
        <v>369</v>
      </c>
      <c r="G429" s="41" t="s">
        <v>33</v>
      </c>
      <c r="H429" s="170"/>
      <c r="I429" s="170"/>
      <c r="J429" s="170"/>
      <c r="K429" s="66">
        <f>2036814.55+40736.29</f>
        <v>2077550.84</v>
      </c>
      <c r="L429" s="66">
        <f>2228470.13+252499</f>
        <v>2480969.13</v>
      </c>
      <c r="M429" s="66">
        <v>252499</v>
      </c>
      <c r="N429" s="66">
        <f t="shared" si="251"/>
        <v>2077550.84</v>
      </c>
      <c r="O429" s="66">
        <f t="shared" si="252"/>
        <v>2480969.13</v>
      </c>
      <c r="P429" s="66">
        <f t="shared" si="253"/>
        <v>252499</v>
      </c>
    </row>
    <row r="430" spans="1:16" s="47" customFormat="1">
      <c r="A430" s="151"/>
      <c r="B430" s="99"/>
      <c r="C430" s="39"/>
      <c r="D430" s="39"/>
      <c r="E430" s="39"/>
      <c r="F430" s="39"/>
      <c r="G430" s="42"/>
      <c r="H430" s="71"/>
      <c r="I430" s="71"/>
      <c r="J430" s="71"/>
      <c r="K430" s="71"/>
      <c r="L430" s="71"/>
      <c r="M430" s="71"/>
      <c r="N430" s="71"/>
      <c r="O430" s="71"/>
      <c r="P430" s="71"/>
    </row>
    <row r="431" spans="1:16" s="47" customFormat="1" ht="18">
      <c r="A431" s="105" t="s">
        <v>75</v>
      </c>
      <c r="B431" s="186" t="s">
        <v>76</v>
      </c>
      <c r="C431" s="39"/>
      <c r="D431" s="39"/>
      <c r="E431" s="39"/>
      <c r="F431" s="39"/>
      <c r="G431" s="42"/>
      <c r="H431" s="71"/>
      <c r="I431" s="71"/>
      <c r="J431" s="71"/>
      <c r="K431" s="71"/>
      <c r="L431" s="71"/>
      <c r="M431" s="71"/>
      <c r="N431" s="71"/>
      <c r="O431" s="71"/>
      <c r="P431" s="71"/>
    </row>
    <row r="432" spans="1:16" s="47" customFormat="1" ht="18">
      <c r="A432" s="125"/>
      <c r="B432" s="102" t="s">
        <v>245</v>
      </c>
      <c r="C432" s="96" t="s">
        <v>53</v>
      </c>
      <c r="D432" s="96" t="s">
        <v>21</v>
      </c>
      <c r="E432" s="96" t="s">
        <v>100</v>
      </c>
      <c r="F432" s="96" t="s">
        <v>101</v>
      </c>
      <c r="G432" s="97"/>
      <c r="H432" s="98">
        <f>H433+H436+H439+H446+H451+H505+H459+H466+H478+H484+H491+H494+H497+H502+H510+H537+H532+H513+H521+H526+H540+H550+H456+H529+H469+H481+H545+H475+H516+H472</f>
        <v>274865547.56</v>
      </c>
      <c r="I432" s="98">
        <f t="shared" ref="I432:M432" si="254">I433+I436+I439+I446+I451+I505+I459+I466+I478+I484+I491+I494+I497+I502+I510+I537+I532+I513+I521+I526+I540+I550+I456+I529+I469+I481+I545+I475+I516+I472</f>
        <v>270811599.44</v>
      </c>
      <c r="J432" s="98">
        <f t="shared" si="254"/>
        <v>272170159.94999999</v>
      </c>
      <c r="K432" s="98">
        <f t="shared" si="254"/>
        <v>39880368.379999995</v>
      </c>
      <c r="L432" s="98">
        <f t="shared" si="254"/>
        <v>-202847.7</v>
      </c>
      <c r="M432" s="98">
        <f t="shared" si="254"/>
        <v>-872611.88</v>
      </c>
      <c r="N432" s="98">
        <f t="shared" si="238"/>
        <v>314745915.94</v>
      </c>
      <c r="O432" s="98">
        <f t="shared" si="239"/>
        <v>270608751.74000001</v>
      </c>
      <c r="P432" s="98">
        <f t="shared" si="240"/>
        <v>271297548.06999999</v>
      </c>
    </row>
    <row r="433" spans="1:16" s="47" customFormat="1">
      <c r="A433" s="123"/>
      <c r="B433" s="108" t="s">
        <v>322</v>
      </c>
      <c r="C433" s="40" t="s">
        <v>53</v>
      </c>
      <c r="D433" s="40" t="s">
        <v>21</v>
      </c>
      <c r="E433" s="40" t="s">
        <v>100</v>
      </c>
      <c r="F433" s="75" t="s">
        <v>169</v>
      </c>
      <c r="G433" s="101"/>
      <c r="H433" s="104">
        <f>H434</f>
        <v>3920905</v>
      </c>
      <c r="I433" s="104">
        <f t="shared" ref="I433:M434" si="255">I434</f>
        <v>3960114.35</v>
      </c>
      <c r="J433" s="104">
        <f t="shared" si="255"/>
        <v>3999715.49</v>
      </c>
      <c r="K433" s="104">
        <f t="shared" si="255"/>
        <v>0</v>
      </c>
      <c r="L433" s="104">
        <f t="shared" si="255"/>
        <v>0</v>
      </c>
      <c r="M433" s="104">
        <f t="shared" si="255"/>
        <v>0</v>
      </c>
      <c r="N433" s="104">
        <f t="shared" si="238"/>
        <v>3920905</v>
      </c>
      <c r="O433" s="104">
        <f t="shared" si="239"/>
        <v>3960114.35</v>
      </c>
      <c r="P433" s="104">
        <f t="shared" si="240"/>
        <v>3999715.49</v>
      </c>
    </row>
    <row r="434" spans="1:16" customFormat="1" ht="38.25">
      <c r="A434" s="123"/>
      <c r="B434" s="77" t="s">
        <v>51</v>
      </c>
      <c r="C434" s="40" t="s">
        <v>53</v>
      </c>
      <c r="D434" s="40" t="s">
        <v>21</v>
      </c>
      <c r="E434" s="40" t="s">
        <v>100</v>
      </c>
      <c r="F434" s="75" t="s">
        <v>169</v>
      </c>
      <c r="G434" s="101" t="s">
        <v>49</v>
      </c>
      <c r="H434" s="104">
        <f>H435</f>
        <v>3920905</v>
      </c>
      <c r="I434" s="104">
        <f t="shared" si="255"/>
        <v>3960114.35</v>
      </c>
      <c r="J434" s="104">
        <f t="shared" si="255"/>
        <v>3999715.49</v>
      </c>
      <c r="K434" s="104">
        <f t="shared" si="255"/>
        <v>0</v>
      </c>
      <c r="L434" s="104">
        <f t="shared" si="255"/>
        <v>0</v>
      </c>
      <c r="M434" s="104">
        <f t="shared" si="255"/>
        <v>0</v>
      </c>
      <c r="N434" s="104">
        <f t="shared" si="238"/>
        <v>3920905</v>
      </c>
      <c r="O434" s="104">
        <f t="shared" si="239"/>
        <v>3960114.35</v>
      </c>
      <c r="P434" s="104">
        <f t="shared" si="240"/>
        <v>3999715.49</v>
      </c>
    </row>
    <row r="435" spans="1:16" customFormat="1">
      <c r="A435" s="123"/>
      <c r="B435" s="77" t="s">
        <v>52</v>
      </c>
      <c r="C435" s="40" t="s">
        <v>53</v>
      </c>
      <c r="D435" s="40" t="s">
        <v>21</v>
      </c>
      <c r="E435" s="40" t="s">
        <v>100</v>
      </c>
      <c r="F435" s="75" t="s">
        <v>169</v>
      </c>
      <c r="G435" s="101" t="s">
        <v>50</v>
      </c>
      <c r="H435" s="66">
        <v>3920905</v>
      </c>
      <c r="I435" s="66">
        <v>3960114.35</v>
      </c>
      <c r="J435" s="66">
        <v>3999715.49</v>
      </c>
      <c r="K435" s="66"/>
      <c r="L435" s="66"/>
      <c r="M435" s="66"/>
      <c r="N435" s="66">
        <f t="shared" si="238"/>
        <v>3920905</v>
      </c>
      <c r="O435" s="66">
        <f t="shared" si="239"/>
        <v>3960114.35</v>
      </c>
      <c r="P435" s="66">
        <f t="shared" si="240"/>
        <v>3999715.49</v>
      </c>
    </row>
    <row r="436" spans="1:16" customFormat="1">
      <c r="A436" s="123"/>
      <c r="B436" s="187" t="s">
        <v>323</v>
      </c>
      <c r="C436" s="40" t="s">
        <v>53</v>
      </c>
      <c r="D436" s="40" t="s">
        <v>21</v>
      </c>
      <c r="E436" s="40" t="s">
        <v>100</v>
      </c>
      <c r="F436" s="40" t="s">
        <v>124</v>
      </c>
      <c r="G436" s="40"/>
      <c r="H436" s="66">
        <f>H437</f>
        <v>2691167</v>
      </c>
      <c r="I436" s="66">
        <f t="shared" ref="I436:M437" si="256">I437</f>
        <v>2718077.96</v>
      </c>
      <c r="J436" s="66">
        <f t="shared" si="256"/>
        <v>2745258.74</v>
      </c>
      <c r="K436" s="66">
        <f t="shared" si="256"/>
        <v>0</v>
      </c>
      <c r="L436" s="66">
        <f t="shared" si="256"/>
        <v>0</v>
      </c>
      <c r="M436" s="66">
        <f t="shared" si="256"/>
        <v>0</v>
      </c>
      <c r="N436" s="66">
        <f t="shared" si="238"/>
        <v>2691167</v>
      </c>
      <c r="O436" s="66">
        <f t="shared" si="239"/>
        <v>2718077.96</v>
      </c>
      <c r="P436" s="66">
        <f t="shared" si="240"/>
        <v>2745258.74</v>
      </c>
    </row>
    <row r="437" spans="1:16" customFormat="1" ht="45" customHeight="1">
      <c r="A437" s="123"/>
      <c r="B437" s="77" t="s">
        <v>51</v>
      </c>
      <c r="C437" s="40" t="s">
        <v>53</v>
      </c>
      <c r="D437" s="40" t="s">
        <v>21</v>
      </c>
      <c r="E437" s="40" t="s">
        <v>100</v>
      </c>
      <c r="F437" s="40" t="s">
        <v>124</v>
      </c>
      <c r="G437" s="41" t="s">
        <v>49</v>
      </c>
      <c r="H437" s="66">
        <f>H438</f>
        <v>2691167</v>
      </c>
      <c r="I437" s="66">
        <f t="shared" si="256"/>
        <v>2718077.96</v>
      </c>
      <c r="J437" s="66">
        <f t="shared" si="256"/>
        <v>2745258.74</v>
      </c>
      <c r="K437" s="66">
        <f t="shared" si="256"/>
        <v>0</v>
      </c>
      <c r="L437" s="66">
        <f t="shared" si="256"/>
        <v>0</v>
      </c>
      <c r="M437" s="66">
        <f t="shared" si="256"/>
        <v>0</v>
      </c>
      <c r="N437" s="66">
        <f t="shared" si="238"/>
        <v>2691167</v>
      </c>
      <c r="O437" s="66">
        <f t="shared" si="239"/>
        <v>2718077.96</v>
      </c>
      <c r="P437" s="66">
        <f t="shared" si="240"/>
        <v>2745258.74</v>
      </c>
    </row>
    <row r="438" spans="1:16" customFormat="1">
      <c r="A438" s="123"/>
      <c r="B438" s="77" t="s">
        <v>52</v>
      </c>
      <c r="C438" s="40" t="s">
        <v>53</v>
      </c>
      <c r="D438" s="40" t="s">
        <v>21</v>
      </c>
      <c r="E438" s="40" t="s">
        <v>100</v>
      </c>
      <c r="F438" s="40" t="s">
        <v>124</v>
      </c>
      <c r="G438" s="41" t="s">
        <v>50</v>
      </c>
      <c r="H438" s="66">
        <v>2691167</v>
      </c>
      <c r="I438" s="66">
        <v>2718077.96</v>
      </c>
      <c r="J438" s="66">
        <v>2745258.74</v>
      </c>
      <c r="K438" s="66"/>
      <c r="L438" s="66"/>
      <c r="M438" s="66"/>
      <c r="N438" s="66">
        <f t="shared" si="238"/>
        <v>2691167</v>
      </c>
      <c r="O438" s="66">
        <f t="shared" si="239"/>
        <v>2718077.96</v>
      </c>
      <c r="P438" s="66">
        <f t="shared" si="240"/>
        <v>2745258.74</v>
      </c>
    </row>
    <row r="439" spans="1:16" customFormat="1" ht="25.5">
      <c r="A439" s="123"/>
      <c r="B439" s="88" t="s">
        <v>55</v>
      </c>
      <c r="C439" s="40" t="s">
        <v>53</v>
      </c>
      <c r="D439" s="40" t="s">
        <v>21</v>
      </c>
      <c r="E439" s="40" t="s">
        <v>100</v>
      </c>
      <c r="F439" s="40" t="s">
        <v>125</v>
      </c>
      <c r="G439" s="41"/>
      <c r="H439" s="66">
        <f>H440+H442+H444</f>
        <v>138647811</v>
      </c>
      <c r="I439" s="66">
        <f t="shared" ref="I439:J439" si="257">I440+I442+I444</f>
        <v>140056178.46000001</v>
      </c>
      <c r="J439" s="66">
        <f t="shared" si="257"/>
        <v>140025096.27000001</v>
      </c>
      <c r="K439" s="66">
        <f t="shared" ref="K439:M439" si="258">K440+K442+K444</f>
        <v>0</v>
      </c>
      <c r="L439" s="66">
        <f t="shared" si="258"/>
        <v>0</v>
      </c>
      <c r="M439" s="66">
        <f t="shared" si="258"/>
        <v>0</v>
      </c>
      <c r="N439" s="66">
        <f t="shared" si="238"/>
        <v>138647811</v>
      </c>
      <c r="O439" s="66">
        <f t="shared" si="239"/>
        <v>140056178.46000001</v>
      </c>
      <c r="P439" s="66">
        <f t="shared" si="240"/>
        <v>140025096.27000001</v>
      </c>
    </row>
    <row r="440" spans="1:16" customFormat="1" ht="38.25">
      <c r="A440" s="123"/>
      <c r="B440" s="92" t="s">
        <v>51</v>
      </c>
      <c r="C440" s="40" t="s">
        <v>53</v>
      </c>
      <c r="D440" s="40" t="s">
        <v>21</v>
      </c>
      <c r="E440" s="40" t="s">
        <v>100</v>
      </c>
      <c r="F440" s="40" t="s">
        <v>125</v>
      </c>
      <c r="G440" s="41" t="s">
        <v>49</v>
      </c>
      <c r="H440" s="66">
        <f>H441</f>
        <v>129479947</v>
      </c>
      <c r="I440" s="66">
        <f t="shared" ref="I440:M440" si="259">I441</f>
        <v>130749307.98</v>
      </c>
      <c r="J440" s="66">
        <f t="shared" si="259"/>
        <v>131281361.05</v>
      </c>
      <c r="K440" s="66">
        <f t="shared" si="259"/>
        <v>0</v>
      </c>
      <c r="L440" s="66">
        <f t="shared" si="259"/>
        <v>0</v>
      </c>
      <c r="M440" s="66">
        <f t="shared" si="259"/>
        <v>0</v>
      </c>
      <c r="N440" s="66">
        <f t="shared" si="238"/>
        <v>129479947</v>
      </c>
      <c r="O440" s="66">
        <f t="shared" si="239"/>
        <v>130749307.98</v>
      </c>
      <c r="P440" s="66">
        <f t="shared" si="240"/>
        <v>131281361.05</v>
      </c>
    </row>
    <row r="441" spans="1:16" customFormat="1">
      <c r="A441" s="123"/>
      <c r="B441" s="92" t="s">
        <v>52</v>
      </c>
      <c r="C441" s="40" t="s">
        <v>53</v>
      </c>
      <c r="D441" s="40" t="s">
        <v>21</v>
      </c>
      <c r="E441" s="40" t="s">
        <v>100</v>
      </c>
      <c r="F441" s="40" t="s">
        <v>125</v>
      </c>
      <c r="G441" s="41" t="s">
        <v>50</v>
      </c>
      <c r="H441" s="66">
        <v>129479947</v>
      </c>
      <c r="I441" s="66">
        <v>130749307.98</v>
      </c>
      <c r="J441" s="66">
        <v>131281361.05</v>
      </c>
      <c r="K441" s="66"/>
      <c r="L441" s="66"/>
      <c r="M441" s="66"/>
      <c r="N441" s="66">
        <f t="shared" si="238"/>
        <v>129479947</v>
      </c>
      <c r="O441" s="66">
        <f t="shared" si="239"/>
        <v>130749307.98</v>
      </c>
      <c r="P441" s="66">
        <f t="shared" si="240"/>
        <v>131281361.05</v>
      </c>
    </row>
    <row r="442" spans="1:16" customFormat="1" ht="25.5">
      <c r="A442" s="123"/>
      <c r="B442" s="88" t="s">
        <v>208</v>
      </c>
      <c r="C442" s="40" t="s">
        <v>53</v>
      </c>
      <c r="D442" s="40" t="s">
        <v>21</v>
      </c>
      <c r="E442" s="40" t="s">
        <v>100</v>
      </c>
      <c r="F442" s="40" t="s">
        <v>125</v>
      </c>
      <c r="G442" s="41" t="s">
        <v>32</v>
      </c>
      <c r="H442" s="66">
        <f>H443</f>
        <v>8892864</v>
      </c>
      <c r="I442" s="66">
        <f t="shared" ref="I442:M442" si="260">I443</f>
        <v>9031870.4800000004</v>
      </c>
      <c r="J442" s="66">
        <f t="shared" si="260"/>
        <v>8468735.2200000007</v>
      </c>
      <c r="K442" s="66">
        <f t="shared" si="260"/>
        <v>0</v>
      </c>
      <c r="L442" s="66">
        <f t="shared" si="260"/>
        <v>0</v>
      </c>
      <c r="M442" s="66">
        <f t="shared" si="260"/>
        <v>0</v>
      </c>
      <c r="N442" s="66">
        <f t="shared" si="238"/>
        <v>8892864</v>
      </c>
      <c r="O442" s="66">
        <f t="shared" si="239"/>
        <v>9031870.4800000004</v>
      </c>
      <c r="P442" s="66">
        <f t="shared" si="240"/>
        <v>8468735.2200000007</v>
      </c>
    </row>
    <row r="443" spans="1:16" customFormat="1" ht="25.5">
      <c r="A443" s="123"/>
      <c r="B443" s="92" t="s">
        <v>34</v>
      </c>
      <c r="C443" s="40" t="s">
        <v>53</v>
      </c>
      <c r="D443" s="40" t="s">
        <v>21</v>
      </c>
      <c r="E443" s="40" t="s">
        <v>100</v>
      </c>
      <c r="F443" s="40" t="s">
        <v>125</v>
      </c>
      <c r="G443" s="41" t="s">
        <v>33</v>
      </c>
      <c r="H443" s="66">
        <v>8892864</v>
      </c>
      <c r="I443" s="66">
        <v>9031870.4800000004</v>
      </c>
      <c r="J443" s="66">
        <v>8468735.2200000007</v>
      </c>
      <c r="K443" s="66"/>
      <c r="L443" s="66"/>
      <c r="M443" s="66"/>
      <c r="N443" s="66">
        <f t="shared" si="238"/>
        <v>8892864</v>
      </c>
      <c r="O443" s="66">
        <f t="shared" si="239"/>
        <v>9031870.4800000004</v>
      </c>
      <c r="P443" s="66">
        <f t="shared" si="240"/>
        <v>8468735.2200000007</v>
      </c>
    </row>
    <row r="444" spans="1:16" customFormat="1">
      <c r="A444" s="123"/>
      <c r="B444" s="92" t="s">
        <v>47</v>
      </c>
      <c r="C444" s="40" t="s">
        <v>53</v>
      </c>
      <c r="D444" s="40" t="s">
        <v>21</v>
      </c>
      <c r="E444" s="40" t="s">
        <v>100</v>
      </c>
      <c r="F444" s="40" t="s">
        <v>125</v>
      </c>
      <c r="G444" s="41" t="s">
        <v>45</v>
      </c>
      <c r="H444" s="66">
        <f>H445</f>
        <v>275000</v>
      </c>
      <c r="I444" s="66">
        <f t="shared" ref="I444:M444" si="261">I445</f>
        <v>275000</v>
      </c>
      <c r="J444" s="66">
        <f t="shared" si="261"/>
        <v>275000</v>
      </c>
      <c r="K444" s="66">
        <f t="shared" si="261"/>
        <v>0</v>
      </c>
      <c r="L444" s="66">
        <f t="shared" si="261"/>
        <v>0</v>
      </c>
      <c r="M444" s="66">
        <f t="shared" si="261"/>
        <v>0</v>
      </c>
      <c r="N444" s="66">
        <f t="shared" si="238"/>
        <v>275000</v>
      </c>
      <c r="O444" s="66">
        <f t="shared" si="239"/>
        <v>275000</v>
      </c>
      <c r="P444" s="66">
        <f t="shared" si="240"/>
        <v>275000</v>
      </c>
    </row>
    <row r="445" spans="1:16" customFormat="1">
      <c r="A445" s="123"/>
      <c r="B445" s="92" t="s">
        <v>56</v>
      </c>
      <c r="C445" s="40" t="s">
        <v>53</v>
      </c>
      <c r="D445" s="40" t="s">
        <v>21</v>
      </c>
      <c r="E445" s="40" t="s">
        <v>100</v>
      </c>
      <c r="F445" s="40" t="s">
        <v>125</v>
      </c>
      <c r="G445" s="41" t="s">
        <v>57</v>
      </c>
      <c r="H445" s="66">
        <v>275000</v>
      </c>
      <c r="I445" s="66">
        <v>275000</v>
      </c>
      <c r="J445" s="66">
        <v>275000</v>
      </c>
      <c r="K445" s="66"/>
      <c r="L445" s="66"/>
      <c r="M445" s="66"/>
      <c r="N445" s="66">
        <f t="shared" si="238"/>
        <v>275000</v>
      </c>
      <c r="O445" s="66">
        <f t="shared" si="239"/>
        <v>275000</v>
      </c>
      <c r="P445" s="66">
        <f t="shared" si="240"/>
        <v>275000</v>
      </c>
    </row>
    <row r="446" spans="1:16" customFormat="1" ht="25.5">
      <c r="A446" s="123"/>
      <c r="B446" s="187" t="s">
        <v>324</v>
      </c>
      <c r="C446" s="40" t="s">
        <v>53</v>
      </c>
      <c r="D446" s="40" t="s">
        <v>21</v>
      </c>
      <c r="E446" s="40" t="s">
        <v>100</v>
      </c>
      <c r="F446" s="40" t="s">
        <v>126</v>
      </c>
      <c r="G446" s="41"/>
      <c r="H446" s="66">
        <f>H449+H447</f>
        <v>244700</v>
      </c>
      <c r="I446" s="66">
        <f t="shared" ref="I446:J446" si="262">I449+I447</f>
        <v>244700</v>
      </c>
      <c r="J446" s="66">
        <f t="shared" si="262"/>
        <v>244700</v>
      </c>
      <c r="K446" s="66">
        <f t="shared" ref="K446:M446" si="263">K449+K447</f>
        <v>0</v>
      </c>
      <c r="L446" s="66">
        <f t="shared" si="263"/>
        <v>0</v>
      </c>
      <c r="M446" s="66">
        <f t="shared" si="263"/>
        <v>0</v>
      </c>
      <c r="N446" s="66">
        <f t="shared" si="238"/>
        <v>244700</v>
      </c>
      <c r="O446" s="66">
        <f t="shared" si="239"/>
        <v>244700</v>
      </c>
      <c r="P446" s="66">
        <f t="shared" si="240"/>
        <v>244700</v>
      </c>
    </row>
    <row r="447" spans="1:16" customFormat="1" ht="38.25">
      <c r="A447" s="123"/>
      <c r="B447" s="77" t="s">
        <v>51</v>
      </c>
      <c r="C447" s="40" t="s">
        <v>53</v>
      </c>
      <c r="D447" s="40" t="s">
        <v>21</v>
      </c>
      <c r="E447" s="40" t="s">
        <v>100</v>
      </c>
      <c r="F447" s="40" t="s">
        <v>126</v>
      </c>
      <c r="G447" s="41" t="s">
        <v>49</v>
      </c>
      <c r="H447" s="66">
        <f>H448</f>
        <v>124700</v>
      </c>
      <c r="I447" s="66">
        <f t="shared" ref="I447:M447" si="264">I448</f>
        <v>124700</v>
      </c>
      <c r="J447" s="66">
        <f t="shared" si="264"/>
        <v>124700</v>
      </c>
      <c r="K447" s="66">
        <f t="shared" si="264"/>
        <v>0</v>
      </c>
      <c r="L447" s="66">
        <f t="shared" si="264"/>
        <v>0</v>
      </c>
      <c r="M447" s="66">
        <f t="shared" si="264"/>
        <v>0</v>
      </c>
      <c r="N447" s="66">
        <f t="shared" si="238"/>
        <v>124700</v>
      </c>
      <c r="O447" s="66">
        <f t="shared" si="239"/>
        <v>124700</v>
      </c>
      <c r="P447" s="66">
        <f t="shared" si="240"/>
        <v>124700</v>
      </c>
    </row>
    <row r="448" spans="1:16" customFormat="1">
      <c r="A448" s="123"/>
      <c r="B448" s="77" t="s">
        <v>52</v>
      </c>
      <c r="C448" s="40" t="s">
        <v>53</v>
      </c>
      <c r="D448" s="40" t="s">
        <v>21</v>
      </c>
      <c r="E448" s="40" t="s">
        <v>100</v>
      </c>
      <c r="F448" s="40" t="s">
        <v>126</v>
      </c>
      <c r="G448" s="41" t="s">
        <v>50</v>
      </c>
      <c r="H448" s="66">
        <v>124700</v>
      </c>
      <c r="I448" s="66">
        <v>124700</v>
      </c>
      <c r="J448" s="66">
        <v>124700</v>
      </c>
      <c r="K448" s="66"/>
      <c r="L448" s="66"/>
      <c r="M448" s="66"/>
      <c r="N448" s="66">
        <f t="shared" si="238"/>
        <v>124700</v>
      </c>
      <c r="O448" s="66">
        <f t="shared" si="239"/>
        <v>124700</v>
      </c>
      <c r="P448" s="66">
        <f t="shared" si="240"/>
        <v>124700</v>
      </c>
    </row>
    <row r="449" spans="1:16" customFormat="1" ht="25.5">
      <c r="A449" s="123"/>
      <c r="B449" s="136" t="s">
        <v>208</v>
      </c>
      <c r="C449" s="40" t="s">
        <v>53</v>
      </c>
      <c r="D449" s="40" t="s">
        <v>21</v>
      </c>
      <c r="E449" s="40" t="s">
        <v>100</v>
      </c>
      <c r="F449" s="40" t="s">
        <v>126</v>
      </c>
      <c r="G449" s="41" t="s">
        <v>32</v>
      </c>
      <c r="H449" s="66">
        <f>H450</f>
        <v>120000</v>
      </c>
      <c r="I449" s="66">
        <f t="shared" ref="I449:M449" si="265">I450</f>
        <v>120000</v>
      </c>
      <c r="J449" s="66">
        <f t="shared" si="265"/>
        <v>120000</v>
      </c>
      <c r="K449" s="66">
        <f t="shared" si="265"/>
        <v>0</v>
      </c>
      <c r="L449" s="66">
        <f t="shared" si="265"/>
        <v>0</v>
      </c>
      <c r="M449" s="66">
        <f t="shared" si="265"/>
        <v>0</v>
      </c>
      <c r="N449" s="66">
        <f t="shared" si="238"/>
        <v>120000</v>
      </c>
      <c r="O449" s="66">
        <f t="shared" si="239"/>
        <v>120000</v>
      </c>
      <c r="P449" s="66">
        <f t="shared" si="240"/>
        <v>120000</v>
      </c>
    </row>
    <row r="450" spans="1:16" customFormat="1" ht="25.5">
      <c r="A450" s="123"/>
      <c r="B450" s="77" t="s">
        <v>34</v>
      </c>
      <c r="C450" s="40" t="s">
        <v>53</v>
      </c>
      <c r="D450" s="40" t="s">
        <v>21</v>
      </c>
      <c r="E450" s="40" t="s">
        <v>100</v>
      </c>
      <c r="F450" s="40" t="s">
        <v>126</v>
      </c>
      <c r="G450" s="41" t="s">
        <v>33</v>
      </c>
      <c r="H450" s="66">
        <v>120000</v>
      </c>
      <c r="I450" s="66">
        <v>120000</v>
      </c>
      <c r="J450" s="66">
        <v>120000</v>
      </c>
      <c r="K450" s="66"/>
      <c r="L450" s="66"/>
      <c r="M450" s="66"/>
      <c r="N450" s="66">
        <f t="shared" si="238"/>
        <v>120000</v>
      </c>
      <c r="O450" s="66">
        <f t="shared" si="239"/>
        <v>120000</v>
      </c>
      <c r="P450" s="66">
        <f t="shared" si="240"/>
        <v>120000</v>
      </c>
    </row>
    <row r="451" spans="1:16" customFormat="1">
      <c r="A451" s="123"/>
      <c r="B451" s="108" t="s">
        <v>221</v>
      </c>
      <c r="C451" s="40" t="s">
        <v>53</v>
      </c>
      <c r="D451" s="40" t="s">
        <v>21</v>
      </c>
      <c r="E451" s="40" t="s">
        <v>100</v>
      </c>
      <c r="F451" s="40" t="s">
        <v>222</v>
      </c>
      <c r="G451" s="41"/>
      <c r="H451" s="66">
        <f>H452+H454</f>
        <v>1865585</v>
      </c>
      <c r="I451" s="66">
        <f t="shared" ref="I451:J451" si="266">I452+I454</f>
        <v>1883050.67</v>
      </c>
      <c r="J451" s="66">
        <f t="shared" si="266"/>
        <v>1900691.18</v>
      </c>
      <c r="K451" s="66">
        <f t="shared" ref="K451:M451" si="267">K452+K454</f>
        <v>0</v>
      </c>
      <c r="L451" s="66">
        <f t="shared" si="267"/>
        <v>0</v>
      </c>
      <c r="M451" s="66">
        <f t="shared" si="267"/>
        <v>0</v>
      </c>
      <c r="N451" s="66">
        <f t="shared" si="238"/>
        <v>1865585</v>
      </c>
      <c r="O451" s="66">
        <f t="shared" si="239"/>
        <v>1883050.67</v>
      </c>
      <c r="P451" s="66">
        <f t="shared" si="240"/>
        <v>1900691.18</v>
      </c>
    </row>
    <row r="452" spans="1:16" customFormat="1" ht="38.25">
      <c r="A452" s="123"/>
      <c r="B452" s="92" t="s">
        <v>51</v>
      </c>
      <c r="C452" s="40" t="s">
        <v>53</v>
      </c>
      <c r="D452" s="40" t="s">
        <v>21</v>
      </c>
      <c r="E452" s="40" t="s">
        <v>100</v>
      </c>
      <c r="F452" s="40" t="s">
        <v>222</v>
      </c>
      <c r="G452" s="41" t="s">
        <v>49</v>
      </c>
      <c r="H452" s="66">
        <f>H453</f>
        <v>1801585</v>
      </c>
      <c r="I452" s="66">
        <f t="shared" ref="I452:M452" si="268">I453</f>
        <v>1819050.67</v>
      </c>
      <c r="J452" s="66">
        <f t="shared" si="268"/>
        <v>1836691.18</v>
      </c>
      <c r="K452" s="66">
        <f t="shared" si="268"/>
        <v>0</v>
      </c>
      <c r="L452" s="66">
        <f t="shared" si="268"/>
        <v>0</v>
      </c>
      <c r="M452" s="66">
        <f t="shared" si="268"/>
        <v>0</v>
      </c>
      <c r="N452" s="66">
        <f t="shared" si="238"/>
        <v>1801585</v>
      </c>
      <c r="O452" s="66">
        <f t="shared" si="239"/>
        <v>1819050.67</v>
      </c>
      <c r="P452" s="66">
        <f t="shared" si="240"/>
        <v>1836691.18</v>
      </c>
    </row>
    <row r="453" spans="1:16" customFormat="1">
      <c r="A453" s="123"/>
      <c r="B453" s="92" t="s">
        <v>52</v>
      </c>
      <c r="C453" s="40" t="s">
        <v>53</v>
      </c>
      <c r="D453" s="40" t="s">
        <v>21</v>
      </c>
      <c r="E453" s="40" t="s">
        <v>100</v>
      </c>
      <c r="F453" s="40" t="s">
        <v>222</v>
      </c>
      <c r="G453" s="41" t="s">
        <v>50</v>
      </c>
      <c r="H453" s="66">
        <v>1801585</v>
      </c>
      <c r="I453" s="66">
        <v>1819050.67</v>
      </c>
      <c r="J453" s="66">
        <v>1836691.18</v>
      </c>
      <c r="K453" s="66"/>
      <c r="L453" s="66"/>
      <c r="M453" s="66"/>
      <c r="N453" s="66">
        <f t="shared" si="238"/>
        <v>1801585</v>
      </c>
      <c r="O453" s="66">
        <f t="shared" si="239"/>
        <v>1819050.67</v>
      </c>
      <c r="P453" s="66">
        <f t="shared" si="240"/>
        <v>1836691.18</v>
      </c>
    </row>
    <row r="454" spans="1:16" customFormat="1" ht="25.5">
      <c r="A454" s="123"/>
      <c r="B454" s="88" t="s">
        <v>208</v>
      </c>
      <c r="C454" s="40" t="s">
        <v>53</v>
      </c>
      <c r="D454" s="40" t="s">
        <v>21</v>
      </c>
      <c r="E454" s="40" t="s">
        <v>100</v>
      </c>
      <c r="F454" s="40" t="s">
        <v>222</v>
      </c>
      <c r="G454" s="41" t="s">
        <v>32</v>
      </c>
      <c r="H454" s="66">
        <f>H455</f>
        <v>64000</v>
      </c>
      <c r="I454" s="66">
        <f t="shared" ref="I454:M454" si="269">I455</f>
        <v>64000</v>
      </c>
      <c r="J454" s="66">
        <f t="shared" si="269"/>
        <v>64000</v>
      </c>
      <c r="K454" s="66">
        <f t="shared" si="269"/>
        <v>0</v>
      </c>
      <c r="L454" s="66">
        <f t="shared" si="269"/>
        <v>0</v>
      </c>
      <c r="M454" s="66">
        <f t="shared" si="269"/>
        <v>0</v>
      </c>
      <c r="N454" s="66">
        <f t="shared" si="238"/>
        <v>64000</v>
      </c>
      <c r="O454" s="66">
        <f t="shared" si="239"/>
        <v>64000</v>
      </c>
      <c r="P454" s="66">
        <f t="shared" si="240"/>
        <v>64000</v>
      </c>
    </row>
    <row r="455" spans="1:16" customFormat="1" ht="25.5">
      <c r="A455" s="123"/>
      <c r="B455" s="92" t="s">
        <v>34</v>
      </c>
      <c r="C455" s="40" t="s">
        <v>53</v>
      </c>
      <c r="D455" s="40" t="s">
        <v>21</v>
      </c>
      <c r="E455" s="40" t="s">
        <v>100</v>
      </c>
      <c r="F455" s="40" t="s">
        <v>222</v>
      </c>
      <c r="G455" s="41" t="s">
        <v>33</v>
      </c>
      <c r="H455" s="66">
        <v>64000</v>
      </c>
      <c r="I455" s="66">
        <v>64000</v>
      </c>
      <c r="J455" s="66">
        <v>64000</v>
      </c>
      <c r="K455" s="66"/>
      <c r="L455" s="66"/>
      <c r="M455" s="66"/>
      <c r="N455" s="66">
        <f t="shared" si="238"/>
        <v>64000</v>
      </c>
      <c r="O455" s="66">
        <f t="shared" si="239"/>
        <v>64000</v>
      </c>
      <c r="P455" s="66">
        <f t="shared" si="240"/>
        <v>64000</v>
      </c>
    </row>
    <row r="456" spans="1:16" customFormat="1" ht="38.25">
      <c r="A456" s="123"/>
      <c r="B456" s="128" t="s">
        <v>182</v>
      </c>
      <c r="C456" s="40" t="s">
        <v>53</v>
      </c>
      <c r="D456" s="40" t="s">
        <v>21</v>
      </c>
      <c r="E456" s="40" t="s">
        <v>100</v>
      </c>
      <c r="F456" s="40" t="s">
        <v>181</v>
      </c>
      <c r="G456" s="120"/>
      <c r="H456" s="66">
        <f>H457</f>
        <v>4539521.37</v>
      </c>
      <c r="I456" s="66">
        <f t="shared" ref="I456:M457" si="270">I457</f>
        <v>1044669.55</v>
      </c>
      <c r="J456" s="66">
        <f t="shared" si="270"/>
        <v>982384.98</v>
      </c>
      <c r="K456" s="66">
        <f t="shared" si="270"/>
        <v>0</v>
      </c>
      <c r="L456" s="66">
        <f t="shared" si="270"/>
        <v>0</v>
      </c>
      <c r="M456" s="66">
        <f t="shared" si="270"/>
        <v>0</v>
      </c>
      <c r="N456" s="66">
        <f t="shared" si="238"/>
        <v>4539521.37</v>
      </c>
      <c r="O456" s="66">
        <f t="shared" si="239"/>
        <v>1044669.55</v>
      </c>
      <c r="P456" s="66">
        <f t="shared" si="240"/>
        <v>982384.98</v>
      </c>
    </row>
    <row r="457" spans="1:16" customFormat="1">
      <c r="A457" s="123"/>
      <c r="B457" s="88" t="s">
        <v>47</v>
      </c>
      <c r="C457" s="40" t="s">
        <v>53</v>
      </c>
      <c r="D457" s="40" t="s">
        <v>21</v>
      </c>
      <c r="E457" s="40" t="s">
        <v>100</v>
      </c>
      <c r="F457" s="40" t="s">
        <v>181</v>
      </c>
      <c r="G457" s="120" t="s">
        <v>45</v>
      </c>
      <c r="H457" s="66">
        <f>H458</f>
        <v>4539521.37</v>
      </c>
      <c r="I457" s="66">
        <f t="shared" si="270"/>
        <v>1044669.55</v>
      </c>
      <c r="J457" s="66">
        <f t="shared" si="270"/>
        <v>982384.98</v>
      </c>
      <c r="K457" s="66">
        <f t="shared" si="270"/>
        <v>0</v>
      </c>
      <c r="L457" s="66">
        <f t="shared" si="270"/>
        <v>0</v>
      </c>
      <c r="M457" s="66">
        <f t="shared" si="270"/>
        <v>0</v>
      </c>
      <c r="N457" s="66">
        <f t="shared" si="238"/>
        <v>4539521.37</v>
      </c>
      <c r="O457" s="66">
        <f t="shared" si="239"/>
        <v>1044669.55</v>
      </c>
      <c r="P457" s="66">
        <f t="shared" si="240"/>
        <v>982384.98</v>
      </c>
    </row>
    <row r="458" spans="1:16" customFormat="1">
      <c r="A458" s="123"/>
      <c r="B458" s="88" t="s">
        <v>61</v>
      </c>
      <c r="C458" s="40" t="s">
        <v>53</v>
      </c>
      <c r="D458" s="40" t="s">
        <v>21</v>
      </c>
      <c r="E458" s="40" t="s">
        <v>100</v>
      </c>
      <c r="F458" s="40" t="s">
        <v>181</v>
      </c>
      <c r="G458" s="120" t="s">
        <v>62</v>
      </c>
      <c r="H458" s="66">
        <v>4539521.37</v>
      </c>
      <c r="I458" s="66">
        <v>1044669.55</v>
      </c>
      <c r="J458" s="66">
        <v>982384.98</v>
      </c>
      <c r="K458" s="66"/>
      <c r="L458" s="66"/>
      <c r="M458" s="66"/>
      <c r="N458" s="66">
        <f t="shared" si="238"/>
        <v>4539521.37</v>
      </c>
      <c r="O458" s="66">
        <f t="shared" si="239"/>
        <v>1044669.55</v>
      </c>
      <c r="P458" s="66">
        <f t="shared" si="240"/>
        <v>982384.98</v>
      </c>
    </row>
    <row r="459" spans="1:16" customFormat="1">
      <c r="A459" s="123"/>
      <c r="B459" s="91" t="s">
        <v>63</v>
      </c>
      <c r="C459" s="40" t="s">
        <v>53</v>
      </c>
      <c r="D459" s="40" t="s">
        <v>21</v>
      </c>
      <c r="E459" s="40" t="s">
        <v>100</v>
      </c>
      <c r="F459" s="45" t="s">
        <v>127</v>
      </c>
      <c r="G459" s="46"/>
      <c r="H459" s="66">
        <f>H460+H462+H464</f>
        <v>54938418</v>
      </c>
      <c r="I459" s="66">
        <f t="shared" ref="I459:J459" si="271">I460+I462+I464</f>
        <v>55682423.210000001</v>
      </c>
      <c r="J459" s="66">
        <f t="shared" si="271"/>
        <v>55838719.049999997</v>
      </c>
      <c r="K459" s="66">
        <f t="shared" ref="K459:M459" si="272">K460+K462+K464</f>
        <v>0</v>
      </c>
      <c r="L459" s="66">
        <f t="shared" si="272"/>
        <v>0</v>
      </c>
      <c r="M459" s="66">
        <f t="shared" si="272"/>
        <v>0</v>
      </c>
      <c r="N459" s="66">
        <f t="shared" si="238"/>
        <v>54938418</v>
      </c>
      <c r="O459" s="66">
        <f t="shared" si="239"/>
        <v>55682423.210000001</v>
      </c>
      <c r="P459" s="66">
        <f t="shared" si="240"/>
        <v>55838719.049999997</v>
      </c>
    </row>
    <row r="460" spans="1:16" customFormat="1" ht="38.25">
      <c r="A460" s="123"/>
      <c r="B460" s="92" t="s">
        <v>51</v>
      </c>
      <c r="C460" s="40" t="s">
        <v>53</v>
      </c>
      <c r="D460" s="40" t="s">
        <v>21</v>
      </c>
      <c r="E460" s="40" t="s">
        <v>100</v>
      </c>
      <c r="F460" s="45" t="s">
        <v>127</v>
      </c>
      <c r="G460" s="46" t="s">
        <v>49</v>
      </c>
      <c r="H460" s="66">
        <f>H461</f>
        <v>44628700</v>
      </c>
      <c r="I460" s="66">
        <f t="shared" ref="I460:M460" si="273">I461</f>
        <v>45076036.490000002</v>
      </c>
      <c r="J460" s="66">
        <f t="shared" si="273"/>
        <v>45423796.859999999</v>
      </c>
      <c r="K460" s="66">
        <f t="shared" si="273"/>
        <v>0</v>
      </c>
      <c r="L460" s="66">
        <f t="shared" si="273"/>
        <v>0</v>
      </c>
      <c r="M460" s="66">
        <f t="shared" si="273"/>
        <v>0</v>
      </c>
      <c r="N460" s="66">
        <f t="shared" si="238"/>
        <v>44628700</v>
      </c>
      <c r="O460" s="66">
        <f t="shared" si="239"/>
        <v>45076036.490000002</v>
      </c>
      <c r="P460" s="66">
        <f t="shared" si="240"/>
        <v>45423796.859999999</v>
      </c>
    </row>
    <row r="461" spans="1:16" customFormat="1">
      <c r="A461" s="123"/>
      <c r="B461" s="92" t="s">
        <v>64</v>
      </c>
      <c r="C461" s="40" t="s">
        <v>53</v>
      </c>
      <c r="D461" s="40" t="s">
        <v>21</v>
      </c>
      <c r="E461" s="40" t="s">
        <v>100</v>
      </c>
      <c r="F461" s="45" t="s">
        <v>127</v>
      </c>
      <c r="G461" s="46" t="s">
        <v>65</v>
      </c>
      <c r="H461" s="66">
        <v>44628700</v>
      </c>
      <c r="I461" s="66">
        <v>45076036.490000002</v>
      </c>
      <c r="J461" s="66">
        <v>45423796.859999999</v>
      </c>
      <c r="K461" s="66"/>
      <c r="L461" s="66"/>
      <c r="M461" s="66"/>
      <c r="N461" s="66">
        <f t="shared" si="238"/>
        <v>44628700</v>
      </c>
      <c r="O461" s="66">
        <f t="shared" si="239"/>
        <v>45076036.490000002</v>
      </c>
      <c r="P461" s="66">
        <f t="shared" si="240"/>
        <v>45423796.859999999</v>
      </c>
    </row>
    <row r="462" spans="1:16" customFormat="1" ht="25.5">
      <c r="A462" s="123"/>
      <c r="B462" s="88" t="s">
        <v>208</v>
      </c>
      <c r="C462" s="40" t="s">
        <v>53</v>
      </c>
      <c r="D462" s="40" t="s">
        <v>21</v>
      </c>
      <c r="E462" s="40" t="s">
        <v>100</v>
      </c>
      <c r="F462" s="45" t="s">
        <v>127</v>
      </c>
      <c r="G462" s="46" t="s">
        <v>32</v>
      </c>
      <c r="H462" s="66">
        <f>H463</f>
        <v>10274718</v>
      </c>
      <c r="I462" s="66">
        <f t="shared" ref="I462:M462" si="274">I463</f>
        <v>10571386.720000001</v>
      </c>
      <c r="J462" s="66">
        <f t="shared" si="274"/>
        <v>10379922.189999999</v>
      </c>
      <c r="K462" s="66">
        <f t="shared" si="274"/>
        <v>0</v>
      </c>
      <c r="L462" s="66">
        <f t="shared" si="274"/>
        <v>0</v>
      </c>
      <c r="M462" s="66">
        <f t="shared" si="274"/>
        <v>0</v>
      </c>
      <c r="N462" s="66">
        <f t="shared" si="238"/>
        <v>10274718</v>
      </c>
      <c r="O462" s="66">
        <f t="shared" si="239"/>
        <v>10571386.720000001</v>
      </c>
      <c r="P462" s="66">
        <f t="shared" si="240"/>
        <v>10379922.189999999</v>
      </c>
    </row>
    <row r="463" spans="1:16" customFormat="1" ht="25.5">
      <c r="A463" s="123"/>
      <c r="B463" s="92" t="s">
        <v>34</v>
      </c>
      <c r="C463" s="40" t="s">
        <v>53</v>
      </c>
      <c r="D463" s="40" t="s">
        <v>21</v>
      </c>
      <c r="E463" s="40" t="s">
        <v>100</v>
      </c>
      <c r="F463" s="45" t="s">
        <v>127</v>
      </c>
      <c r="G463" s="46" t="s">
        <v>33</v>
      </c>
      <c r="H463" s="66">
        <v>10274718</v>
      </c>
      <c r="I463" s="66">
        <v>10571386.720000001</v>
      </c>
      <c r="J463" s="66">
        <v>10379922.189999999</v>
      </c>
      <c r="K463" s="66"/>
      <c r="L463" s="66"/>
      <c r="M463" s="66"/>
      <c r="N463" s="66">
        <f t="shared" si="238"/>
        <v>10274718</v>
      </c>
      <c r="O463" s="66">
        <f t="shared" si="239"/>
        <v>10571386.720000001</v>
      </c>
      <c r="P463" s="66">
        <f t="shared" si="240"/>
        <v>10379922.189999999</v>
      </c>
    </row>
    <row r="464" spans="1:16" customFormat="1">
      <c r="A464" s="123"/>
      <c r="B464" s="77" t="s">
        <v>47</v>
      </c>
      <c r="C464" s="40" t="s">
        <v>53</v>
      </c>
      <c r="D464" s="40" t="s">
        <v>21</v>
      </c>
      <c r="E464" s="40" t="s">
        <v>100</v>
      </c>
      <c r="F464" s="45" t="s">
        <v>127</v>
      </c>
      <c r="G464" s="76" t="s">
        <v>45</v>
      </c>
      <c r="H464" s="66">
        <f>H465</f>
        <v>35000</v>
      </c>
      <c r="I464" s="66">
        <f t="shared" ref="I464:M464" si="275">I465</f>
        <v>35000</v>
      </c>
      <c r="J464" s="66">
        <f t="shared" si="275"/>
        <v>35000</v>
      </c>
      <c r="K464" s="66">
        <f t="shared" si="275"/>
        <v>0</v>
      </c>
      <c r="L464" s="66">
        <f t="shared" si="275"/>
        <v>0</v>
      </c>
      <c r="M464" s="66">
        <f t="shared" si="275"/>
        <v>0</v>
      </c>
      <c r="N464" s="66">
        <f t="shared" si="238"/>
        <v>35000</v>
      </c>
      <c r="O464" s="66">
        <f t="shared" si="239"/>
        <v>35000</v>
      </c>
      <c r="P464" s="66">
        <f t="shared" si="240"/>
        <v>35000</v>
      </c>
    </row>
    <row r="465" spans="1:16" customFormat="1">
      <c r="A465" s="123"/>
      <c r="B465" s="77" t="s">
        <v>56</v>
      </c>
      <c r="C465" s="40" t="s">
        <v>53</v>
      </c>
      <c r="D465" s="40" t="s">
        <v>21</v>
      </c>
      <c r="E465" s="40" t="s">
        <v>100</v>
      </c>
      <c r="F465" s="45" t="s">
        <v>127</v>
      </c>
      <c r="G465" s="76" t="s">
        <v>57</v>
      </c>
      <c r="H465" s="66">
        <v>35000</v>
      </c>
      <c r="I465" s="66">
        <v>35000</v>
      </c>
      <c r="J465" s="66">
        <v>35000</v>
      </c>
      <c r="K465" s="66"/>
      <c r="L465" s="66"/>
      <c r="M465" s="66"/>
      <c r="N465" s="66">
        <f t="shared" si="238"/>
        <v>35000</v>
      </c>
      <c r="O465" s="66">
        <f t="shared" si="239"/>
        <v>35000</v>
      </c>
      <c r="P465" s="66">
        <f t="shared" si="240"/>
        <v>35000</v>
      </c>
    </row>
    <row r="466" spans="1:16" customFormat="1">
      <c r="A466" s="123"/>
      <c r="B466" s="92" t="s">
        <v>58</v>
      </c>
      <c r="C466" s="40" t="s">
        <v>53</v>
      </c>
      <c r="D466" s="40" t="s">
        <v>21</v>
      </c>
      <c r="E466" s="40" t="s">
        <v>100</v>
      </c>
      <c r="F466" s="40" t="s">
        <v>128</v>
      </c>
      <c r="G466" s="41"/>
      <c r="H466" s="66">
        <f>H467</f>
        <v>300000</v>
      </c>
      <c r="I466" s="66">
        <f t="shared" ref="I466:M467" si="276">I467</f>
        <v>300000</v>
      </c>
      <c r="J466" s="66">
        <f t="shared" si="276"/>
        <v>300000</v>
      </c>
      <c r="K466" s="66">
        <f t="shared" si="276"/>
        <v>0</v>
      </c>
      <c r="L466" s="66">
        <f t="shared" si="276"/>
        <v>0</v>
      </c>
      <c r="M466" s="66">
        <f t="shared" si="276"/>
        <v>0</v>
      </c>
      <c r="N466" s="66">
        <f t="shared" si="238"/>
        <v>300000</v>
      </c>
      <c r="O466" s="66">
        <f t="shared" si="239"/>
        <v>300000</v>
      </c>
      <c r="P466" s="66">
        <f t="shared" si="240"/>
        <v>300000</v>
      </c>
    </row>
    <row r="467" spans="1:16" customFormat="1" ht="25.5">
      <c r="A467" s="123"/>
      <c r="B467" s="88" t="s">
        <v>208</v>
      </c>
      <c r="C467" s="40" t="s">
        <v>53</v>
      </c>
      <c r="D467" s="40" t="s">
        <v>21</v>
      </c>
      <c r="E467" s="40" t="s">
        <v>100</v>
      </c>
      <c r="F467" s="40" t="s">
        <v>128</v>
      </c>
      <c r="G467" s="41" t="s">
        <v>32</v>
      </c>
      <c r="H467" s="66">
        <f>H468</f>
        <v>300000</v>
      </c>
      <c r="I467" s="66">
        <f t="shared" si="276"/>
        <v>300000</v>
      </c>
      <c r="J467" s="66">
        <f t="shared" si="276"/>
        <v>300000</v>
      </c>
      <c r="K467" s="66">
        <f t="shared" si="276"/>
        <v>0</v>
      </c>
      <c r="L467" s="66">
        <f t="shared" si="276"/>
        <v>0</v>
      </c>
      <c r="M467" s="66">
        <f t="shared" si="276"/>
        <v>0</v>
      </c>
      <c r="N467" s="66">
        <f t="shared" si="238"/>
        <v>300000</v>
      </c>
      <c r="O467" s="66">
        <f t="shared" si="239"/>
        <v>300000</v>
      </c>
      <c r="P467" s="66">
        <f t="shared" si="240"/>
        <v>300000</v>
      </c>
    </row>
    <row r="468" spans="1:16" customFormat="1" ht="25.5">
      <c r="A468" s="123"/>
      <c r="B468" s="92" t="s">
        <v>34</v>
      </c>
      <c r="C468" s="40" t="s">
        <v>53</v>
      </c>
      <c r="D468" s="40" t="s">
        <v>21</v>
      </c>
      <c r="E468" s="40" t="s">
        <v>100</v>
      </c>
      <c r="F468" s="40" t="s">
        <v>128</v>
      </c>
      <c r="G468" s="41" t="s">
        <v>33</v>
      </c>
      <c r="H468" s="66">
        <v>300000</v>
      </c>
      <c r="I468" s="66">
        <v>300000</v>
      </c>
      <c r="J468" s="66">
        <v>300000</v>
      </c>
      <c r="K468" s="66"/>
      <c r="L468" s="66"/>
      <c r="M468" s="66"/>
      <c r="N468" s="66">
        <f t="shared" si="238"/>
        <v>300000</v>
      </c>
      <c r="O468" s="66">
        <f t="shared" si="239"/>
        <v>300000</v>
      </c>
      <c r="P468" s="66">
        <f t="shared" si="240"/>
        <v>300000</v>
      </c>
    </row>
    <row r="469" spans="1:16" customFormat="1">
      <c r="A469" s="123"/>
      <c r="B469" s="88" t="s">
        <v>325</v>
      </c>
      <c r="C469" s="39" t="s">
        <v>53</v>
      </c>
      <c r="D469" s="39" t="s">
        <v>21</v>
      </c>
      <c r="E469" s="39" t="s">
        <v>100</v>
      </c>
      <c r="F469" s="106" t="s">
        <v>326</v>
      </c>
      <c r="G469" s="42"/>
      <c r="H469" s="66">
        <f>H470</f>
        <v>6800318</v>
      </c>
      <c r="I469" s="66">
        <f t="shared" ref="I469:M470" si="277">I470</f>
        <v>6964514.9500000002</v>
      </c>
      <c r="J469" s="66">
        <f t="shared" si="277"/>
        <v>7134156.6600000001</v>
      </c>
      <c r="K469" s="66">
        <f t="shared" si="277"/>
        <v>0</v>
      </c>
      <c r="L469" s="66">
        <f t="shared" si="277"/>
        <v>0</v>
      </c>
      <c r="M469" s="66">
        <f t="shared" si="277"/>
        <v>0</v>
      </c>
      <c r="N469" s="66">
        <f t="shared" si="238"/>
        <v>6800318</v>
      </c>
      <c r="O469" s="66">
        <f t="shared" si="239"/>
        <v>6964514.9500000002</v>
      </c>
      <c r="P469" s="66">
        <f t="shared" si="240"/>
        <v>7134156.6600000001</v>
      </c>
    </row>
    <row r="470" spans="1:16" customFormat="1" ht="25.5">
      <c r="A470" s="123"/>
      <c r="B470" s="80" t="s">
        <v>41</v>
      </c>
      <c r="C470" s="39" t="s">
        <v>53</v>
      </c>
      <c r="D470" s="39" t="s">
        <v>21</v>
      </c>
      <c r="E470" s="39" t="s">
        <v>100</v>
      </c>
      <c r="F470" s="106" t="s">
        <v>326</v>
      </c>
      <c r="G470" s="41" t="s">
        <v>39</v>
      </c>
      <c r="H470" s="66">
        <f>H471</f>
        <v>6800318</v>
      </c>
      <c r="I470" s="66">
        <f t="shared" si="277"/>
        <v>6964514.9500000002</v>
      </c>
      <c r="J470" s="66">
        <f t="shared" si="277"/>
        <v>7134156.6600000001</v>
      </c>
      <c r="K470" s="66">
        <f t="shared" si="277"/>
        <v>0</v>
      </c>
      <c r="L470" s="66">
        <f t="shared" si="277"/>
        <v>0</v>
      </c>
      <c r="M470" s="66">
        <f t="shared" si="277"/>
        <v>0</v>
      </c>
      <c r="N470" s="66">
        <f t="shared" si="238"/>
        <v>6800318</v>
      </c>
      <c r="O470" s="66">
        <f t="shared" si="239"/>
        <v>6964514.9500000002</v>
      </c>
      <c r="P470" s="66">
        <f t="shared" si="240"/>
        <v>7134156.6600000001</v>
      </c>
    </row>
    <row r="471" spans="1:16" customFormat="1">
      <c r="A471" s="123"/>
      <c r="B471" s="88" t="s">
        <v>194</v>
      </c>
      <c r="C471" s="39" t="s">
        <v>53</v>
      </c>
      <c r="D471" s="39" t="s">
        <v>21</v>
      </c>
      <c r="E471" s="39" t="s">
        <v>100</v>
      </c>
      <c r="F471" s="106" t="s">
        <v>326</v>
      </c>
      <c r="G471" s="41" t="s">
        <v>191</v>
      </c>
      <c r="H471" s="66">
        <v>6800318</v>
      </c>
      <c r="I471" s="66">
        <v>6964514.9500000002</v>
      </c>
      <c r="J471" s="66">
        <v>7134156.6600000001</v>
      </c>
      <c r="K471" s="66"/>
      <c r="L471" s="66"/>
      <c r="M471" s="66"/>
      <c r="N471" s="66">
        <f t="shared" si="238"/>
        <v>6800318</v>
      </c>
      <c r="O471" s="66">
        <f t="shared" si="239"/>
        <v>6964514.9500000002</v>
      </c>
      <c r="P471" s="66">
        <f t="shared" si="240"/>
        <v>7134156.6600000001</v>
      </c>
    </row>
    <row r="472" spans="1:16" customFormat="1">
      <c r="A472" s="123"/>
      <c r="B472" s="128" t="s">
        <v>374</v>
      </c>
      <c r="C472" s="40" t="s">
        <v>53</v>
      </c>
      <c r="D472" s="40" t="s">
        <v>21</v>
      </c>
      <c r="E472" s="40" t="s">
        <v>100</v>
      </c>
      <c r="F472" s="42" t="s">
        <v>373</v>
      </c>
      <c r="G472" s="120"/>
      <c r="H472" s="66">
        <f>H473</f>
        <v>0</v>
      </c>
      <c r="I472" s="66">
        <f t="shared" ref="I472:M473" si="278">I473</f>
        <v>0</v>
      </c>
      <c r="J472" s="66">
        <f t="shared" si="278"/>
        <v>0</v>
      </c>
      <c r="K472" s="66">
        <f t="shared" si="278"/>
        <v>19800000</v>
      </c>
      <c r="L472" s="66">
        <f t="shared" si="278"/>
        <v>0</v>
      </c>
      <c r="M472" s="66">
        <f t="shared" si="278"/>
        <v>0</v>
      </c>
      <c r="N472" s="66">
        <f t="shared" ref="N472:N474" si="279">H472+K472</f>
        <v>19800000</v>
      </c>
      <c r="O472" s="66">
        <f t="shared" ref="O472:O474" si="280">I472+L472</f>
        <v>0</v>
      </c>
      <c r="P472" s="66">
        <f t="shared" ref="P472:P474" si="281">J472+M472</f>
        <v>0</v>
      </c>
    </row>
    <row r="473" spans="1:16" customFormat="1">
      <c r="A473" s="123"/>
      <c r="B473" s="88" t="s">
        <v>47</v>
      </c>
      <c r="C473" s="40" t="s">
        <v>53</v>
      </c>
      <c r="D473" s="40" t="s">
        <v>21</v>
      </c>
      <c r="E473" s="40" t="s">
        <v>100</v>
      </c>
      <c r="F473" s="42" t="s">
        <v>373</v>
      </c>
      <c r="G473" s="120" t="s">
        <v>45</v>
      </c>
      <c r="H473" s="66">
        <f>H474</f>
        <v>0</v>
      </c>
      <c r="I473" s="66">
        <f t="shared" si="278"/>
        <v>0</v>
      </c>
      <c r="J473" s="66">
        <f t="shared" si="278"/>
        <v>0</v>
      </c>
      <c r="K473" s="66">
        <f t="shared" si="278"/>
        <v>19800000</v>
      </c>
      <c r="L473" s="66">
        <f t="shared" si="278"/>
        <v>0</v>
      </c>
      <c r="M473" s="66">
        <f t="shared" si="278"/>
        <v>0</v>
      </c>
      <c r="N473" s="66">
        <f t="shared" si="279"/>
        <v>19800000</v>
      </c>
      <c r="O473" s="66">
        <f t="shared" si="280"/>
        <v>0</v>
      </c>
      <c r="P473" s="66">
        <f t="shared" si="281"/>
        <v>0</v>
      </c>
    </row>
    <row r="474" spans="1:16" customFormat="1">
      <c r="A474" s="123"/>
      <c r="B474" s="88" t="s">
        <v>61</v>
      </c>
      <c r="C474" s="40" t="s">
        <v>53</v>
      </c>
      <c r="D474" s="40" t="s">
        <v>21</v>
      </c>
      <c r="E474" s="40" t="s">
        <v>100</v>
      </c>
      <c r="F474" s="42" t="s">
        <v>373</v>
      </c>
      <c r="G474" s="120" t="s">
        <v>62</v>
      </c>
      <c r="H474" s="66"/>
      <c r="I474" s="66"/>
      <c r="J474" s="66"/>
      <c r="K474" s="66">
        <v>19800000</v>
      </c>
      <c r="L474" s="66"/>
      <c r="M474" s="66"/>
      <c r="N474" s="66">
        <f t="shared" si="279"/>
        <v>19800000</v>
      </c>
      <c r="O474" s="66">
        <f t="shared" si="280"/>
        <v>0</v>
      </c>
      <c r="P474" s="66">
        <f t="shared" si="281"/>
        <v>0</v>
      </c>
    </row>
    <row r="475" spans="1:16" customFormat="1" ht="25.5">
      <c r="A475" s="123"/>
      <c r="B475" s="128" t="s">
        <v>372</v>
      </c>
      <c r="C475" s="40" t="s">
        <v>53</v>
      </c>
      <c r="D475" s="40" t="s">
        <v>21</v>
      </c>
      <c r="E475" s="40" t="s">
        <v>100</v>
      </c>
      <c r="F475" s="42" t="s">
        <v>371</v>
      </c>
      <c r="G475" s="120"/>
      <c r="H475" s="66">
        <f>H476</f>
        <v>0</v>
      </c>
      <c r="I475" s="66">
        <f t="shared" ref="I475:M476" si="282">I476</f>
        <v>0</v>
      </c>
      <c r="J475" s="66">
        <f t="shared" si="282"/>
        <v>0</v>
      </c>
      <c r="K475" s="66">
        <f t="shared" si="282"/>
        <v>9908815.5299999993</v>
      </c>
      <c r="L475" s="66">
        <f t="shared" si="282"/>
        <v>0</v>
      </c>
      <c r="M475" s="66">
        <f t="shared" si="282"/>
        <v>0</v>
      </c>
      <c r="N475" s="66">
        <f t="shared" ref="N475:N477" si="283">H475+K475</f>
        <v>9908815.5299999993</v>
      </c>
      <c r="O475" s="66">
        <f t="shared" ref="O475:O477" si="284">I475+L475</f>
        <v>0</v>
      </c>
      <c r="P475" s="66">
        <f t="shared" ref="P475:P477" si="285">J475+M475</f>
        <v>0</v>
      </c>
    </row>
    <row r="476" spans="1:16" customFormat="1">
      <c r="A476" s="123"/>
      <c r="B476" s="88" t="s">
        <v>47</v>
      </c>
      <c r="C476" s="40" t="s">
        <v>53</v>
      </c>
      <c r="D476" s="40" t="s">
        <v>21</v>
      </c>
      <c r="E476" s="40" t="s">
        <v>100</v>
      </c>
      <c r="F476" s="42" t="s">
        <v>371</v>
      </c>
      <c r="G476" s="120" t="s">
        <v>45</v>
      </c>
      <c r="H476" s="66">
        <f>H477</f>
        <v>0</v>
      </c>
      <c r="I476" s="66">
        <f t="shared" si="282"/>
        <v>0</v>
      </c>
      <c r="J476" s="66">
        <f t="shared" si="282"/>
        <v>0</v>
      </c>
      <c r="K476" s="66">
        <f t="shared" si="282"/>
        <v>9908815.5299999993</v>
      </c>
      <c r="L476" s="66">
        <f t="shared" si="282"/>
        <v>0</v>
      </c>
      <c r="M476" s="66">
        <f t="shared" si="282"/>
        <v>0</v>
      </c>
      <c r="N476" s="66">
        <f t="shared" si="283"/>
        <v>9908815.5299999993</v>
      </c>
      <c r="O476" s="66">
        <f t="shared" si="284"/>
        <v>0</v>
      </c>
      <c r="P476" s="66">
        <f t="shared" si="285"/>
        <v>0</v>
      </c>
    </row>
    <row r="477" spans="1:16" customFormat="1">
      <c r="A477" s="123"/>
      <c r="B477" s="88" t="s">
        <v>61</v>
      </c>
      <c r="C477" s="40" t="s">
        <v>53</v>
      </c>
      <c r="D477" s="40" t="s">
        <v>21</v>
      </c>
      <c r="E477" s="40" t="s">
        <v>100</v>
      </c>
      <c r="F477" s="42" t="s">
        <v>371</v>
      </c>
      <c r="G477" s="120" t="s">
        <v>62</v>
      </c>
      <c r="H477" s="66"/>
      <c r="I477" s="66"/>
      <c r="J477" s="66"/>
      <c r="K477" s="66">
        <f>10023815.53-115000</f>
        <v>9908815.5299999993</v>
      </c>
      <c r="L477" s="66"/>
      <c r="M477" s="66"/>
      <c r="N477" s="66">
        <f t="shared" si="283"/>
        <v>9908815.5299999993</v>
      </c>
      <c r="O477" s="66">
        <f t="shared" si="284"/>
        <v>0</v>
      </c>
      <c r="P477" s="66">
        <f t="shared" si="285"/>
        <v>0</v>
      </c>
    </row>
    <row r="478" spans="1:16" customFormat="1">
      <c r="A478" s="123"/>
      <c r="B478" s="80" t="s">
        <v>327</v>
      </c>
      <c r="C478" s="40" t="s">
        <v>53</v>
      </c>
      <c r="D478" s="40" t="s">
        <v>21</v>
      </c>
      <c r="E478" s="40" t="s">
        <v>100</v>
      </c>
      <c r="F478" s="40" t="s">
        <v>328</v>
      </c>
      <c r="G478" s="41"/>
      <c r="H478" s="66">
        <f>H479</f>
        <v>1467765</v>
      </c>
      <c r="I478" s="66">
        <f t="shared" ref="I478:M479" si="286">I479</f>
        <v>1522595.6</v>
      </c>
      <c r="J478" s="66">
        <f t="shared" si="286"/>
        <v>1579619.42</v>
      </c>
      <c r="K478" s="66">
        <f t="shared" si="286"/>
        <v>0</v>
      </c>
      <c r="L478" s="66">
        <f t="shared" si="286"/>
        <v>0</v>
      </c>
      <c r="M478" s="66">
        <f t="shared" si="286"/>
        <v>0</v>
      </c>
      <c r="N478" s="66">
        <f t="shared" si="238"/>
        <v>1467765</v>
      </c>
      <c r="O478" s="66">
        <f t="shared" si="239"/>
        <v>1522595.6</v>
      </c>
      <c r="P478" s="66">
        <f t="shared" si="240"/>
        <v>1579619.42</v>
      </c>
    </row>
    <row r="479" spans="1:16" customFormat="1" ht="25.5">
      <c r="A479" s="123"/>
      <c r="B479" s="136" t="s">
        <v>208</v>
      </c>
      <c r="C479" s="40" t="s">
        <v>53</v>
      </c>
      <c r="D479" s="40" t="s">
        <v>21</v>
      </c>
      <c r="E479" s="40" t="s">
        <v>100</v>
      </c>
      <c r="F479" s="40" t="s">
        <v>328</v>
      </c>
      <c r="G479" s="41" t="s">
        <v>32</v>
      </c>
      <c r="H479" s="66">
        <f>H480</f>
        <v>1467765</v>
      </c>
      <c r="I479" s="66">
        <f t="shared" si="286"/>
        <v>1522595.6</v>
      </c>
      <c r="J479" s="66">
        <f t="shared" si="286"/>
        <v>1579619.42</v>
      </c>
      <c r="K479" s="66">
        <f t="shared" si="286"/>
        <v>0</v>
      </c>
      <c r="L479" s="66">
        <f t="shared" si="286"/>
        <v>0</v>
      </c>
      <c r="M479" s="66">
        <f t="shared" si="286"/>
        <v>0</v>
      </c>
      <c r="N479" s="66">
        <f t="shared" si="238"/>
        <v>1467765</v>
      </c>
      <c r="O479" s="66">
        <f t="shared" si="239"/>
        <v>1522595.6</v>
      </c>
      <c r="P479" s="66">
        <f t="shared" si="240"/>
        <v>1579619.42</v>
      </c>
    </row>
    <row r="480" spans="1:16" customFormat="1" ht="25.5">
      <c r="A480" s="123"/>
      <c r="B480" s="77" t="s">
        <v>34</v>
      </c>
      <c r="C480" s="40" t="s">
        <v>53</v>
      </c>
      <c r="D480" s="40" t="s">
        <v>21</v>
      </c>
      <c r="E480" s="40" t="s">
        <v>100</v>
      </c>
      <c r="F480" s="40" t="s">
        <v>328</v>
      </c>
      <c r="G480" s="41" t="s">
        <v>33</v>
      </c>
      <c r="H480" s="66">
        <f>682500+785265</f>
        <v>1467765</v>
      </c>
      <c r="I480" s="66">
        <f>709800+812795.6</f>
        <v>1522595.6</v>
      </c>
      <c r="J480" s="66">
        <f>738192+841427.42</f>
        <v>1579619.42</v>
      </c>
      <c r="K480" s="66"/>
      <c r="L480" s="66"/>
      <c r="M480" s="66"/>
      <c r="N480" s="66">
        <f t="shared" si="238"/>
        <v>1467765</v>
      </c>
      <c r="O480" s="66">
        <f t="shared" si="239"/>
        <v>1522595.6</v>
      </c>
      <c r="P480" s="66">
        <f t="shared" si="240"/>
        <v>1579619.42</v>
      </c>
    </row>
    <row r="481" spans="1:16" customFormat="1">
      <c r="A481" s="123"/>
      <c r="B481" s="110" t="s">
        <v>329</v>
      </c>
      <c r="C481" s="40" t="s">
        <v>53</v>
      </c>
      <c r="D481" s="40" t="s">
        <v>21</v>
      </c>
      <c r="E481" s="40" t="s">
        <v>100</v>
      </c>
      <c r="F481" s="40" t="s">
        <v>330</v>
      </c>
      <c r="G481" s="41"/>
      <c r="H481" s="66">
        <f>H482</f>
        <v>150000</v>
      </c>
      <c r="I481" s="66">
        <f t="shared" ref="I481:M482" si="287">I482</f>
        <v>150000</v>
      </c>
      <c r="J481" s="66">
        <f t="shared" si="287"/>
        <v>150000</v>
      </c>
      <c r="K481" s="66">
        <f t="shared" si="287"/>
        <v>300000</v>
      </c>
      <c r="L481" s="66">
        <f t="shared" si="287"/>
        <v>0</v>
      </c>
      <c r="M481" s="66">
        <f t="shared" si="287"/>
        <v>0</v>
      </c>
      <c r="N481" s="66">
        <f t="shared" si="238"/>
        <v>450000</v>
      </c>
      <c r="O481" s="66">
        <f t="shared" si="239"/>
        <v>150000</v>
      </c>
      <c r="P481" s="66">
        <f t="shared" si="240"/>
        <v>150000</v>
      </c>
    </row>
    <row r="482" spans="1:16" customFormat="1" ht="25.5">
      <c r="A482" s="123"/>
      <c r="B482" s="136" t="s">
        <v>208</v>
      </c>
      <c r="C482" s="40" t="s">
        <v>53</v>
      </c>
      <c r="D482" s="40" t="s">
        <v>21</v>
      </c>
      <c r="E482" s="40" t="s">
        <v>100</v>
      </c>
      <c r="F482" s="40" t="s">
        <v>330</v>
      </c>
      <c r="G482" s="41" t="s">
        <v>32</v>
      </c>
      <c r="H482" s="66">
        <f>H483</f>
        <v>150000</v>
      </c>
      <c r="I482" s="66">
        <f t="shared" si="287"/>
        <v>150000</v>
      </c>
      <c r="J482" s="66">
        <f t="shared" si="287"/>
        <v>150000</v>
      </c>
      <c r="K482" s="66">
        <f t="shared" si="287"/>
        <v>300000</v>
      </c>
      <c r="L482" s="66">
        <f t="shared" si="287"/>
        <v>0</v>
      </c>
      <c r="M482" s="66">
        <f t="shared" si="287"/>
        <v>0</v>
      </c>
      <c r="N482" s="66">
        <f t="shared" si="238"/>
        <v>450000</v>
      </c>
      <c r="O482" s="66">
        <f t="shared" si="239"/>
        <v>150000</v>
      </c>
      <c r="P482" s="66">
        <f t="shared" si="240"/>
        <v>150000</v>
      </c>
    </row>
    <row r="483" spans="1:16" customFormat="1" ht="25.5">
      <c r="A483" s="123"/>
      <c r="B483" s="77" t="s">
        <v>34</v>
      </c>
      <c r="C483" s="40" t="s">
        <v>53</v>
      </c>
      <c r="D483" s="40" t="s">
        <v>21</v>
      </c>
      <c r="E483" s="40" t="s">
        <v>100</v>
      </c>
      <c r="F483" s="40" t="s">
        <v>330</v>
      </c>
      <c r="G483" s="41" t="s">
        <v>33</v>
      </c>
      <c r="H483" s="66">
        <v>150000</v>
      </c>
      <c r="I483" s="66">
        <v>150000</v>
      </c>
      <c r="J483" s="66">
        <v>150000</v>
      </c>
      <c r="K483" s="66">
        <v>300000</v>
      </c>
      <c r="L483" s="66"/>
      <c r="M483" s="66"/>
      <c r="N483" s="66">
        <f t="shared" si="238"/>
        <v>450000</v>
      </c>
      <c r="O483" s="66">
        <f t="shared" si="239"/>
        <v>150000</v>
      </c>
      <c r="P483" s="66">
        <f t="shared" si="240"/>
        <v>150000</v>
      </c>
    </row>
    <row r="484" spans="1:16" customFormat="1">
      <c r="A484" s="123"/>
      <c r="B484" s="77" t="s">
        <v>331</v>
      </c>
      <c r="C484" s="40" t="s">
        <v>53</v>
      </c>
      <c r="D484" s="40" t="s">
        <v>21</v>
      </c>
      <c r="E484" s="40" t="s">
        <v>100</v>
      </c>
      <c r="F484" s="40" t="s">
        <v>332</v>
      </c>
      <c r="G484" s="41"/>
      <c r="H484" s="66">
        <f>H487+H485+H489</f>
        <v>17269919</v>
      </c>
      <c r="I484" s="66">
        <f t="shared" ref="I484:J484" si="288">I487+I485+I489</f>
        <v>17466094.100000001</v>
      </c>
      <c r="J484" s="66">
        <f t="shared" si="288"/>
        <v>17171651.710000001</v>
      </c>
      <c r="K484" s="66">
        <f t="shared" ref="K484:M484" si="289">K487+K485+K489</f>
        <v>200000</v>
      </c>
      <c r="L484" s="66">
        <f t="shared" si="289"/>
        <v>0</v>
      </c>
      <c r="M484" s="66">
        <f t="shared" si="289"/>
        <v>0</v>
      </c>
      <c r="N484" s="66">
        <f t="shared" si="238"/>
        <v>17469919</v>
      </c>
      <c r="O484" s="66">
        <f t="shared" si="239"/>
        <v>17466094.100000001</v>
      </c>
      <c r="P484" s="66">
        <f t="shared" si="240"/>
        <v>17171651.710000001</v>
      </c>
    </row>
    <row r="485" spans="1:16" customFormat="1" ht="38.25">
      <c r="A485" s="123"/>
      <c r="B485" s="77" t="s">
        <v>51</v>
      </c>
      <c r="C485" s="40" t="s">
        <v>53</v>
      </c>
      <c r="D485" s="40" t="s">
        <v>21</v>
      </c>
      <c r="E485" s="40" t="s">
        <v>100</v>
      </c>
      <c r="F485" s="40" t="s">
        <v>332</v>
      </c>
      <c r="G485" s="41" t="s">
        <v>49</v>
      </c>
      <c r="H485" s="66">
        <f>H486</f>
        <v>8601700</v>
      </c>
      <c r="I485" s="66">
        <f t="shared" ref="I485:M485" si="290">I486</f>
        <v>8683109.2200000007</v>
      </c>
      <c r="J485" s="66">
        <f t="shared" si="290"/>
        <v>8769390.3200000003</v>
      </c>
      <c r="K485" s="66">
        <f t="shared" si="290"/>
        <v>0</v>
      </c>
      <c r="L485" s="66">
        <f t="shared" si="290"/>
        <v>0</v>
      </c>
      <c r="M485" s="66">
        <f t="shared" si="290"/>
        <v>0</v>
      </c>
      <c r="N485" s="66">
        <f t="shared" si="238"/>
        <v>8601700</v>
      </c>
      <c r="O485" s="66">
        <f t="shared" si="239"/>
        <v>8683109.2200000007</v>
      </c>
      <c r="P485" s="66">
        <f t="shared" si="240"/>
        <v>8769390.3200000003</v>
      </c>
    </row>
    <row r="486" spans="1:16" customFormat="1">
      <c r="A486" s="123"/>
      <c r="B486" s="77" t="s">
        <v>64</v>
      </c>
      <c r="C486" s="40" t="s">
        <v>53</v>
      </c>
      <c r="D486" s="40" t="s">
        <v>21</v>
      </c>
      <c r="E486" s="40" t="s">
        <v>100</v>
      </c>
      <c r="F486" s="40" t="s">
        <v>332</v>
      </c>
      <c r="G486" s="41" t="s">
        <v>65</v>
      </c>
      <c r="H486" s="66">
        <v>8601700</v>
      </c>
      <c r="I486" s="66">
        <v>8683109.2200000007</v>
      </c>
      <c r="J486" s="66">
        <v>8769390.3200000003</v>
      </c>
      <c r="K486" s="66"/>
      <c r="L486" s="66"/>
      <c r="M486" s="66"/>
      <c r="N486" s="66">
        <f t="shared" si="238"/>
        <v>8601700</v>
      </c>
      <c r="O486" s="66">
        <f t="shared" si="239"/>
        <v>8683109.2200000007</v>
      </c>
      <c r="P486" s="66">
        <f t="shared" si="240"/>
        <v>8769390.3200000003</v>
      </c>
    </row>
    <row r="487" spans="1:16" customFormat="1" ht="25.5">
      <c r="A487" s="123"/>
      <c r="B487" s="136" t="s">
        <v>208</v>
      </c>
      <c r="C487" s="40" t="s">
        <v>53</v>
      </c>
      <c r="D487" s="40" t="s">
        <v>21</v>
      </c>
      <c r="E487" s="40" t="s">
        <v>100</v>
      </c>
      <c r="F487" s="40" t="s">
        <v>332</v>
      </c>
      <c r="G487" s="41" t="s">
        <v>32</v>
      </c>
      <c r="H487" s="66">
        <f>H488</f>
        <v>8645219</v>
      </c>
      <c r="I487" s="66">
        <f t="shared" ref="I487:M487" si="291">I488</f>
        <v>8759984.879999999</v>
      </c>
      <c r="J487" s="66">
        <f t="shared" si="291"/>
        <v>8379261.3900000006</v>
      </c>
      <c r="K487" s="66">
        <f t="shared" si="291"/>
        <v>200000</v>
      </c>
      <c r="L487" s="66">
        <f t="shared" si="291"/>
        <v>0</v>
      </c>
      <c r="M487" s="66">
        <f t="shared" si="291"/>
        <v>0</v>
      </c>
      <c r="N487" s="66">
        <f t="shared" si="238"/>
        <v>8845219</v>
      </c>
      <c r="O487" s="66">
        <f t="shared" si="239"/>
        <v>8759984.879999999</v>
      </c>
      <c r="P487" s="66">
        <f t="shared" si="240"/>
        <v>8379261.3900000006</v>
      </c>
    </row>
    <row r="488" spans="1:16" customFormat="1" ht="25.5">
      <c r="A488" s="123"/>
      <c r="B488" s="77" t="s">
        <v>34</v>
      </c>
      <c r="C488" s="40" t="s">
        <v>53</v>
      </c>
      <c r="D488" s="40" t="s">
        <v>21</v>
      </c>
      <c r="E488" s="40" t="s">
        <v>100</v>
      </c>
      <c r="F488" s="40" t="s">
        <v>332</v>
      </c>
      <c r="G488" s="41" t="s">
        <v>33</v>
      </c>
      <c r="H488" s="66">
        <f>1349695+1926625+5368899</f>
        <v>8645219</v>
      </c>
      <c r="I488" s="66">
        <f>1394482.8+1896847.12+5468654.96</f>
        <v>8759984.879999999</v>
      </c>
      <c r="J488" s="66">
        <f>1441062.11+1915798.12+5022401.16</f>
        <v>8379261.3900000006</v>
      </c>
      <c r="K488" s="66">
        <f>500000-300000</f>
        <v>200000</v>
      </c>
      <c r="L488" s="66"/>
      <c r="M488" s="66"/>
      <c r="N488" s="66">
        <f t="shared" si="238"/>
        <v>8845219</v>
      </c>
      <c r="O488" s="66">
        <f t="shared" si="239"/>
        <v>8759984.879999999</v>
      </c>
      <c r="P488" s="66">
        <f t="shared" si="240"/>
        <v>8379261.3900000006</v>
      </c>
    </row>
    <row r="489" spans="1:16" customFormat="1">
      <c r="A489" s="123"/>
      <c r="B489" s="77" t="s">
        <v>47</v>
      </c>
      <c r="C489" s="40" t="s">
        <v>53</v>
      </c>
      <c r="D489" s="40" t="s">
        <v>21</v>
      </c>
      <c r="E489" s="40" t="s">
        <v>100</v>
      </c>
      <c r="F489" s="40" t="s">
        <v>332</v>
      </c>
      <c r="G489" s="41" t="s">
        <v>45</v>
      </c>
      <c r="H489" s="66">
        <f>H490</f>
        <v>23000</v>
      </c>
      <c r="I489" s="66">
        <f t="shared" ref="I489:M489" si="292">I490</f>
        <v>23000</v>
      </c>
      <c r="J489" s="66">
        <f t="shared" si="292"/>
        <v>23000</v>
      </c>
      <c r="K489" s="66">
        <f t="shared" si="292"/>
        <v>0</v>
      </c>
      <c r="L489" s="66">
        <f t="shared" si="292"/>
        <v>0</v>
      </c>
      <c r="M489" s="66">
        <f t="shared" si="292"/>
        <v>0</v>
      </c>
      <c r="N489" s="66">
        <f t="shared" ref="N489:N556" si="293">H489+K489</f>
        <v>23000</v>
      </c>
      <c r="O489" s="66">
        <f t="shared" ref="O489:O556" si="294">I489+L489</f>
        <v>23000</v>
      </c>
      <c r="P489" s="66">
        <f t="shared" ref="P489:P556" si="295">J489+M489</f>
        <v>23000</v>
      </c>
    </row>
    <row r="490" spans="1:16" customFormat="1">
      <c r="A490" s="123"/>
      <c r="B490" s="164" t="s">
        <v>56</v>
      </c>
      <c r="C490" s="40" t="s">
        <v>53</v>
      </c>
      <c r="D490" s="40" t="s">
        <v>21</v>
      </c>
      <c r="E490" s="40" t="s">
        <v>100</v>
      </c>
      <c r="F490" s="40" t="s">
        <v>332</v>
      </c>
      <c r="G490" s="41" t="s">
        <v>57</v>
      </c>
      <c r="H490" s="66">
        <v>23000</v>
      </c>
      <c r="I490" s="66">
        <v>23000</v>
      </c>
      <c r="J490" s="66">
        <v>23000</v>
      </c>
      <c r="K490" s="66"/>
      <c r="L490" s="66"/>
      <c r="M490" s="66"/>
      <c r="N490" s="66">
        <f t="shared" si="293"/>
        <v>23000</v>
      </c>
      <c r="O490" s="66">
        <f t="shared" si="294"/>
        <v>23000</v>
      </c>
      <c r="P490" s="66">
        <f t="shared" si="295"/>
        <v>23000</v>
      </c>
    </row>
    <row r="491" spans="1:16" customFormat="1" ht="25.5">
      <c r="A491" s="123"/>
      <c r="B491" s="80" t="s">
        <v>333</v>
      </c>
      <c r="C491" s="40" t="s">
        <v>53</v>
      </c>
      <c r="D491" s="40" t="s">
        <v>21</v>
      </c>
      <c r="E491" s="40" t="s">
        <v>100</v>
      </c>
      <c r="F491" s="40" t="s">
        <v>334</v>
      </c>
      <c r="G491" s="41"/>
      <c r="H491" s="66">
        <f>H492</f>
        <v>1500000</v>
      </c>
      <c r="I491" s="66">
        <f t="shared" ref="I491:M492" si="296">I492</f>
        <v>0</v>
      </c>
      <c r="J491" s="66">
        <f t="shared" si="296"/>
        <v>0</v>
      </c>
      <c r="K491" s="66">
        <f t="shared" si="296"/>
        <v>0</v>
      </c>
      <c r="L491" s="66">
        <f t="shared" si="296"/>
        <v>0</v>
      </c>
      <c r="M491" s="66">
        <f t="shared" si="296"/>
        <v>0</v>
      </c>
      <c r="N491" s="66">
        <f t="shared" si="293"/>
        <v>1500000</v>
      </c>
      <c r="O491" s="66">
        <f t="shared" si="294"/>
        <v>0</v>
      </c>
      <c r="P491" s="66">
        <f t="shared" si="295"/>
        <v>0</v>
      </c>
    </row>
    <row r="492" spans="1:16" customFormat="1" ht="25.5">
      <c r="A492" s="123"/>
      <c r="B492" s="136" t="s">
        <v>208</v>
      </c>
      <c r="C492" s="40" t="s">
        <v>53</v>
      </c>
      <c r="D492" s="40" t="s">
        <v>21</v>
      </c>
      <c r="E492" s="40" t="s">
        <v>100</v>
      </c>
      <c r="F492" s="40" t="s">
        <v>334</v>
      </c>
      <c r="G492" s="41" t="s">
        <v>32</v>
      </c>
      <c r="H492" s="66">
        <f>H493</f>
        <v>1500000</v>
      </c>
      <c r="I492" s="66">
        <f t="shared" si="296"/>
        <v>0</v>
      </c>
      <c r="J492" s="66">
        <f t="shared" si="296"/>
        <v>0</v>
      </c>
      <c r="K492" s="66">
        <f t="shared" si="296"/>
        <v>0</v>
      </c>
      <c r="L492" s="66">
        <f t="shared" si="296"/>
        <v>0</v>
      </c>
      <c r="M492" s="66">
        <f t="shared" si="296"/>
        <v>0</v>
      </c>
      <c r="N492" s="66">
        <f t="shared" si="293"/>
        <v>1500000</v>
      </c>
      <c r="O492" s="66">
        <f t="shared" si="294"/>
        <v>0</v>
      </c>
      <c r="P492" s="66">
        <f t="shared" si="295"/>
        <v>0</v>
      </c>
    </row>
    <row r="493" spans="1:16" customFormat="1" ht="25.5">
      <c r="A493" s="123"/>
      <c r="B493" s="77" t="s">
        <v>34</v>
      </c>
      <c r="C493" s="40" t="s">
        <v>53</v>
      </c>
      <c r="D493" s="40" t="s">
        <v>21</v>
      </c>
      <c r="E493" s="40" t="s">
        <v>100</v>
      </c>
      <c r="F493" s="40" t="s">
        <v>334</v>
      </c>
      <c r="G493" s="41" t="s">
        <v>33</v>
      </c>
      <c r="H493" s="67">
        <v>1500000</v>
      </c>
      <c r="I493" s="66"/>
      <c r="J493" s="66"/>
      <c r="K493" s="67"/>
      <c r="L493" s="66"/>
      <c r="M493" s="66"/>
      <c r="N493" s="67">
        <f t="shared" si="293"/>
        <v>1500000</v>
      </c>
      <c r="O493" s="66">
        <f t="shared" si="294"/>
        <v>0</v>
      </c>
      <c r="P493" s="66">
        <f t="shared" si="295"/>
        <v>0</v>
      </c>
    </row>
    <row r="494" spans="1:16" customFormat="1">
      <c r="A494" s="123"/>
      <c r="B494" s="187" t="s">
        <v>305</v>
      </c>
      <c r="C494" s="40" t="s">
        <v>53</v>
      </c>
      <c r="D494" s="40" t="s">
        <v>21</v>
      </c>
      <c r="E494" s="40" t="s">
        <v>100</v>
      </c>
      <c r="F494" s="40" t="s">
        <v>129</v>
      </c>
      <c r="G494" s="41"/>
      <c r="H494" s="66">
        <f>H495</f>
        <v>3382000</v>
      </c>
      <c r="I494" s="66">
        <f t="shared" ref="I494:M494" si="297">I495</f>
        <v>2000000</v>
      </c>
      <c r="J494" s="66">
        <f t="shared" si="297"/>
        <v>1500000</v>
      </c>
      <c r="K494" s="66">
        <f t="shared" si="297"/>
        <v>0</v>
      </c>
      <c r="L494" s="66">
        <f t="shared" si="297"/>
        <v>0</v>
      </c>
      <c r="M494" s="66">
        <f t="shared" si="297"/>
        <v>0</v>
      </c>
      <c r="N494" s="66">
        <f t="shared" si="293"/>
        <v>3382000</v>
      </c>
      <c r="O494" s="66">
        <f t="shared" si="294"/>
        <v>2000000</v>
      </c>
      <c r="P494" s="66">
        <f t="shared" si="295"/>
        <v>1500000</v>
      </c>
    </row>
    <row r="495" spans="1:16" customFormat="1">
      <c r="A495" s="123"/>
      <c r="B495" s="88" t="s">
        <v>47</v>
      </c>
      <c r="C495" s="40" t="s">
        <v>53</v>
      </c>
      <c r="D495" s="40" t="s">
        <v>21</v>
      </c>
      <c r="E495" s="40" t="s">
        <v>100</v>
      </c>
      <c r="F495" s="40" t="s">
        <v>129</v>
      </c>
      <c r="G495" s="41" t="s">
        <v>45</v>
      </c>
      <c r="H495" s="66">
        <f>H496</f>
        <v>3382000</v>
      </c>
      <c r="I495" s="66">
        <f t="shared" ref="I495:M495" si="298">I496</f>
        <v>2000000</v>
      </c>
      <c r="J495" s="66">
        <f t="shared" si="298"/>
        <v>1500000</v>
      </c>
      <c r="K495" s="66">
        <f t="shared" si="298"/>
        <v>0</v>
      </c>
      <c r="L495" s="66">
        <f t="shared" si="298"/>
        <v>0</v>
      </c>
      <c r="M495" s="66">
        <f t="shared" si="298"/>
        <v>0</v>
      </c>
      <c r="N495" s="66">
        <f t="shared" si="293"/>
        <v>3382000</v>
      </c>
      <c r="O495" s="66">
        <f t="shared" si="294"/>
        <v>2000000</v>
      </c>
      <c r="P495" s="66">
        <f t="shared" si="295"/>
        <v>1500000</v>
      </c>
    </row>
    <row r="496" spans="1:16" customFormat="1">
      <c r="A496" s="123"/>
      <c r="B496" s="88" t="s">
        <v>61</v>
      </c>
      <c r="C496" s="40" t="s">
        <v>53</v>
      </c>
      <c r="D496" s="40" t="s">
        <v>21</v>
      </c>
      <c r="E496" s="40" t="s">
        <v>100</v>
      </c>
      <c r="F496" s="40" t="s">
        <v>129</v>
      </c>
      <c r="G496" s="41" t="s">
        <v>62</v>
      </c>
      <c r="H496" s="66">
        <v>3382000</v>
      </c>
      <c r="I496" s="66">
        <v>2000000</v>
      </c>
      <c r="J496" s="66">
        <v>1500000</v>
      </c>
      <c r="K496" s="66"/>
      <c r="L496" s="66"/>
      <c r="M496" s="66"/>
      <c r="N496" s="66">
        <f t="shared" si="293"/>
        <v>3382000</v>
      </c>
      <c r="O496" s="66">
        <f t="shared" si="294"/>
        <v>2000000</v>
      </c>
      <c r="P496" s="66">
        <f t="shared" si="295"/>
        <v>1500000</v>
      </c>
    </row>
    <row r="497" spans="1:16" customFormat="1" ht="38.25">
      <c r="A497" s="123"/>
      <c r="B497" s="88" t="s">
        <v>335</v>
      </c>
      <c r="C497" s="40" t="s">
        <v>53</v>
      </c>
      <c r="D497" s="40" t="s">
        <v>21</v>
      </c>
      <c r="E497" s="40" t="s">
        <v>100</v>
      </c>
      <c r="F497" s="40" t="s">
        <v>131</v>
      </c>
      <c r="G497" s="41"/>
      <c r="H497" s="66">
        <f>H498+H500</f>
        <v>23108089</v>
      </c>
      <c r="I497" s="66">
        <f t="shared" ref="I497:M497" si="299">I498+I500</f>
        <v>24317200</v>
      </c>
      <c r="J497" s="66">
        <f t="shared" si="299"/>
        <v>25148300</v>
      </c>
      <c r="K497" s="66">
        <f t="shared" si="299"/>
        <v>9407967.2100000009</v>
      </c>
      <c r="L497" s="66">
        <f t="shared" si="299"/>
        <v>0</v>
      </c>
      <c r="M497" s="66">
        <f t="shared" si="299"/>
        <v>0</v>
      </c>
      <c r="N497" s="66">
        <f t="shared" si="293"/>
        <v>32516056.210000001</v>
      </c>
      <c r="O497" s="66">
        <f t="shared" si="294"/>
        <v>24317200</v>
      </c>
      <c r="P497" s="66">
        <f t="shared" si="295"/>
        <v>25148300</v>
      </c>
    </row>
    <row r="498" spans="1:16" customFormat="1" ht="25.5">
      <c r="A498" s="123"/>
      <c r="B498" s="136" t="s">
        <v>208</v>
      </c>
      <c r="C498" s="40" t="s">
        <v>53</v>
      </c>
      <c r="D498" s="40" t="s">
        <v>21</v>
      </c>
      <c r="E498" s="40" t="s">
        <v>100</v>
      </c>
      <c r="F498" s="40" t="s">
        <v>131</v>
      </c>
      <c r="G498" s="41" t="s">
        <v>32</v>
      </c>
      <c r="H498" s="66">
        <f>H499</f>
        <v>23108089</v>
      </c>
      <c r="I498" s="66">
        <f t="shared" ref="I498:M498" si="300">I499</f>
        <v>24317200</v>
      </c>
      <c r="J498" s="66">
        <f t="shared" si="300"/>
        <v>25148300</v>
      </c>
      <c r="K498" s="66">
        <f t="shared" si="300"/>
        <v>7970967.21</v>
      </c>
      <c r="L498" s="66">
        <f t="shared" si="300"/>
        <v>0</v>
      </c>
      <c r="M498" s="66">
        <f t="shared" si="300"/>
        <v>0</v>
      </c>
      <c r="N498" s="66">
        <f t="shared" si="293"/>
        <v>31079056.210000001</v>
      </c>
      <c r="O498" s="66">
        <f t="shared" si="294"/>
        <v>24317200</v>
      </c>
      <c r="P498" s="66">
        <f t="shared" si="295"/>
        <v>25148300</v>
      </c>
    </row>
    <row r="499" spans="1:16" customFormat="1" ht="25.5">
      <c r="A499" s="123"/>
      <c r="B499" s="77" t="s">
        <v>34</v>
      </c>
      <c r="C499" s="40" t="s">
        <v>53</v>
      </c>
      <c r="D499" s="40" t="s">
        <v>21</v>
      </c>
      <c r="E499" s="40" t="s">
        <v>100</v>
      </c>
      <c r="F499" s="40" t="s">
        <v>131</v>
      </c>
      <c r="G499" s="41" t="s">
        <v>33</v>
      </c>
      <c r="H499" s="66">
        <v>23108089</v>
      </c>
      <c r="I499" s="66">
        <v>24317200</v>
      </c>
      <c r="J499" s="66">
        <v>25148300</v>
      </c>
      <c r="K499" s="66">
        <v>7970967.21</v>
      </c>
      <c r="L499" s="66"/>
      <c r="M499" s="66"/>
      <c r="N499" s="66">
        <f t="shared" si="293"/>
        <v>31079056.210000001</v>
      </c>
      <c r="O499" s="66">
        <f t="shared" si="294"/>
        <v>24317200</v>
      </c>
      <c r="P499" s="66">
        <f t="shared" si="295"/>
        <v>25148300</v>
      </c>
    </row>
    <row r="500" spans="1:16" customFormat="1" ht="25.5">
      <c r="A500" s="123"/>
      <c r="B500" s="80" t="s">
        <v>145</v>
      </c>
      <c r="C500" s="40" t="s">
        <v>53</v>
      </c>
      <c r="D500" s="40" t="s">
        <v>21</v>
      </c>
      <c r="E500" s="40" t="s">
        <v>100</v>
      </c>
      <c r="F500" s="40" t="s">
        <v>131</v>
      </c>
      <c r="G500" s="41" t="s">
        <v>143</v>
      </c>
      <c r="H500" s="66">
        <f>H501</f>
        <v>0</v>
      </c>
      <c r="I500" s="66">
        <f t="shared" ref="I500:M500" si="301">I501</f>
        <v>0</v>
      </c>
      <c r="J500" s="66">
        <f t="shared" si="301"/>
        <v>0</v>
      </c>
      <c r="K500" s="66">
        <f t="shared" si="301"/>
        <v>1437000</v>
      </c>
      <c r="L500" s="66">
        <f t="shared" si="301"/>
        <v>0</v>
      </c>
      <c r="M500" s="66">
        <f t="shared" si="301"/>
        <v>0</v>
      </c>
      <c r="N500" s="66">
        <f t="shared" ref="N500:N501" si="302">H500+K500</f>
        <v>1437000</v>
      </c>
      <c r="O500" s="66">
        <f t="shared" ref="O500:O501" si="303">I500+L500</f>
        <v>0</v>
      </c>
      <c r="P500" s="66">
        <f t="shared" ref="P500:P501" si="304">J500+M500</f>
        <v>0</v>
      </c>
    </row>
    <row r="501" spans="1:16" customFormat="1">
      <c r="A501" s="123"/>
      <c r="B501" s="80" t="s">
        <v>146</v>
      </c>
      <c r="C501" s="40" t="s">
        <v>53</v>
      </c>
      <c r="D501" s="40" t="s">
        <v>21</v>
      </c>
      <c r="E501" s="40" t="s">
        <v>100</v>
      </c>
      <c r="F501" s="40" t="s">
        <v>131</v>
      </c>
      <c r="G501" s="41" t="s">
        <v>144</v>
      </c>
      <c r="H501" s="66"/>
      <c r="I501" s="66"/>
      <c r="J501" s="66"/>
      <c r="K501" s="66">
        <v>1437000</v>
      </c>
      <c r="L501" s="66"/>
      <c r="M501" s="66"/>
      <c r="N501" s="66">
        <f t="shared" si="302"/>
        <v>1437000</v>
      </c>
      <c r="O501" s="66">
        <f t="shared" si="303"/>
        <v>0</v>
      </c>
      <c r="P501" s="66">
        <f t="shared" si="304"/>
        <v>0</v>
      </c>
    </row>
    <row r="502" spans="1:16" customFormat="1">
      <c r="A502" s="123"/>
      <c r="B502" s="88" t="s">
        <v>66</v>
      </c>
      <c r="C502" s="40" t="s">
        <v>53</v>
      </c>
      <c r="D502" s="40" t="s">
        <v>21</v>
      </c>
      <c r="E502" s="40" t="s">
        <v>100</v>
      </c>
      <c r="F502" s="40" t="s">
        <v>132</v>
      </c>
      <c r="G502" s="41"/>
      <c r="H502" s="66">
        <f>H503</f>
        <v>80000</v>
      </c>
      <c r="I502" s="66">
        <f t="shared" ref="I502:M502" si="305">I503</f>
        <v>80000</v>
      </c>
      <c r="J502" s="66">
        <f t="shared" si="305"/>
        <v>80000</v>
      </c>
      <c r="K502" s="66">
        <f t="shared" si="305"/>
        <v>0</v>
      </c>
      <c r="L502" s="66">
        <f t="shared" si="305"/>
        <v>0</v>
      </c>
      <c r="M502" s="66">
        <f t="shared" si="305"/>
        <v>0</v>
      </c>
      <c r="N502" s="66">
        <f t="shared" si="293"/>
        <v>80000</v>
      </c>
      <c r="O502" s="66">
        <f t="shared" si="294"/>
        <v>80000</v>
      </c>
      <c r="P502" s="66">
        <f t="shared" si="295"/>
        <v>80000</v>
      </c>
    </row>
    <row r="503" spans="1:16" customFormat="1">
      <c r="A503" s="123"/>
      <c r="B503" s="109" t="s">
        <v>35</v>
      </c>
      <c r="C503" s="40" t="s">
        <v>53</v>
      </c>
      <c r="D503" s="40" t="s">
        <v>21</v>
      </c>
      <c r="E503" s="40" t="s">
        <v>100</v>
      </c>
      <c r="F503" s="40" t="s">
        <v>132</v>
      </c>
      <c r="G503" s="41" t="s">
        <v>36</v>
      </c>
      <c r="H503" s="66">
        <f>H504</f>
        <v>80000</v>
      </c>
      <c r="I503" s="66">
        <f t="shared" ref="I503:M503" si="306">I504</f>
        <v>80000</v>
      </c>
      <c r="J503" s="66">
        <f t="shared" si="306"/>
        <v>80000</v>
      </c>
      <c r="K503" s="66">
        <f t="shared" si="306"/>
        <v>0</v>
      </c>
      <c r="L503" s="66">
        <f t="shared" si="306"/>
        <v>0</v>
      </c>
      <c r="M503" s="66">
        <f t="shared" si="306"/>
        <v>0</v>
      </c>
      <c r="N503" s="66">
        <f t="shared" si="293"/>
        <v>80000</v>
      </c>
      <c r="O503" s="66">
        <f t="shared" si="294"/>
        <v>80000</v>
      </c>
      <c r="P503" s="66">
        <f t="shared" si="295"/>
        <v>80000</v>
      </c>
    </row>
    <row r="504" spans="1:16" customFormat="1">
      <c r="A504" s="123"/>
      <c r="B504" s="77" t="s">
        <v>67</v>
      </c>
      <c r="C504" s="40" t="s">
        <v>53</v>
      </c>
      <c r="D504" s="40" t="s">
        <v>21</v>
      </c>
      <c r="E504" s="40" t="s">
        <v>100</v>
      </c>
      <c r="F504" s="40" t="s">
        <v>132</v>
      </c>
      <c r="G504" s="41" t="s">
        <v>68</v>
      </c>
      <c r="H504" s="66">
        <v>80000</v>
      </c>
      <c r="I504" s="66">
        <v>80000</v>
      </c>
      <c r="J504" s="66">
        <v>80000</v>
      </c>
      <c r="K504" s="66"/>
      <c r="L504" s="66"/>
      <c r="M504" s="66"/>
      <c r="N504" s="66">
        <f t="shared" si="293"/>
        <v>80000</v>
      </c>
      <c r="O504" s="66">
        <f t="shared" si="294"/>
        <v>80000</v>
      </c>
      <c r="P504" s="66">
        <f t="shared" si="295"/>
        <v>80000</v>
      </c>
    </row>
    <row r="505" spans="1:16" customFormat="1">
      <c r="A505" s="123"/>
      <c r="B505" s="110" t="s">
        <v>170</v>
      </c>
      <c r="C505" s="44" t="s">
        <v>53</v>
      </c>
      <c r="D505" s="44" t="s">
        <v>21</v>
      </c>
      <c r="E505" s="44" t="s">
        <v>100</v>
      </c>
      <c r="F505" s="44" t="s">
        <v>133</v>
      </c>
      <c r="G505" s="43"/>
      <c r="H505" s="66">
        <f>H506+H508</f>
        <v>4277700</v>
      </c>
      <c r="I505" s="66">
        <f t="shared" ref="I505:J505" si="307">I506+I508</f>
        <v>4277700</v>
      </c>
      <c r="J505" s="66">
        <f t="shared" si="307"/>
        <v>4277700</v>
      </c>
      <c r="K505" s="66">
        <f t="shared" ref="K505:M505" si="308">K506+K508</f>
        <v>0</v>
      </c>
      <c r="L505" s="66">
        <f t="shared" si="308"/>
        <v>0</v>
      </c>
      <c r="M505" s="66">
        <f t="shared" si="308"/>
        <v>0</v>
      </c>
      <c r="N505" s="66">
        <f t="shared" si="293"/>
        <v>4277700</v>
      </c>
      <c r="O505" s="66">
        <f t="shared" si="294"/>
        <v>4277700</v>
      </c>
      <c r="P505" s="66">
        <f t="shared" si="295"/>
        <v>4277700</v>
      </c>
    </row>
    <row r="506" spans="1:16" customFormat="1" ht="25.5">
      <c r="A506" s="123"/>
      <c r="B506" s="136" t="s">
        <v>208</v>
      </c>
      <c r="C506" s="44" t="s">
        <v>53</v>
      </c>
      <c r="D506" s="44" t="s">
        <v>21</v>
      </c>
      <c r="E506" s="44" t="s">
        <v>100</v>
      </c>
      <c r="F506" s="44" t="s">
        <v>133</v>
      </c>
      <c r="G506" s="107" t="s">
        <v>32</v>
      </c>
      <c r="H506" s="66">
        <f>H507</f>
        <v>77700</v>
      </c>
      <c r="I506" s="66">
        <f t="shared" ref="I506:M506" si="309">I507</f>
        <v>77700</v>
      </c>
      <c r="J506" s="66">
        <f t="shared" si="309"/>
        <v>77700</v>
      </c>
      <c r="K506" s="66">
        <f t="shared" si="309"/>
        <v>0</v>
      </c>
      <c r="L506" s="66">
        <f t="shared" si="309"/>
        <v>0</v>
      </c>
      <c r="M506" s="66">
        <f t="shared" si="309"/>
        <v>0</v>
      </c>
      <c r="N506" s="66">
        <f t="shared" si="293"/>
        <v>77700</v>
      </c>
      <c r="O506" s="66">
        <f t="shared" si="294"/>
        <v>77700</v>
      </c>
      <c r="P506" s="66">
        <f t="shared" si="295"/>
        <v>77700</v>
      </c>
    </row>
    <row r="507" spans="1:16" customFormat="1" ht="25.5">
      <c r="A507" s="123"/>
      <c r="B507" s="77" t="s">
        <v>34</v>
      </c>
      <c r="C507" s="44" t="s">
        <v>53</v>
      </c>
      <c r="D507" s="44" t="s">
        <v>21</v>
      </c>
      <c r="E507" s="44" t="s">
        <v>100</v>
      </c>
      <c r="F507" s="44" t="s">
        <v>133</v>
      </c>
      <c r="G507" s="107" t="s">
        <v>33</v>
      </c>
      <c r="H507" s="66">
        <v>77700</v>
      </c>
      <c r="I507" s="66">
        <v>77700</v>
      </c>
      <c r="J507" s="66">
        <v>77700</v>
      </c>
      <c r="K507" s="66"/>
      <c r="L507" s="66"/>
      <c r="M507" s="66"/>
      <c r="N507" s="66">
        <f t="shared" si="293"/>
        <v>77700</v>
      </c>
      <c r="O507" s="66">
        <f t="shared" si="294"/>
        <v>77700</v>
      </c>
      <c r="P507" s="66">
        <f t="shared" si="295"/>
        <v>77700</v>
      </c>
    </row>
    <row r="508" spans="1:16" customFormat="1">
      <c r="A508" s="123"/>
      <c r="B508" s="109" t="s">
        <v>35</v>
      </c>
      <c r="C508" s="44" t="s">
        <v>53</v>
      </c>
      <c r="D508" s="44" t="s">
        <v>21</v>
      </c>
      <c r="E508" s="44" t="s">
        <v>100</v>
      </c>
      <c r="F508" s="44" t="s">
        <v>133</v>
      </c>
      <c r="G508" s="43" t="s">
        <v>36</v>
      </c>
      <c r="H508" s="66">
        <f>H509</f>
        <v>4200000</v>
      </c>
      <c r="I508" s="66">
        <f t="shared" ref="I508:M508" si="310">I509</f>
        <v>4200000</v>
      </c>
      <c r="J508" s="66">
        <f t="shared" si="310"/>
        <v>4200000</v>
      </c>
      <c r="K508" s="66">
        <f t="shared" si="310"/>
        <v>0</v>
      </c>
      <c r="L508" s="66">
        <f t="shared" si="310"/>
        <v>0</v>
      </c>
      <c r="M508" s="66">
        <f t="shared" si="310"/>
        <v>0</v>
      </c>
      <c r="N508" s="66">
        <f t="shared" si="293"/>
        <v>4200000</v>
      </c>
      <c r="O508" s="66">
        <f t="shared" si="294"/>
        <v>4200000</v>
      </c>
      <c r="P508" s="66">
        <f t="shared" si="295"/>
        <v>4200000</v>
      </c>
    </row>
    <row r="509" spans="1:16" customFormat="1">
      <c r="A509" s="123"/>
      <c r="B509" s="109" t="s">
        <v>198</v>
      </c>
      <c r="C509" s="44" t="s">
        <v>53</v>
      </c>
      <c r="D509" s="44" t="s">
        <v>21</v>
      </c>
      <c r="E509" s="44" t="s">
        <v>100</v>
      </c>
      <c r="F509" s="44" t="s">
        <v>133</v>
      </c>
      <c r="G509" s="107" t="s">
        <v>199</v>
      </c>
      <c r="H509" s="66">
        <v>4200000</v>
      </c>
      <c r="I509" s="66">
        <v>4200000</v>
      </c>
      <c r="J509" s="66">
        <v>4200000</v>
      </c>
      <c r="K509" s="66"/>
      <c r="L509" s="66"/>
      <c r="M509" s="66"/>
      <c r="N509" s="66">
        <f t="shared" si="293"/>
        <v>4200000</v>
      </c>
      <c r="O509" s="66">
        <f t="shared" si="294"/>
        <v>4200000</v>
      </c>
      <c r="P509" s="66">
        <f t="shared" si="295"/>
        <v>4200000</v>
      </c>
    </row>
    <row r="510" spans="1:16" customFormat="1" ht="25.5">
      <c r="A510" s="123"/>
      <c r="B510" s="77" t="s">
        <v>349</v>
      </c>
      <c r="C510" s="40" t="s">
        <v>53</v>
      </c>
      <c r="D510" s="40" t="s">
        <v>21</v>
      </c>
      <c r="E510" s="40" t="s">
        <v>100</v>
      </c>
      <c r="F510" s="40" t="s">
        <v>134</v>
      </c>
      <c r="G510" s="41"/>
      <c r="H510" s="73">
        <f>H511</f>
        <v>138000</v>
      </c>
      <c r="I510" s="73">
        <f t="shared" ref="I510:M511" si="311">I511</f>
        <v>138000</v>
      </c>
      <c r="J510" s="73">
        <f t="shared" si="311"/>
        <v>138000</v>
      </c>
      <c r="K510" s="73">
        <f t="shared" si="311"/>
        <v>0</v>
      </c>
      <c r="L510" s="73">
        <f t="shared" si="311"/>
        <v>0</v>
      </c>
      <c r="M510" s="73">
        <f t="shared" si="311"/>
        <v>0</v>
      </c>
      <c r="N510" s="73">
        <f t="shared" si="293"/>
        <v>138000</v>
      </c>
      <c r="O510" s="73">
        <f t="shared" si="294"/>
        <v>138000</v>
      </c>
      <c r="P510" s="73">
        <f t="shared" si="295"/>
        <v>138000</v>
      </c>
    </row>
    <row r="511" spans="1:16" customFormat="1">
      <c r="A511" s="123"/>
      <c r="B511" s="109" t="s">
        <v>35</v>
      </c>
      <c r="C511" s="40" t="s">
        <v>53</v>
      </c>
      <c r="D511" s="40" t="s">
        <v>21</v>
      </c>
      <c r="E511" s="40" t="s">
        <v>100</v>
      </c>
      <c r="F511" s="40" t="s">
        <v>134</v>
      </c>
      <c r="G511" s="41" t="s">
        <v>36</v>
      </c>
      <c r="H511" s="73">
        <f>H512</f>
        <v>138000</v>
      </c>
      <c r="I511" s="73">
        <f t="shared" si="311"/>
        <v>138000</v>
      </c>
      <c r="J511" s="73">
        <f t="shared" si="311"/>
        <v>138000</v>
      </c>
      <c r="K511" s="73">
        <f t="shared" si="311"/>
        <v>0</v>
      </c>
      <c r="L511" s="73">
        <f t="shared" si="311"/>
        <v>0</v>
      </c>
      <c r="M511" s="73">
        <f t="shared" si="311"/>
        <v>0</v>
      </c>
      <c r="N511" s="73">
        <f t="shared" si="293"/>
        <v>138000</v>
      </c>
      <c r="O511" s="73">
        <f t="shared" si="294"/>
        <v>138000</v>
      </c>
      <c r="P511" s="73">
        <f t="shared" si="295"/>
        <v>138000</v>
      </c>
    </row>
    <row r="512" spans="1:16" customFormat="1">
      <c r="A512" s="123"/>
      <c r="B512" s="77" t="s">
        <v>67</v>
      </c>
      <c r="C512" s="40" t="s">
        <v>53</v>
      </c>
      <c r="D512" s="40" t="s">
        <v>21</v>
      </c>
      <c r="E512" s="40" t="s">
        <v>100</v>
      </c>
      <c r="F512" s="40" t="s">
        <v>134</v>
      </c>
      <c r="G512" s="41" t="s">
        <v>68</v>
      </c>
      <c r="H512" s="66">
        <v>138000</v>
      </c>
      <c r="I512" s="66">
        <v>138000</v>
      </c>
      <c r="J512" s="66">
        <v>138000</v>
      </c>
      <c r="K512" s="66"/>
      <c r="L512" s="66"/>
      <c r="M512" s="66"/>
      <c r="N512" s="66">
        <f t="shared" si="293"/>
        <v>138000</v>
      </c>
      <c r="O512" s="66">
        <f t="shared" si="294"/>
        <v>138000</v>
      </c>
      <c r="P512" s="66">
        <f t="shared" si="295"/>
        <v>138000</v>
      </c>
    </row>
    <row r="513" spans="1:16" customFormat="1" ht="25.5">
      <c r="A513" s="123"/>
      <c r="B513" s="77" t="s">
        <v>350</v>
      </c>
      <c r="C513" s="40" t="s">
        <v>53</v>
      </c>
      <c r="D513" s="40" t="s">
        <v>21</v>
      </c>
      <c r="E513" s="40" t="s">
        <v>100</v>
      </c>
      <c r="F513" s="40" t="s">
        <v>135</v>
      </c>
      <c r="G513" s="41"/>
      <c r="H513" s="66">
        <f>H514</f>
        <v>50000</v>
      </c>
      <c r="I513" s="66">
        <f t="shared" ref="I513:M514" si="312">I514</f>
        <v>50000</v>
      </c>
      <c r="J513" s="66">
        <f t="shared" si="312"/>
        <v>50000</v>
      </c>
      <c r="K513" s="66">
        <f t="shared" si="312"/>
        <v>0</v>
      </c>
      <c r="L513" s="66">
        <f t="shared" si="312"/>
        <v>0</v>
      </c>
      <c r="M513" s="66">
        <f t="shared" si="312"/>
        <v>0</v>
      </c>
      <c r="N513" s="66">
        <f t="shared" si="293"/>
        <v>50000</v>
      </c>
      <c r="O513" s="66">
        <f t="shared" si="294"/>
        <v>50000</v>
      </c>
      <c r="P513" s="66">
        <f t="shared" si="295"/>
        <v>50000</v>
      </c>
    </row>
    <row r="514" spans="1:16" customFormat="1" ht="25.5">
      <c r="A514" s="123"/>
      <c r="B514" s="136" t="s">
        <v>208</v>
      </c>
      <c r="C514" s="40" t="s">
        <v>53</v>
      </c>
      <c r="D514" s="40" t="s">
        <v>21</v>
      </c>
      <c r="E514" s="40" t="s">
        <v>100</v>
      </c>
      <c r="F514" s="40" t="s">
        <v>135</v>
      </c>
      <c r="G514" s="41" t="s">
        <v>32</v>
      </c>
      <c r="H514" s="66">
        <f>H515</f>
        <v>50000</v>
      </c>
      <c r="I514" s="66">
        <f t="shared" si="312"/>
        <v>50000</v>
      </c>
      <c r="J514" s="66">
        <f t="shared" si="312"/>
        <v>50000</v>
      </c>
      <c r="K514" s="66">
        <f t="shared" si="312"/>
        <v>0</v>
      </c>
      <c r="L514" s="66">
        <f t="shared" si="312"/>
        <v>0</v>
      </c>
      <c r="M514" s="66">
        <f t="shared" si="312"/>
        <v>0</v>
      </c>
      <c r="N514" s="66">
        <f t="shared" si="293"/>
        <v>50000</v>
      </c>
      <c r="O514" s="66">
        <f t="shared" si="294"/>
        <v>50000</v>
      </c>
      <c r="P514" s="66">
        <f t="shared" si="295"/>
        <v>50000</v>
      </c>
    </row>
    <row r="515" spans="1:16" customFormat="1" ht="25.5">
      <c r="A515" s="123"/>
      <c r="B515" s="77" t="s">
        <v>34</v>
      </c>
      <c r="C515" s="40" t="s">
        <v>53</v>
      </c>
      <c r="D515" s="40" t="s">
        <v>21</v>
      </c>
      <c r="E515" s="40" t="s">
        <v>100</v>
      </c>
      <c r="F515" s="40" t="s">
        <v>135</v>
      </c>
      <c r="G515" s="41" t="s">
        <v>33</v>
      </c>
      <c r="H515" s="66">
        <v>50000</v>
      </c>
      <c r="I515" s="66">
        <v>50000</v>
      </c>
      <c r="J515" s="66">
        <v>50000</v>
      </c>
      <c r="K515" s="66"/>
      <c r="L515" s="66"/>
      <c r="M515" s="66"/>
      <c r="N515" s="66">
        <f t="shared" si="293"/>
        <v>50000</v>
      </c>
      <c r="O515" s="66">
        <f t="shared" si="294"/>
        <v>50000</v>
      </c>
      <c r="P515" s="66">
        <f t="shared" si="295"/>
        <v>50000</v>
      </c>
    </row>
    <row r="516" spans="1:16" customFormat="1">
      <c r="A516" s="123"/>
      <c r="B516" s="77" t="s">
        <v>188</v>
      </c>
      <c r="C516" s="40" t="s">
        <v>53</v>
      </c>
      <c r="D516" s="40" t="s">
        <v>21</v>
      </c>
      <c r="E516" s="40" t="s">
        <v>100</v>
      </c>
      <c r="F516" s="40" t="s">
        <v>187</v>
      </c>
      <c r="G516" s="41"/>
      <c r="H516" s="66">
        <f>H517+H519</f>
        <v>0</v>
      </c>
      <c r="I516" s="66">
        <f t="shared" ref="I516:M516" si="313">I517+I519</f>
        <v>0</v>
      </c>
      <c r="J516" s="66">
        <f t="shared" si="313"/>
        <v>0</v>
      </c>
      <c r="K516" s="66">
        <f t="shared" si="313"/>
        <v>193350</v>
      </c>
      <c r="L516" s="66">
        <f t="shared" si="313"/>
        <v>0</v>
      </c>
      <c r="M516" s="66">
        <f t="shared" si="313"/>
        <v>0</v>
      </c>
      <c r="N516" s="66">
        <f t="shared" ref="N516:N520" si="314">H516+K516</f>
        <v>193350</v>
      </c>
      <c r="O516" s="66">
        <f t="shared" ref="O516:O520" si="315">I516+L516</f>
        <v>0</v>
      </c>
      <c r="P516" s="66">
        <f t="shared" ref="P516:P520" si="316">J516+M516</f>
        <v>0</v>
      </c>
    </row>
    <row r="517" spans="1:16" customFormat="1" ht="25.5">
      <c r="A517" s="123"/>
      <c r="B517" s="136" t="s">
        <v>208</v>
      </c>
      <c r="C517" s="40" t="s">
        <v>53</v>
      </c>
      <c r="D517" s="40" t="s">
        <v>21</v>
      </c>
      <c r="E517" s="40" t="s">
        <v>100</v>
      </c>
      <c r="F517" s="40" t="s">
        <v>187</v>
      </c>
      <c r="G517" s="41" t="s">
        <v>32</v>
      </c>
      <c r="H517" s="66">
        <f>H518</f>
        <v>0</v>
      </c>
      <c r="I517" s="66">
        <f t="shared" ref="I517:M517" si="317">I518</f>
        <v>0</v>
      </c>
      <c r="J517" s="66">
        <f t="shared" si="317"/>
        <v>0</v>
      </c>
      <c r="K517" s="66">
        <f t="shared" si="317"/>
        <v>115000</v>
      </c>
      <c r="L517" s="66">
        <f t="shared" si="317"/>
        <v>0</v>
      </c>
      <c r="M517" s="66">
        <f t="shared" si="317"/>
        <v>0</v>
      </c>
      <c r="N517" s="66">
        <f t="shared" si="314"/>
        <v>115000</v>
      </c>
      <c r="O517" s="66">
        <f t="shared" si="315"/>
        <v>0</v>
      </c>
      <c r="P517" s="66">
        <f t="shared" si="316"/>
        <v>0</v>
      </c>
    </row>
    <row r="518" spans="1:16" customFormat="1" ht="25.5">
      <c r="A518" s="123"/>
      <c r="B518" s="77" t="s">
        <v>34</v>
      </c>
      <c r="C518" s="40" t="s">
        <v>53</v>
      </c>
      <c r="D518" s="40" t="s">
        <v>21</v>
      </c>
      <c r="E518" s="40" t="s">
        <v>100</v>
      </c>
      <c r="F518" s="40" t="s">
        <v>187</v>
      </c>
      <c r="G518" s="41" t="s">
        <v>33</v>
      </c>
      <c r="H518" s="66"/>
      <c r="I518" s="66"/>
      <c r="J518" s="66"/>
      <c r="K518" s="66">
        <v>115000</v>
      </c>
      <c r="L518" s="66"/>
      <c r="M518" s="66"/>
      <c r="N518" s="66">
        <f t="shared" si="314"/>
        <v>115000</v>
      </c>
      <c r="O518" s="66">
        <f t="shared" si="315"/>
        <v>0</v>
      </c>
      <c r="P518" s="66">
        <f t="shared" si="316"/>
        <v>0</v>
      </c>
    </row>
    <row r="519" spans="1:16" customFormat="1">
      <c r="A519" s="123"/>
      <c r="B519" s="109" t="s">
        <v>35</v>
      </c>
      <c r="C519" s="40" t="s">
        <v>53</v>
      </c>
      <c r="D519" s="40" t="s">
        <v>21</v>
      </c>
      <c r="E519" s="40" t="s">
        <v>100</v>
      </c>
      <c r="F519" s="40" t="s">
        <v>187</v>
      </c>
      <c r="G519" s="41" t="s">
        <v>36</v>
      </c>
      <c r="H519" s="66">
        <f>H520</f>
        <v>0</v>
      </c>
      <c r="I519" s="66">
        <f t="shared" ref="I519:M519" si="318">I520</f>
        <v>0</v>
      </c>
      <c r="J519" s="66">
        <f t="shared" si="318"/>
        <v>0</v>
      </c>
      <c r="K519" s="66">
        <f t="shared" si="318"/>
        <v>78350</v>
      </c>
      <c r="L519" s="66">
        <f t="shared" si="318"/>
        <v>0</v>
      </c>
      <c r="M519" s="66">
        <f t="shared" si="318"/>
        <v>0</v>
      </c>
      <c r="N519" s="66">
        <f t="shared" si="314"/>
        <v>78350</v>
      </c>
      <c r="O519" s="66">
        <f t="shared" si="315"/>
        <v>0</v>
      </c>
      <c r="P519" s="66">
        <f t="shared" si="316"/>
        <v>0</v>
      </c>
    </row>
    <row r="520" spans="1:16" customFormat="1">
      <c r="A520" s="123"/>
      <c r="B520" s="77" t="s">
        <v>67</v>
      </c>
      <c r="C520" s="40" t="s">
        <v>53</v>
      </c>
      <c r="D520" s="40" t="s">
        <v>21</v>
      </c>
      <c r="E520" s="40" t="s">
        <v>100</v>
      </c>
      <c r="F520" s="40" t="s">
        <v>187</v>
      </c>
      <c r="G520" s="41" t="s">
        <v>68</v>
      </c>
      <c r="H520" s="66"/>
      <c r="I520" s="66"/>
      <c r="J520" s="66"/>
      <c r="K520" s="66">
        <v>78350</v>
      </c>
      <c r="L520" s="66"/>
      <c r="M520" s="66"/>
      <c r="N520" s="66">
        <f t="shared" si="314"/>
        <v>78350</v>
      </c>
      <c r="O520" s="66">
        <f t="shared" si="315"/>
        <v>0</v>
      </c>
      <c r="P520" s="66">
        <f t="shared" si="316"/>
        <v>0</v>
      </c>
    </row>
    <row r="521" spans="1:16" customFormat="1" ht="25.5">
      <c r="A521" s="123"/>
      <c r="B521" s="108" t="s">
        <v>336</v>
      </c>
      <c r="C521" s="40" t="s">
        <v>53</v>
      </c>
      <c r="D521" s="40" t="s">
        <v>21</v>
      </c>
      <c r="E521" s="40" t="s">
        <v>100</v>
      </c>
      <c r="F521" s="40" t="s">
        <v>337</v>
      </c>
      <c r="G521" s="41"/>
      <c r="H521" s="66">
        <f>H522+H524</f>
        <v>621621.58000000007</v>
      </c>
      <c r="I521" s="66">
        <f t="shared" ref="I521:J521" si="319">I522+I524</f>
        <v>650717.02999999991</v>
      </c>
      <c r="J521" s="66">
        <f t="shared" si="319"/>
        <v>669603.63</v>
      </c>
      <c r="K521" s="66">
        <f t="shared" ref="K521:M521" si="320">K522+K524</f>
        <v>11605.619999999995</v>
      </c>
      <c r="L521" s="66">
        <f t="shared" si="320"/>
        <v>12144.13</v>
      </c>
      <c r="M521" s="66">
        <f t="shared" si="320"/>
        <v>17529.900000000001</v>
      </c>
      <c r="N521" s="66">
        <f t="shared" si="293"/>
        <v>633227.20000000007</v>
      </c>
      <c r="O521" s="66">
        <f t="shared" si="294"/>
        <v>662861.15999999992</v>
      </c>
      <c r="P521" s="66">
        <f t="shared" si="295"/>
        <v>687133.53</v>
      </c>
    </row>
    <row r="522" spans="1:16" customFormat="1" ht="38.25">
      <c r="A522" s="123"/>
      <c r="B522" s="77" t="s">
        <v>51</v>
      </c>
      <c r="C522" s="40" t="s">
        <v>53</v>
      </c>
      <c r="D522" s="40" t="s">
        <v>21</v>
      </c>
      <c r="E522" s="40" t="s">
        <v>100</v>
      </c>
      <c r="F522" s="40" t="s">
        <v>337</v>
      </c>
      <c r="G522" s="41" t="s">
        <v>49</v>
      </c>
      <c r="H522" s="66">
        <f>H523</f>
        <v>570116.66</v>
      </c>
      <c r="I522" s="66">
        <f t="shared" ref="I522:M522" si="321">I523</f>
        <v>623398.46</v>
      </c>
      <c r="J522" s="66">
        <f t="shared" si="321"/>
        <v>623398.46</v>
      </c>
      <c r="K522" s="66">
        <f t="shared" si="321"/>
        <v>-242012.66</v>
      </c>
      <c r="L522" s="66">
        <f t="shared" si="321"/>
        <v>12144.13</v>
      </c>
      <c r="M522" s="66">
        <f t="shared" si="321"/>
        <v>17529.900000000001</v>
      </c>
      <c r="N522" s="66">
        <f t="shared" si="293"/>
        <v>328104</v>
      </c>
      <c r="O522" s="66">
        <f t="shared" si="294"/>
        <v>635542.59</v>
      </c>
      <c r="P522" s="66">
        <f t="shared" si="295"/>
        <v>640928.36</v>
      </c>
    </row>
    <row r="523" spans="1:16" customFormat="1">
      <c r="A523" s="123"/>
      <c r="B523" s="77" t="s">
        <v>52</v>
      </c>
      <c r="C523" s="40" t="s">
        <v>53</v>
      </c>
      <c r="D523" s="40" t="s">
        <v>21</v>
      </c>
      <c r="E523" s="40" t="s">
        <v>100</v>
      </c>
      <c r="F523" s="40" t="s">
        <v>337</v>
      </c>
      <c r="G523" s="41" t="s">
        <v>50</v>
      </c>
      <c r="H523" s="67">
        <f>548166.66+21950</f>
        <v>570116.66</v>
      </c>
      <c r="I523" s="67">
        <f>601448.46+21950</f>
        <v>623398.46</v>
      </c>
      <c r="J523" s="67">
        <f>601448.46+21950</f>
        <v>623398.46</v>
      </c>
      <c r="K523" s="67">
        <f>11605.62-253618.28</f>
        <v>-242012.66</v>
      </c>
      <c r="L523" s="67">
        <v>12144.13</v>
      </c>
      <c r="M523" s="67">
        <v>17529.900000000001</v>
      </c>
      <c r="N523" s="67">
        <f t="shared" si="293"/>
        <v>328104</v>
      </c>
      <c r="O523" s="67">
        <f t="shared" si="294"/>
        <v>635542.59</v>
      </c>
      <c r="P523" s="67">
        <f t="shared" si="295"/>
        <v>640928.36</v>
      </c>
    </row>
    <row r="524" spans="1:16" customFormat="1" ht="25.5">
      <c r="A524" s="123"/>
      <c r="B524" s="136" t="s">
        <v>208</v>
      </c>
      <c r="C524" s="40" t="s">
        <v>53</v>
      </c>
      <c r="D524" s="40" t="s">
        <v>21</v>
      </c>
      <c r="E524" s="40" t="s">
        <v>100</v>
      </c>
      <c r="F524" s="40" t="s">
        <v>337</v>
      </c>
      <c r="G524" s="41" t="s">
        <v>32</v>
      </c>
      <c r="H524" s="66">
        <f>H525</f>
        <v>51504.92</v>
      </c>
      <c r="I524" s="66">
        <f t="shared" ref="I524:M524" si="322">I525</f>
        <v>27318.57</v>
      </c>
      <c r="J524" s="66">
        <f t="shared" si="322"/>
        <v>46205.17</v>
      </c>
      <c r="K524" s="66">
        <f t="shared" si="322"/>
        <v>253618.28</v>
      </c>
      <c r="L524" s="66">
        <f t="shared" si="322"/>
        <v>0</v>
      </c>
      <c r="M524" s="66">
        <f t="shared" si="322"/>
        <v>0</v>
      </c>
      <c r="N524" s="66">
        <f t="shared" si="293"/>
        <v>305123.20000000001</v>
      </c>
      <c r="O524" s="66">
        <f t="shared" si="294"/>
        <v>27318.57</v>
      </c>
      <c r="P524" s="66">
        <f t="shared" si="295"/>
        <v>46205.17</v>
      </c>
    </row>
    <row r="525" spans="1:16" customFormat="1" ht="25.5">
      <c r="A525" s="123"/>
      <c r="B525" s="77" t="s">
        <v>34</v>
      </c>
      <c r="C525" s="40" t="s">
        <v>53</v>
      </c>
      <c r="D525" s="40" t="s">
        <v>21</v>
      </c>
      <c r="E525" s="40" t="s">
        <v>100</v>
      </c>
      <c r="F525" s="40" t="s">
        <v>337</v>
      </c>
      <c r="G525" s="41" t="s">
        <v>33</v>
      </c>
      <c r="H525" s="67">
        <v>51504.92</v>
      </c>
      <c r="I525" s="67">
        <v>27318.57</v>
      </c>
      <c r="J525" s="67">
        <v>46205.17</v>
      </c>
      <c r="K525" s="67">
        <v>253618.28</v>
      </c>
      <c r="L525" s="67"/>
      <c r="M525" s="67"/>
      <c r="N525" s="67">
        <f t="shared" si="293"/>
        <v>305123.20000000001</v>
      </c>
      <c r="O525" s="67">
        <f t="shared" si="294"/>
        <v>27318.57</v>
      </c>
      <c r="P525" s="67">
        <f t="shared" si="295"/>
        <v>46205.17</v>
      </c>
    </row>
    <row r="526" spans="1:16" customFormat="1" ht="42.75" customHeight="1">
      <c r="A526" s="123"/>
      <c r="B526" s="108" t="s">
        <v>157</v>
      </c>
      <c r="C526" s="40" t="s">
        <v>53</v>
      </c>
      <c r="D526" s="40" t="s">
        <v>21</v>
      </c>
      <c r="E526" s="40" t="s">
        <v>100</v>
      </c>
      <c r="F526" s="40" t="s">
        <v>156</v>
      </c>
      <c r="G526" s="41"/>
      <c r="H526" s="67">
        <f>+H527</f>
        <v>2109.33</v>
      </c>
      <c r="I526" s="67">
        <f t="shared" ref="I526:M526" si="323">+I527</f>
        <v>1879.4</v>
      </c>
      <c r="J526" s="67">
        <f t="shared" si="323"/>
        <v>1878.66</v>
      </c>
      <c r="K526" s="67">
        <f t="shared" si="323"/>
        <v>-1389.42</v>
      </c>
      <c r="L526" s="67">
        <f t="shared" si="323"/>
        <v>-1122.7</v>
      </c>
      <c r="M526" s="67">
        <f t="shared" si="323"/>
        <v>-1203.98</v>
      </c>
      <c r="N526" s="67">
        <f t="shared" si="293"/>
        <v>719.90999999999985</v>
      </c>
      <c r="O526" s="67">
        <f t="shared" si="294"/>
        <v>756.7</v>
      </c>
      <c r="P526" s="67">
        <f t="shared" si="295"/>
        <v>674.68000000000006</v>
      </c>
    </row>
    <row r="527" spans="1:16" customFormat="1" ht="28.5" customHeight="1">
      <c r="A527" s="123"/>
      <c r="B527" s="136" t="s">
        <v>208</v>
      </c>
      <c r="C527" s="40" t="s">
        <v>53</v>
      </c>
      <c r="D527" s="40" t="s">
        <v>21</v>
      </c>
      <c r="E527" s="40" t="s">
        <v>100</v>
      </c>
      <c r="F527" s="40" t="s">
        <v>156</v>
      </c>
      <c r="G527" s="41" t="s">
        <v>32</v>
      </c>
      <c r="H527" s="67">
        <f>H528</f>
        <v>2109.33</v>
      </c>
      <c r="I527" s="67">
        <f t="shared" ref="I527:M527" si="324">I528</f>
        <v>1879.4</v>
      </c>
      <c r="J527" s="67">
        <f t="shared" si="324"/>
        <v>1878.66</v>
      </c>
      <c r="K527" s="67">
        <f t="shared" si="324"/>
        <v>-1389.42</v>
      </c>
      <c r="L527" s="67">
        <f t="shared" si="324"/>
        <v>-1122.7</v>
      </c>
      <c r="M527" s="67">
        <f t="shared" si="324"/>
        <v>-1203.98</v>
      </c>
      <c r="N527" s="67">
        <f t="shared" si="293"/>
        <v>719.90999999999985</v>
      </c>
      <c r="O527" s="67">
        <f t="shared" si="294"/>
        <v>756.7</v>
      </c>
      <c r="P527" s="67">
        <f t="shared" si="295"/>
        <v>674.68000000000006</v>
      </c>
    </row>
    <row r="528" spans="1:16" customFormat="1" ht="25.5">
      <c r="A528" s="123"/>
      <c r="B528" s="77" t="s">
        <v>34</v>
      </c>
      <c r="C528" s="40" t="s">
        <v>53</v>
      </c>
      <c r="D528" s="40" t="s">
        <v>21</v>
      </c>
      <c r="E528" s="40" t="s">
        <v>100</v>
      </c>
      <c r="F528" s="40" t="s">
        <v>156</v>
      </c>
      <c r="G528" s="41" t="s">
        <v>33</v>
      </c>
      <c r="H528" s="66">
        <v>2109.33</v>
      </c>
      <c r="I528" s="66">
        <v>1879.4</v>
      </c>
      <c r="J528" s="66">
        <v>1878.66</v>
      </c>
      <c r="K528" s="66">
        <v>-1389.42</v>
      </c>
      <c r="L528" s="66">
        <v>-1122.7</v>
      </c>
      <c r="M528" s="66">
        <v>-1203.98</v>
      </c>
      <c r="N528" s="66">
        <f t="shared" si="293"/>
        <v>719.90999999999985</v>
      </c>
      <c r="O528" s="66">
        <f t="shared" si="294"/>
        <v>756.7</v>
      </c>
      <c r="P528" s="66">
        <f t="shared" si="295"/>
        <v>674.68000000000006</v>
      </c>
    </row>
    <row r="529" spans="1:16" customFormat="1" ht="38.25">
      <c r="A529" s="123"/>
      <c r="B529" s="164" t="s">
        <v>338</v>
      </c>
      <c r="C529" s="40" t="s">
        <v>53</v>
      </c>
      <c r="D529" s="40" t="s">
        <v>21</v>
      </c>
      <c r="E529" s="40" t="s">
        <v>100</v>
      </c>
      <c r="F529" s="156" t="s">
        <v>339</v>
      </c>
      <c r="G529" s="76"/>
      <c r="H529" s="66">
        <f>H530</f>
        <v>2152400</v>
      </c>
      <c r="I529" s="66">
        <f t="shared" ref="I529:M530" si="325">I530</f>
        <v>0</v>
      </c>
      <c r="J529" s="66">
        <f t="shared" si="325"/>
        <v>0</v>
      </c>
      <c r="K529" s="66">
        <f t="shared" si="325"/>
        <v>0</v>
      </c>
      <c r="L529" s="66">
        <f t="shared" si="325"/>
        <v>0</v>
      </c>
      <c r="M529" s="66">
        <f t="shared" si="325"/>
        <v>0</v>
      </c>
      <c r="N529" s="66">
        <f t="shared" si="293"/>
        <v>2152400</v>
      </c>
      <c r="O529" s="66">
        <f t="shared" si="294"/>
        <v>0</v>
      </c>
      <c r="P529" s="66">
        <f t="shared" si="295"/>
        <v>0</v>
      </c>
    </row>
    <row r="530" spans="1:16" customFormat="1">
      <c r="A530" s="123"/>
      <c r="B530" s="109" t="s">
        <v>35</v>
      </c>
      <c r="C530" s="40" t="s">
        <v>53</v>
      </c>
      <c r="D530" s="40" t="s">
        <v>21</v>
      </c>
      <c r="E530" s="40" t="s">
        <v>100</v>
      </c>
      <c r="F530" s="156" t="s">
        <v>339</v>
      </c>
      <c r="G530" s="76" t="s">
        <v>36</v>
      </c>
      <c r="H530" s="66">
        <f>H531</f>
        <v>2152400</v>
      </c>
      <c r="I530" s="66">
        <f t="shared" si="325"/>
        <v>0</v>
      </c>
      <c r="J530" s="66">
        <f t="shared" si="325"/>
        <v>0</v>
      </c>
      <c r="K530" s="66">
        <f t="shared" si="325"/>
        <v>0</v>
      </c>
      <c r="L530" s="66">
        <f t="shared" si="325"/>
        <v>0</v>
      </c>
      <c r="M530" s="66">
        <f t="shared" si="325"/>
        <v>0</v>
      </c>
      <c r="N530" s="66">
        <f t="shared" si="293"/>
        <v>2152400</v>
      </c>
      <c r="O530" s="66">
        <f t="shared" si="294"/>
        <v>0</v>
      </c>
      <c r="P530" s="66">
        <f t="shared" si="295"/>
        <v>0</v>
      </c>
    </row>
    <row r="531" spans="1:16" customFormat="1" ht="25.5">
      <c r="A531" s="123"/>
      <c r="B531" s="109" t="s">
        <v>38</v>
      </c>
      <c r="C531" s="40" t="s">
        <v>53</v>
      </c>
      <c r="D531" s="40" t="s">
        <v>21</v>
      </c>
      <c r="E531" s="40" t="s">
        <v>100</v>
      </c>
      <c r="F531" s="156" t="s">
        <v>339</v>
      </c>
      <c r="G531" s="76" t="s">
        <v>37</v>
      </c>
      <c r="H531" s="66">
        <v>2152400</v>
      </c>
      <c r="I531" s="66"/>
      <c r="J531" s="66"/>
      <c r="K531" s="66"/>
      <c r="L531" s="66"/>
      <c r="M531" s="66"/>
      <c r="N531" s="66">
        <f t="shared" si="293"/>
        <v>2152400</v>
      </c>
      <c r="O531" s="66">
        <f t="shared" si="294"/>
        <v>0</v>
      </c>
      <c r="P531" s="66">
        <f t="shared" si="295"/>
        <v>0</v>
      </c>
    </row>
    <row r="532" spans="1:16" customFormat="1">
      <c r="A532" s="123"/>
      <c r="B532" s="88" t="s">
        <v>60</v>
      </c>
      <c r="C532" s="40" t="s">
        <v>53</v>
      </c>
      <c r="D532" s="40" t="s">
        <v>21</v>
      </c>
      <c r="E532" s="40" t="s">
        <v>100</v>
      </c>
      <c r="F532" s="40" t="s">
        <v>137</v>
      </c>
      <c r="G532" s="41"/>
      <c r="H532" s="66">
        <f>H533+H535</f>
        <v>545094.90999999992</v>
      </c>
      <c r="I532" s="66">
        <f t="shared" ref="I532:J532" si="326">I533+I535</f>
        <v>593704.14</v>
      </c>
      <c r="J532" s="66">
        <f t="shared" si="326"/>
        <v>671120.81</v>
      </c>
      <c r="K532" s="66">
        <f t="shared" ref="K532:M532" si="327">K533+K535</f>
        <v>5001.62</v>
      </c>
      <c r="L532" s="66">
        <f t="shared" si="327"/>
        <v>-17822.43</v>
      </c>
      <c r="M532" s="66">
        <f t="shared" si="327"/>
        <v>-74078.16</v>
      </c>
      <c r="N532" s="66">
        <f t="shared" si="293"/>
        <v>550096.52999999991</v>
      </c>
      <c r="O532" s="66">
        <f t="shared" si="294"/>
        <v>575881.71</v>
      </c>
      <c r="P532" s="66">
        <f t="shared" si="295"/>
        <v>597042.65</v>
      </c>
    </row>
    <row r="533" spans="1:16" customFormat="1" ht="38.25">
      <c r="A533" s="123"/>
      <c r="B533" s="77" t="s">
        <v>51</v>
      </c>
      <c r="C533" s="40" t="s">
        <v>53</v>
      </c>
      <c r="D533" s="40" t="s">
        <v>21</v>
      </c>
      <c r="E533" s="40" t="s">
        <v>100</v>
      </c>
      <c r="F533" s="40" t="s">
        <v>137</v>
      </c>
      <c r="G533" s="41" t="s">
        <v>49</v>
      </c>
      <c r="H533" s="66">
        <f>H534</f>
        <v>510094.91</v>
      </c>
      <c r="I533" s="66">
        <f t="shared" ref="I533:M533" si="328">I534</f>
        <v>558704.14</v>
      </c>
      <c r="J533" s="66">
        <f t="shared" si="328"/>
        <v>636120.81000000006</v>
      </c>
      <c r="K533" s="66">
        <f t="shared" si="328"/>
        <v>5001.62</v>
      </c>
      <c r="L533" s="66">
        <f t="shared" si="328"/>
        <v>-17822.43</v>
      </c>
      <c r="M533" s="66">
        <f t="shared" si="328"/>
        <v>-74078.16</v>
      </c>
      <c r="N533" s="66">
        <f t="shared" si="293"/>
        <v>515096.52999999997</v>
      </c>
      <c r="O533" s="66">
        <f t="shared" si="294"/>
        <v>540881.71</v>
      </c>
      <c r="P533" s="66">
        <f t="shared" si="295"/>
        <v>562042.65</v>
      </c>
    </row>
    <row r="534" spans="1:16" customFormat="1">
      <c r="A534" s="123"/>
      <c r="B534" s="77" t="s">
        <v>52</v>
      </c>
      <c r="C534" s="40" t="s">
        <v>53</v>
      </c>
      <c r="D534" s="40" t="s">
        <v>21</v>
      </c>
      <c r="E534" s="40" t="s">
        <v>100</v>
      </c>
      <c r="F534" s="40" t="s">
        <v>137</v>
      </c>
      <c r="G534" s="41" t="s">
        <v>50</v>
      </c>
      <c r="H534" s="66">
        <f>500094.91+10000</f>
        <v>510094.91</v>
      </c>
      <c r="I534" s="66">
        <f>548704.14+10000</f>
        <v>558704.14</v>
      </c>
      <c r="J534" s="66">
        <f>626120.81+10000</f>
        <v>636120.81000000006</v>
      </c>
      <c r="K534" s="66">
        <v>5001.62</v>
      </c>
      <c r="L534" s="66">
        <v>-17822.43</v>
      </c>
      <c r="M534" s="66">
        <v>-74078.16</v>
      </c>
      <c r="N534" s="66">
        <f t="shared" si="293"/>
        <v>515096.52999999997</v>
      </c>
      <c r="O534" s="66">
        <f t="shared" si="294"/>
        <v>540881.71</v>
      </c>
      <c r="P534" s="66">
        <f t="shared" si="295"/>
        <v>562042.65</v>
      </c>
    </row>
    <row r="535" spans="1:16" customFormat="1" ht="25.5">
      <c r="A535" s="123"/>
      <c r="B535" s="136" t="s">
        <v>208</v>
      </c>
      <c r="C535" s="40" t="s">
        <v>53</v>
      </c>
      <c r="D535" s="40" t="s">
        <v>21</v>
      </c>
      <c r="E535" s="40" t="s">
        <v>100</v>
      </c>
      <c r="F535" s="40" t="s">
        <v>137</v>
      </c>
      <c r="G535" s="41" t="s">
        <v>32</v>
      </c>
      <c r="H535" s="66">
        <f>H536</f>
        <v>35000</v>
      </c>
      <c r="I535" s="66">
        <f t="shared" ref="I535:M535" si="329">I536</f>
        <v>35000</v>
      </c>
      <c r="J535" s="66">
        <f t="shared" si="329"/>
        <v>35000</v>
      </c>
      <c r="K535" s="66">
        <f t="shared" si="329"/>
        <v>0</v>
      </c>
      <c r="L535" s="66">
        <f t="shared" si="329"/>
        <v>0</v>
      </c>
      <c r="M535" s="66">
        <f t="shared" si="329"/>
        <v>0</v>
      </c>
      <c r="N535" s="66">
        <f t="shared" si="293"/>
        <v>35000</v>
      </c>
      <c r="O535" s="66">
        <f t="shared" si="294"/>
        <v>35000</v>
      </c>
      <c r="P535" s="66">
        <f t="shared" si="295"/>
        <v>35000</v>
      </c>
    </row>
    <row r="536" spans="1:16" customFormat="1" ht="25.5">
      <c r="A536" s="123"/>
      <c r="B536" s="77" t="s">
        <v>34</v>
      </c>
      <c r="C536" s="40" t="s">
        <v>53</v>
      </c>
      <c r="D536" s="40" t="s">
        <v>21</v>
      </c>
      <c r="E536" s="40" t="s">
        <v>100</v>
      </c>
      <c r="F536" s="40" t="s">
        <v>137</v>
      </c>
      <c r="G536" s="41" t="s">
        <v>33</v>
      </c>
      <c r="H536" s="66">
        <v>35000</v>
      </c>
      <c r="I536" s="66">
        <v>35000</v>
      </c>
      <c r="J536" s="66">
        <v>35000</v>
      </c>
      <c r="K536" s="66"/>
      <c r="L536" s="66"/>
      <c r="M536" s="66"/>
      <c r="N536" s="66">
        <f t="shared" si="293"/>
        <v>35000</v>
      </c>
      <c r="O536" s="66">
        <f t="shared" si="294"/>
        <v>35000</v>
      </c>
      <c r="P536" s="66">
        <f t="shared" si="295"/>
        <v>35000</v>
      </c>
    </row>
    <row r="537" spans="1:16" customFormat="1" ht="25.5">
      <c r="A537" s="123"/>
      <c r="B537" s="88" t="s">
        <v>97</v>
      </c>
      <c r="C537" s="165" t="s">
        <v>53</v>
      </c>
      <c r="D537" s="165" t="s">
        <v>21</v>
      </c>
      <c r="E537" s="165" t="s">
        <v>100</v>
      </c>
      <c r="F537" s="165" t="s">
        <v>138</v>
      </c>
      <c r="G537" s="122"/>
      <c r="H537" s="67">
        <f>H538</f>
        <v>71379.360000000001</v>
      </c>
      <c r="I537" s="67">
        <f t="shared" ref="I537:M537" si="330">I538</f>
        <v>74234.53</v>
      </c>
      <c r="J537" s="67">
        <f t="shared" si="330"/>
        <v>74234.53</v>
      </c>
      <c r="K537" s="67">
        <f t="shared" si="330"/>
        <v>0</v>
      </c>
      <c r="L537" s="67">
        <f t="shared" si="330"/>
        <v>0</v>
      </c>
      <c r="M537" s="67">
        <f t="shared" si="330"/>
        <v>0</v>
      </c>
      <c r="N537" s="67">
        <f t="shared" si="293"/>
        <v>71379.360000000001</v>
      </c>
      <c r="O537" s="67">
        <f t="shared" si="294"/>
        <v>74234.53</v>
      </c>
      <c r="P537" s="67">
        <f t="shared" si="295"/>
        <v>74234.53</v>
      </c>
    </row>
    <row r="538" spans="1:16" customFormat="1">
      <c r="A538" s="123"/>
      <c r="B538" s="109" t="s">
        <v>35</v>
      </c>
      <c r="C538" s="165" t="s">
        <v>53</v>
      </c>
      <c r="D538" s="165" t="s">
        <v>21</v>
      </c>
      <c r="E538" s="165" t="s">
        <v>100</v>
      </c>
      <c r="F538" s="165" t="s">
        <v>138</v>
      </c>
      <c r="G538" s="122" t="s">
        <v>36</v>
      </c>
      <c r="H538" s="67">
        <f>H539</f>
        <v>71379.360000000001</v>
      </c>
      <c r="I538" s="67">
        <f t="shared" ref="I538:M538" si="331">I539</f>
        <v>74234.53</v>
      </c>
      <c r="J538" s="67">
        <f t="shared" si="331"/>
        <v>74234.53</v>
      </c>
      <c r="K538" s="67">
        <f t="shared" si="331"/>
        <v>0</v>
      </c>
      <c r="L538" s="67">
        <f t="shared" si="331"/>
        <v>0</v>
      </c>
      <c r="M538" s="67">
        <f t="shared" si="331"/>
        <v>0</v>
      </c>
      <c r="N538" s="67">
        <f t="shared" si="293"/>
        <v>71379.360000000001</v>
      </c>
      <c r="O538" s="67">
        <f t="shared" si="294"/>
        <v>74234.53</v>
      </c>
      <c r="P538" s="67">
        <f t="shared" si="295"/>
        <v>74234.53</v>
      </c>
    </row>
    <row r="539" spans="1:16" customFormat="1" ht="25.5">
      <c r="A539" s="123"/>
      <c r="B539" s="175" t="s">
        <v>38</v>
      </c>
      <c r="C539" s="165" t="s">
        <v>53</v>
      </c>
      <c r="D539" s="165" t="s">
        <v>21</v>
      </c>
      <c r="E539" s="165" t="s">
        <v>100</v>
      </c>
      <c r="F539" s="165" t="s">
        <v>138</v>
      </c>
      <c r="G539" s="122" t="s">
        <v>37</v>
      </c>
      <c r="H539" s="74">
        <v>71379.360000000001</v>
      </c>
      <c r="I539" s="74">
        <v>74234.53</v>
      </c>
      <c r="J539" s="74">
        <v>74234.53</v>
      </c>
      <c r="K539" s="74"/>
      <c r="L539" s="74"/>
      <c r="M539" s="74"/>
      <c r="N539" s="74">
        <f t="shared" si="293"/>
        <v>71379.360000000001</v>
      </c>
      <c r="O539" s="74">
        <f t="shared" si="294"/>
        <v>74234.53</v>
      </c>
      <c r="P539" s="74">
        <f t="shared" si="295"/>
        <v>74234.53</v>
      </c>
    </row>
    <row r="540" spans="1:16" customFormat="1" ht="51">
      <c r="A540" s="123"/>
      <c r="B540" s="88" t="s">
        <v>220</v>
      </c>
      <c r="C540" s="40" t="s">
        <v>53</v>
      </c>
      <c r="D540" s="40" t="s">
        <v>21</v>
      </c>
      <c r="E540" s="40" t="s">
        <v>100</v>
      </c>
      <c r="F540" s="40" t="s">
        <v>171</v>
      </c>
      <c r="G540" s="41"/>
      <c r="H540" s="66">
        <f>H543+H541</f>
        <v>2180379.6399999997</v>
      </c>
      <c r="I540" s="66">
        <f t="shared" ref="I540:J540" si="332">I543+I541</f>
        <v>2374816.54</v>
      </c>
      <c r="J540" s="66">
        <f t="shared" si="332"/>
        <v>2684483.21</v>
      </c>
      <c r="K540" s="66">
        <f t="shared" ref="K540:M540" si="333">K543+K541</f>
        <v>20006.48</v>
      </c>
      <c r="L540" s="66">
        <f t="shared" si="333"/>
        <v>-71289.710000000006</v>
      </c>
      <c r="M540" s="66">
        <f t="shared" si="333"/>
        <v>-296312.59999999998</v>
      </c>
      <c r="N540" s="66">
        <f t="shared" si="293"/>
        <v>2200386.1199999996</v>
      </c>
      <c r="O540" s="66">
        <f t="shared" si="294"/>
        <v>2303526.83</v>
      </c>
      <c r="P540" s="66">
        <f t="shared" si="295"/>
        <v>2388170.61</v>
      </c>
    </row>
    <row r="541" spans="1:16" customFormat="1" ht="38.25">
      <c r="A541" s="123"/>
      <c r="B541" s="77" t="s">
        <v>51</v>
      </c>
      <c r="C541" s="40" t="s">
        <v>53</v>
      </c>
      <c r="D541" s="40" t="s">
        <v>21</v>
      </c>
      <c r="E541" s="40" t="s">
        <v>100</v>
      </c>
      <c r="F541" s="40" t="s">
        <v>171</v>
      </c>
      <c r="G541" s="41" t="s">
        <v>49</v>
      </c>
      <c r="H541" s="66">
        <f>H542</f>
        <v>2040379.64</v>
      </c>
      <c r="I541" s="66">
        <f t="shared" ref="I541:M541" si="334">I542</f>
        <v>2234816.54</v>
      </c>
      <c r="J541" s="66">
        <f t="shared" si="334"/>
        <v>2544483.21</v>
      </c>
      <c r="K541" s="66">
        <f t="shared" si="334"/>
        <v>20006.48</v>
      </c>
      <c r="L541" s="66">
        <f t="shared" si="334"/>
        <v>-71289.710000000006</v>
      </c>
      <c r="M541" s="66">
        <f t="shared" si="334"/>
        <v>-296312.59999999998</v>
      </c>
      <c r="N541" s="66">
        <f t="shared" si="293"/>
        <v>2060386.1199999999</v>
      </c>
      <c r="O541" s="66">
        <f t="shared" si="294"/>
        <v>2163526.83</v>
      </c>
      <c r="P541" s="66">
        <f t="shared" si="295"/>
        <v>2248170.61</v>
      </c>
    </row>
    <row r="542" spans="1:16" customFormat="1">
      <c r="A542" s="123"/>
      <c r="B542" s="77" t="s">
        <v>52</v>
      </c>
      <c r="C542" s="40" t="s">
        <v>53</v>
      </c>
      <c r="D542" s="40" t="s">
        <v>21</v>
      </c>
      <c r="E542" s="40" t="s">
        <v>100</v>
      </c>
      <c r="F542" s="40" t="s">
        <v>171</v>
      </c>
      <c r="G542" s="41" t="s">
        <v>50</v>
      </c>
      <c r="H542" s="66">
        <f>2000379.64+40000</f>
        <v>2040379.64</v>
      </c>
      <c r="I542" s="66">
        <f>2194816.54+40000</f>
        <v>2234816.54</v>
      </c>
      <c r="J542" s="66">
        <f>2504483.21+40000</f>
        <v>2544483.21</v>
      </c>
      <c r="K542" s="66">
        <v>20006.48</v>
      </c>
      <c r="L542" s="66">
        <v>-71289.710000000006</v>
      </c>
      <c r="M542" s="66">
        <v>-296312.59999999998</v>
      </c>
      <c r="N542" s="66">
        <f t="shared" si="293"/>
        <v>2060386.1199999999</v>
      </c>
      <c r="O542" s="66">
        <f t="shared" si="294"/>
        <v>2163526.83</v>
      </c>
      <c r="P542" s="66">
        <f t="shared" si="295"/>
        <v>2248170.61</v>
      </c>
    </row>
    <row r="543" spans="1:16" customFormat="1" ht="25.5">
      <c r="A543" s="123"/>
      <c r="B543" s="136" t="s">
        <v>208</v>
      </c>
      <c r="C543" s="40" t="s">
        <v>53</v>
      </c>
      <c r="D543" s="40" t="s">
        <v>21</v>
      </c>
      <c r="E543" s="40" t="s">
        <v>100</v>
      </c>
      <c r="F543" s="40" t="s">
        <v>171</v>
      </c>
      <c r="G543" s="41" t="s">
        <v>32</v>
      </c>
      <c r="H543" s="66">
        <f>H544</f>
        <v>140000</v>
      </c>
      <c r="I543" s="66">
        <f t="shared" ref="I543:M543" si="335">I544</f>
        <v>140000</v>
      </c>
      <c r="J543" s="66">
        <f t="shared" si="335"/>
        <v>140000</v>
      </c>
      <c r="K543" s="66">
        <f t="shared" si="335"/>
        <v>0</v>
      </c>
      <c r="L543" s="66">
        <f t="shared" si="335"/>
        <v>0</v>
      </c>
      <c r="M543" s="66">
        <f t="shared" si="335"/>
        <v>0</v>
      </c>
      <c r="N543" s="66">
        <f t="shared" si="293"/>
        <v>140000</v>
      </c>
      <c r="O543" s="66">
        <f t="shared" si="294"/>
        <v>140000</v>
      </c>
      <c r="P543" s="66">
        <f t="shared" si="295"/>
        <v>140000</v>
      </c>
    </row>
    <row r="544" spans="1:16" customFormat="1" ht="25.5">
      <c r="A544" s="123"/>
      <c r="B544" s="77" t="s">
        <v>34</v>
      </c>
      <c r="C544" s="40" t="s">
        <v>53</v>
      </c>
      <c r="D544" s="40" t="s">
        <v>21</v>
      </c>
      <c r="E544" s="40" t="s">
        <v>100</v>
      </c>
      <c r="F544" s="40" t="s">
        <v>171</v>
      </c>
      <c r="G544" s="41" t="s">
        <v>33</v>
      </c>
      <c r="H544" s="66">
        <v>140000</v>
      </c>
      <c r="I544" s="66">
        <v>140000</v>
      </c>
      <c r="J544" s="66">
        <v>140000</v>
      </c>
      <c r="K544" s="66"/>
      <c r="L544" s="66"/>
      <c r="M544" s="66"/>
      <c r="N544" s="66">
        <f t="shared" si="293"/>
        <v>140000</v>
      </c>
      <c r="O544" s="66">
        <f t="shared" si="294"/>
        <v>140000</v>
      </c>
      <c r="P544" s="66">
        <f t="shared" si="295"/>
        <v>140000</v>
      </c>
    </row>
    <row r="545" spans="1:17" customFormat="1" ht="38.25">
      <c r="A545" s="123"/>
      <c r="B545" s="108" t="s">
        <v>340</v>
      </c>
      <c r="C545" s="40" t="s">
        <v>53</v>
      </c>
      <c r="D545" s="40" t="s">
        <v>21</v>
      </c>
      <c r="E545" s="40" t="s">
        <v>100</v>
      </c>
      <c r="F545" s="40" t="s">
        <v>172</v>
      </c>
      <c r="G545" s="41"/>
      <c r="H545" s="66">
        <f>H548+H546</f>
        <v>2725474.55</v>
      </c>
      <c r="I545" s="66">
        <f t="shared" ref="I545:J545" si="336">I548+I546</f>
        <v>2968520.68</v>
      </c>
      <c r="J545" s="66">
        <f t="shared" si="336"/>
        <v>3355604.01</v>
      </c>
      <c r="K545" s="66">
        <f t="shared" ref="K545:M545" si="337">K548+K546</f>
        <v>25008.1</v>
      </c>
      <c r="L545" s="66">
        <f t="shared" si="337"/>
        <v>-89112.14</v>
      </c>
      <c r="M545" s="66">
        <f t="shared" si="337"/>
        <v>-370390.75</v>
      </c>
      <c r="N545" s="66">
        <f t="shared" si="293"/>
        <v>2750482.65</v>
      </c>
      <c r="O545" s="66">
        <f t="shared" si="294"/>
        <v>2879408.54</v>
      </c>
      <c r="P545" s="66">
        <f t="shared" si="295"/>
        <v>2985213.26</v>
      </c>
    </row>
    <row r="546" spans="1:17" customFormat="1" ht="38.25">
      <c r="A546" s="123"/>
      <c r="B546" s="77" t="s">
        <v>51</v>
      </c>
      <c r="C546" s="40" t="s">
        <v>53</v>
      </c>
      <c r="D546" s="40" t="s">
        <v>21</v>
      </c>
      <c r="E546" s="165" t="s">
        <v>100</v>
      </c>
      <c r="F546" s="40" t="s">
        <v>172</v>
      </c>
      <c r="G546" s="122" t="s">
        <v>49</v>
      </c>
      <c r="H546" s="66">
        <f>H547</f>
        <v>2550474.5499999998</v>
      </c>
      <c r="I546" s="66">
        <f t="shared" ref="I546:M546" si="338">I547</f>
        <v>2793520.68</v>
      </c>
      <c r="J546" s="66">
        <f t="shared" si="338"/>
        <v>3180604.01</v>
      </c>
      <c r="K546" s="66">
        <f t="shared" si="338"/>
        <v>25008.1</v>
      </c>
      <c r="L546" s="66">
        <f t="shared" si="338"/>
        <v>-89112.14</v>
      </c>
      <c r="M546" s="66">
        <f t="shared" si="338"/>
        <v>-370390.75</v>
      </c>
      <c r="N546" s="66">
        <f t="shared" si="293"/>
        <v>2575482.65</v>
      </c>
      <c r="O546" s="66">
        <f t="shared" si="294"/>
        <v>2704408.54</v>
      </c>
      <c r="P546" s="66">
        <f t="shared" si="295"/>
        <v>2810213.26</v>
      </c>
    </row>
    <row r="547" spans="1:17" customFormat="1">
      <c r="A547" s="123"/>
      <c r="B547" s="77" t="s">
        <v>52</v>
      </c>
      <c r="C547" s="40" t="s">
        <v>53</v>
      </c>
      <c r="D547" s="40" t="s">
        <v>21</v>
      </c>
      <c r="E547" s="165" t="s">
        <v>100</v>
      </c>
      <c r="F547" s="40" t="s">
        <v>172</v>
      </c>
      <c r="G547" s="122" t="s">
        <v>50</v>
      </c>
      <c r="H547" s="74">
        <f>2500474.55+50000</f>
        <v>2550474.5499999998</v>
      </c>
      <c r="I547" s="74">
        <f>2743520.68+50000</f>
        <v>2793520.68</v>
      </c>
      <c r="J547" s="74">
        <f>3130604.01+50000</f>
        <v>3180604.01</v>
      </c>
      <c r="K547" s="74">
        <v>25008.1</v>
      </c>
      <c r="L547" s="74">
        <v>-89112.14</v>
      </c>
      <c r="M547" s="74">
        <v>-370390.75</v>
      </c>
      <c r="N547" s="74">
        <f t="shared" si="293"/>
        <v>2575482.65</v>
      </c>
      <c r="O547" s="74">
        <f t="shared" si="294"/>
        <v>2704408.54</v>
      </c>
      <c r="P547" s="74">
        <f t="shared" si="295"/>
        <v>2810213.26</v>
      </c>
    </row>
    <row r="548" spans="1:17" customFormat="1" ht="25.5">
      <c r="A548" s="123"/>
      <c r="B548" s="136" t="s">
        <v>208</v>
      </c>
      <c r="C548" s="40" t="s">
        <v>53</v>
      </c>
      <c r="D548" s="40" t="s">
        <v>21</v>
      </c>
      <c r="E548" s="165" t="s">
        <v>100</v>
      </c>
      <c r="F548" s="40" t="s">
        <v>172</v>
      </c>
      <c r="G548" s="122" t="s">
        <v>32</v>
      </c>
      <c r="H548" s="66">
        <f>H549</f>
        <v>175000</v>
      </c>
      <c r="I548" s="66">
        <f t="shared" ref="I548:M548" si="339">I549</f>
        <v>175000</v>
      </c>
      <c r="J548" s="66">
        <f t="shared" si="339"/>
        <v>175000</v>
      </c>
      <c r="K548" s="66">
        <f t="shared" si="339"/>
        <v>0</v>
      </c>
      <c r="L548" s="66">
        <f t="shared" si="339"/>
        <v>0</v>
      </c>
      <c r="M548" s="66">
        <f t="shared" si="339"/>
        <v>0</v>
      </c>
      <c r="N548" s="66">
        <f t="shared" si="293"/>
        <v>175000</v>
      </c>
      <c r="O548" s="66">
        <f t="shared" si="294"/>
        <v>175000</v>
      </c>
      <c r="P548" s="66">
        <f t="shared" si="295"/>
        <v>175000</v>
      </c>
    </row>
    <row r="549" spans="1:17" customFormat="1" ht="25.5">
      <c r="A549" s="123"/>
      <c r="B549" s="77" t="s">
        <v>34</v>
      </c>
      <c r="C549" s="40" t="s">
        <v>53</v>
      </c>
      <c r="D549" s="40" t="s">
        <v>21</v>
      </c>
      <c r="E549" s="165" t="s">
        <v>100</v>
      </c>
      <c r="F549" s="40" t="s">
        <v>172</v>
      </c>
      <c r="G549" s="122" t="s">
        <v>33</v>
      </c>
      <c r="H549" s="74">
        <v>175000</v>
      </c>
      <c r="I549" s="74">
        <v>175000</v>
      </c>
      <c r="J549" s="74">
        <v>175000</v>
      </c>
      <c r="K549" s="74"/>
      <c r="L549" s="74"/>
      <c r="M549" s="74"/>
      <c r="N549" s="74">
        <f t="shared" si="293"/>
        <v>175000</v>
      </c>
      <c r="O549" s="74">
        <f t="shared" si="294"/>
        <v>175000</v>
      </c>
      <c r="P549" s="74">
        <f t="shared" si="295"/>
        <v>175000</v>
      </c>
    </row>
    <row r="550" spans="1:17" customFormat="1" ht="38.25">
      <c r="A550" s="123"/>
      <c r="B550" s="88" t="s">
        <v>341</v>
      </c>
      <c r="C550" s="40" t="s">
        <v>53</v>
      </c>
      <c r="D550" s="40" t="s">
        <v>21</v>
      </c>
      <c r="E550" s="40" t="s">
        <v>100</v>
      </c>
      <c r="F550" s="40" t="s">
        <v>180</v>
      </c>
      <c r="G550" s="41"/>
      <c r="H550" s="67">
        <f>H551+H553</f>
        <v>1195189.8199999998</v>
      </c>
      <c r="I550" s="67">
        <f t="shared" ref="I550:J550" si="340">I551+I553</f>
        <v>1292408.27</v>
      </c>
      <c r="J550" s="67">
        <f t="shared" si="340"/>
        <v>1447241.6</v>
      </c>
      <c r="K550" s="67">
        <f t="shared" ref="K550:M550" si="341">K551+K553</f>
        <v>10003.24</v>
      </c>
      <c r="L550" s="67">
        <f t="shared" si="341"/>
        <v>-35644.85</v>
      </c>
      <c r="M550" s="67">
        <f t="shared" si="341"/>
        <v>-148156.29</v>
      </c>
      <c r="N550" s="67">
        <f t="shared" si="293"/>
        <v>1205193.0599999998</v>
      </c>
      <c r="O550" s="67">
        <f t="shared" si="294"/>
        <v>1256763.42</v>
      </c>
      <c r="P550" s="67">
        <f t="shared" si="295"/>
        <v>1299085.31</v>
      </c>
    </row>
    <row r="551" spans="1:17" customFormat="1" ht="38.25">
      <c r="A551" s="123"/>
      <c r="B551" s="77" t="s">
        <v>51</v>
      </c>
      <c r="C551" s="40" t="s">
        <v>53</v>
      </c>
      <c r="D551" s="40" t="s">
        <v>21</v>
      </c>
      <c r="E551" s="40" t="s">
        <v>100</v>
      </c>
      <c r="F551" s="40" t="s">
        <v>180</v>
      </c>
      <c r="G551" s="41" t="s">
        <v>49</v>
      </c>
      <c r="H551" s="67">
        <f>H552</f>
        <v>1020189.82</v>
      </c>
      <c r="I551" s="67">
        <f t="shared" ref="I551:M551" si="342">I552</f>
        <v>1117408.27</v>
      </c>
      <c r="J551" s="67">
        <f t="shared" si="342"/>
        <v>1272241.6000000001</v>
      </c>
      <c r="K551" s="67">
        <f t="shared" si="342"/>
        <v>10003.24</v>
      </c>
      <c r="L551" s="67">
        <f t="shared" si="342"/>
        <v>-35644.85</v>
      </c>
      <c r="M551" s="67">
        <f t="shared" si="342"/>
        <v>-148156.29</v>
      </c>
      <c r="N551" s="67">
        <f t="shared" si="293"/>
        <v>1030193.0599999999</v>
      </c>
      <c r="O551" s="67">
        <f t="shared" si="294"/>
        <v>1081763.42</v>
      </c>
      <c r="P551" s="67">
        <f t="shared" si="295"/>
        <v>1124085.31</v>
      </c>
    </row>
    <row r="552" spans="1:17" customFormat="1">
      <c r="A552" s="123"/>
      <c r="B552" s="77" t="s">
        <v>52</v>
      </c>
      <c r="C552" s="40" t="s">
        <v>53</v>
      </c>
      <c r="D552" s="40" t="s">
        <v>21</v>
      </c>
      <c r="E552" s="40" t="s">
        <v>100</v>
      </c>
      <c r="F552" s="40" t="s">
        <v>180</v>
      </c>
      <c r="G552" s="41" t="s">
        <v>50</v>
      </c>
      <c r="H552" s="66">
        <f>1000189.82+20000</f>
        <v>1020189.82</v>
      </c>
      <c r="I552" s="66">
        <f>1097408.27+20000</f>
        <v>1117408.27</v>
      </c>
      <c r="J552" s="66">
        <f>1252241.6+20000</f>
        <v>1272241.6000000001</v>
      </c>
      <c r="K552" s="66">
        <v>10003.24</v>
      </c>
      <c r="L552" s="66">
        <v>-35644.85</v>
      </c>
      <c r="M552" s="66">
        <v>-148156.29</v>
      </c>
      <c r="N552" s="66">
        <f t="shared" si="293"/>
        <v>1030193.0599999999</v>
      </c>
      <c r="O552" s="66">
        <f t="shared" si="294"/>
        <v>1081763.42</v>
      </c>
      <c r="P552" s="66">
        <f t="shared" si="295"/>
        <v>1124085.31</v>
      </c>
    </row>
    <row r="553" spans="1:17" ht="25.5">
      <c r="A553" s="123"/>
      <c r="B553" s="136" t="s">
        <v>208</v>
      </c>
      <c r="C553" s="40" t="s">
        <v>53</v>
      </c>
      <c r="D553" s="40" t="s">
        <v>21</v>
      </c>
      <c r="E553" s="40" t="s">
        <v>100</v>
      </c>
      <c r="F553" s="40" t="s">
        <v>180</v>
      </c>
      <c r="G553" s="41" t="s">
        <v>32</v>
      </c>
      <c r="H553" s="67">
        <f>H554</f>
        <v>175000</v>
      </c>
      <c r="I553" s="67">
        <f t="shared" ref="I553:M553" si="343">I554</f>
        <v>175000</v>
      </c>
      <c r="J553" s="67">
        <f t="shared" si="343"/>
        <v>175000</v>
      </c>
      <c r="K553" s="67">
        <f t="shared" si="343"/>
        <v>0</v>
      </c>
      <c r="L553" s="67">
        <f t="shared" si="343"/>
        <v>0</v>
      </c>
      <c r="M553" s="67">
        <f t="shared" si="343"/>
        <v>0</v>
      </c>
      <c r="N553" s="67">
        <f t="shared" si="293"/>
        <v>175000</v>
      </c>
      <c r="O553" s="67">
        <f t="shared" si="294"/>
        <v>175000</v>
      </c>
      <c r="P553" s="67">
        <f t="shared" si="295"/>
        <v>175000</v>
      </c>
    </row>
    <row r="554" spans="1:17" ht="25.5">
      <c r="A554" s="194"/>
      <c r="B554" s="77" t="s">
        <v>34</v>
      </c>
      <c r="C554" s="40" t="s">
        <v>53</v>
      </c>
      <c r="D554" s="40" t="s">
        <v>21</v>
      </c>
      <c r="E554" s="40" t="s">
        <v>100</v>
      </c>
      <c r="F554" s="40" t="s">
        <v>180</v>
      </c>
      <c r="G554" s="41" t="s">
        <v>33</v>
      </c>
      <c r="H554" s="66">
        <v>175000</v>
      </c>
      <c r="I554" s="66">
        <v>175000</v>
      </c>
      <c r="J554" s="66">
        <v>175000</v>
      </c>
      <c r="K554" s="66"/>
      <c r="L554" s="66"/>
      <c r="M554" s="66"/>
      <c r="N554" s="66">
        <f t="shared" si="293"/>
        <v>175000</v>
      </c>
      <c r="O554" s="66">
        <f t="shared" si="294"/>
        <v>175000</v>
      </c>
      <c r="P554" s="66">
        <f t="shared" si="295"/>
        <v>175000</v>
      </c>
    </row>
    <row r="555" spans="1:17">
      <c r="A555" s="171"/>
      <c r="B555" s="172" t="s">
        <v>342</v>
      </c>
      <c r="C555" s="199"/>
      <c r="D555" s="200"/>
      <c r="E555" s="200"/>
      <c r="F555" s="200"/>
      <c r="G555" s="201"/>
      <c r="H555" s="202"/>
      <c r="I555" s="173">
        <v>16087000</v>
      </c>
      <c r="J555" s="173">
        <v>32828000</v>
      </c>
      <c r="K555" s="202"/>
      <c r="L555" s="173"/>
      <c r="M555" s="173"/>
      <c r="N555" s="202">
        <f t="shared" si="293"/>
        <v>0</v>
      </c>
      <c r="O555" s="173">
        <f t="shared" si="294"/>
        <v>16087000</v>
      </c>
      <c r="P555" s="173">
        <f t="shared" si="295"/>
        <v>32828000</v>
      </c>
    </row>
    <row r="556" spans="1:17" ht="16.5">
      <c r="B556" s="54" t="s">
        <v>18</v>
      </c>
      <c r="C556" s="55"/>
      <c r="D556" s="21"/>
      <c r="E556" s="21"/>
      <c r="F556" s="22"/>
      <c r="G556" s="23"/>
      <c r="H556" s="68">
        <f>SUM(H15+H432)</f>
        <v>975148001.94000006</v>
      </c>
      <c r="I556" s="68">
        <f>SUM(I15+I432+I555)</f>
        <v>900335165.51999998</v>
      </c>
      <c r="J556" s="68">
        <f>SUM(J15+J432+J555)</f>
        <v>922464352.68000007</v>
      </c>
      <c r="K556" s="68">
        <f>SUM(K15+K432+K555)</f>
        <v>101114287.67</v>
      </c>
      <c r="L556" s="68">
        <f>SUM(L15+L432+L555)</f>
        <v>771777.15999999992</v>
      </c>
      <c r="M556" s="68">
        <f>SUM(M15+M432+M555)</f>
        <v>-1690538.9500000002</v>
      </c>
      <c r="N556" s="68">
        <f t="shared" si="293"/>
        <v>1076262289.6100001</v>
      </c>
      <c r="O556" s="68">
        <f t="shared" si="294"/>
        <v>901106942.67999995</v>
      </c>
      <c r="P556" s="68">
        <f t="shared" si="295"/>
        <v>920773813.73000002</v>
      </c>
      <c r="Q556" s="2" t="s">
        <v>356</v>
      </c>
    </row>
    <row r="557" spans="1:17">
      <c r="F557" s="24"/>
      <c r="G557" s="24"/>
    </row>
  </sheetData>
  <mergeCells count="30">
    <mergeCell ref="A10:P10"/>
    <mergeCell ref="K12:M12"/>
    <mergeCell ref="N12:P12"/>
    <mergeCell ref="A12:A13"/>
    <mergeCell ref="B12:B13"/>
    <mergeCell ref="C12:F13"/>
    <mergeCell ref="G12:G13"/>
    <mergeCell ref="H12:J12"/>
    <mergeCell ref="A410:A412"/>
    <mergeCell ref="A195:A215"/>
    <mergeCell ref="A302:A304"/>
    <mergeCell ref="A276:A278"/>
    <mergeCell ref="A218:A220"/>
    <mergeCell ref="A255:A257"/>
    <mergeCell ref="A402:A404"/>
    <mergeCell ref="A367:A371"/>
    <mergeCell ref="A338:A342"/>
    <mergeCell ref="A347:A349"/>
    <mergeCell ref="A109:A126"/>
    <mergeCell ref="A352:A354"/>
    <mergeCell ref="A362:A364"/>
    <mergeCell ref="A174:A185"/>
    <mergeCell ref="B11:G11"/>
    <mergeCell ref="A78:A83"/>
    <mergeCell ref="A100:A107"/>
    <mergeCell ref="A18:A35"/>
    <mergeCell ref="A91:A98"/>
    <mergeCell ref="A40:A66"/>
    <mergeCell ref="A263:A270"/>
    <mergeCell ref="A133:A147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5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семакова</cp:lastModifiedBy>
  <cp:lastPrinted>2022-12-16T09:29:37Z</cp:lastPrinted>
  <dcterms:created xsi:type="dcterms:W3CDTF">2010-03-22T07:46:53Z</dcterms:created>
  <dcterms:modified xsi:type="dcterms:W3CDTF">2023-02-10T08:29:24Z</dcterms:modified>
</cp:coreProperties>
</file>