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615" windowWidth="20730" windowHeight="11760"/>
  </bookViews>
  <sheets>
    <sheet name="Лист1" sheetId="1" r:id="rId1"/>
  </sheets>
  <definedNames>
    <definedName name="_xlnm.Print_Titles" localSheetId="0">Лист1!$13:$14</definedName>
    <definedName name="_xlnm.Print_Area" localSheetId="0">Лист1!$A$1:$K$715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16" i="1"/>
  <c r="J435"/>
  <c r="I434"/>
  <c r="I433" s="1"/>
  <c r="J433" s="1"/>
  <c r="H434"/>
  <c r="H433"/>
  <c r="I526"/>
  <c r="H526"/>
  <c r="I607"/>
  <c r="J434" l="1"/>
  <c r="I416"/>
  <c r="I627" l="1"/>
  <c r="J349"/>
  <c r="I348"/>
  <c r="I347" s="1"/>
  <c r="H348"/>
  <c r="J348" s="1"/>
  <c r="H347" l="1"/>
  <c r="J347" s="1"/>
  <c r="I442"/>
  <c r="I604"/>
  <c r="I535" l="1"/>
  <c r="I287"/>
  <c r="I206"/>
  <c r="I175"/>
  <c r="I237"/>
  <c r="I697" l="1"/>
  <c r="I686"/>
  <c r="J660"/>
  <c r="I659"/>
  <c r="H659"/>
  <c r="I639"/>
  <c r="J429"/>
  <c r="I428"/>
  <c r="H428"/>
  <c r="J428" s="1"/>
  <c r="I401"/>
  <c r="I344"/>
  <c r="J215"/>
  <c r="I214"/>
  <c r="I213" s="1"/>
  <c r="H214"/>
  <c r="J214" s="1"/>
  <c r="J189"/>
  <c r="J190"/>
  <c r="I189"/>
  <c r="I188" s="1"/>
  <c r="H189"/>
  <c r="H188" s="1"/>
  <c r="J188" s="1"/>
  <c r="I149"/>
  <c r="I142"/>
  <c r="J128"/>
  <c r="I127"/>
  <c r="H127"/>
  <c r="I107"/>
  <c r="I95"/>
  <c r="I88"/>
  <c r="I63"/>
  <c r="I60"/>
  <c r="I48"/>
  <c r="I45"/>
  <c r="I32"/>
  <c r="J29"/>
  <c r="I28"/>
  <c r="I27" s="1"/>
  <c r="H28"/>
  <c r="H27" s="1"/>
  <c r="J27" s="1"/>
  <c r="I20"/>
  <c r="J127" l="1"/>
  <c r="J659"/>
  <c r="J28"/>
  <c r="H213"/>
  <c r="J213" s="1"/>
  <c r="J553"/>
  <c r="I552"/>
  <c r="H552"/>
  <c r="J552" l="1"/>
  <c r="J335"/>
  <c r="I334"/>
  <c r="H334"/>
  <c r="J293"/>
  <c r="I292"/>
  <c r="I291" s="1"/>
  <c r="H292"/>
  <c r="H291"/>
  <c r="J246"/>
  <c r="I245"/>
  <c r="I244" s="1"/>
  <c r="H245"/>
  <c r="H244" s="1"/>
  <c r="J224"/>
  <c r="I223"/>
  <c r="I222" s="1"/>
  <c r="H223"/>
  <c r="H222" s="1"/>
  <c r="J193"/>
  <c r="I192"/>
  <c r="I191" s="1"/>
  <c r="H192"/>
  <c r="H191" s="1"/>
  <c r="J116"/>
  <c r="I115"/>
  <c r="I114" s="1"/>
  <c r="H115"/>
  <c r="H114" s="1"/>
  <c r="J115" l="1"/>
  <c r="J334"/>
  <c r="J291"/>
  <c r="J244"/>
  <c r="J245"/>
  <c r="J191"/>
  <c r="J192"/>
  <c r="J114"/>
  <c r="J292"/>
  <c r="J223"/>
  <c r="J222"/>
  <c r="J60"/>
  <c r="I59"/>
  <c r="I58" s="1"/>
  <c r="H59"/>
  <c r="H58" s="1"/>
  <c r="J58" l="1"/>
  <c r="J59"/>
  <c r="J617" l="1"/>
  <c r="I616"/>
  <c r="I615" s="1"/>
  <c r="H616"/>
  <c r="H615" s="1"/>
  <c r="J615" l="1"/>
  <c r="J616"/>
  <c r="J658" l="1"/>
  <c r="I657"/>
  <c r="H657"/>
  <c r="J657" s="1"/>
  <c r="J614"/>
  <c r="I613"/>
  <c r="I612" s="1"/>
  <c r="H613"/>
  <c r="H612" s="1"/>
  <c r="J290"/>
  <c r="J612" l="1"/>
  <c r="J613"/>
  <c r="J130" l="1"/>
  <c r="I129"/>
  <c r="H129"/>
  <c r="J129" l="1"/>
  <c r="J678" l="1"/>
  <c r="I677"/>
  <c r="H677"/>
  <c r="J680"/>
  <c r="I679"/>
  <c r="H679"/>
  <c r="J676"/>
  <c r="I675"/>
  <c r="H675"/>
  <c r="J673"/>
  <c r="I672"/>
  <c r="I671" s="1"/>
  <c r="H672"/>
  <c r="H671" s="1"/>
  <c r="H682"/>
  <c r="H681" s="1"/>
  <c r="I682"/>
  <c r="I681" s="1"/>
  <c r="J683"/>
  <c r="J432"/>
  <c r="I431"/>
  <c r="I430" s="1"/>
  <c r="H431"/>
  <c r="H430" s="1"/>
  <c r="J430" l="1"/>
  <c r="J672"/>
  <c r="J671"/>
  <c r="H674"/>
  <c r="J674" s="1"/>
  <c r="J677"/>
  <c r="J679"/>
  <c r="I674"/>
  <c r="J675"/>
  <c r="J681"/>
  <c r="J682"/>
  <c r="J431"/>
  <c r="H524" l="1"/>
  <c r="J633" l="1"/>
  <c r="I632"/>
  <c r="H632"/>
  <c r="J632" l="1"/>
  <c r="J480"/>
  <c r="I479"/>
  <c r="H479"/>
  <c r="J479" l="1"/>
  <c r="J403"/>
  <c r="I402"/>
  <c r="H402"/>
  <c r="J402" l="1"/>
  <c r="J664"/>
  <c r="I663"/>
  <c r="H663"/>
  <c r="J670"/>
  <c r="I669"/>
  <c r="I668" s="1"/>
  <c r="H669"/>
  <c r="H668" s="1"/>
  <c r="J524"/>
  <c r="I523"/>
  <c r="I522" s="1"/>
  <c r="H523"/>
  <c r="H522" s="1"/>
  <c r="J476"/>
  <c r="I475"/>
  <c r="H475"/>
  <c r="J218"/>
  <c r="I217"/>
  <c r="I216" s="1"/>
  <c r="H217"/>
  <c r="H216" s="1"/>
  <c r="J669" l="1"/>
  <c r="J663"/>
  <c r="J522"/>
  <c r="J668"/>
  <c r="J216"/>
  <c r="J217"/>
  <c r="J523"/>
  <c r="J475"/>
  <c r="J304"/>
  <c r="I303"/>
  <c r="I302" s="1"/>
  <c r="H303"/>
  <c r="H302" s="1"/>
  <c r="J303" l="1"/>
  <c r="J628"/>
  <c r="H625"/>
  <c r="J662"/>
  <c r="I661"/>
  <c r="I656" s="1"/>
  <c r="H661"/>
  <c r="H656" s="1"/>
  <c r="I625"/>
  <c r="J626"/>
  <c r="J622"/>
  <c r="I621"/>
  <c r="H621"/>
  <c r="J620"/>
  <c r="I619"/>
  <c r="H619"/>
  <c r="J545"/>
  <c r="I543"/>
  <c r="H543"/>
  <c r="J478"/>
  <c r="H477"/>
  <c r="H474" s="1"/>
  <c r="J388"/>
  <c r="H387"/>
  <c r="H386" s="1"/>
  <c r="I477" l="1"/>
  <c r="I474" s="1"/>
  <c r="J621"/>
  <c r="J656"/>
  <c r="J661"/>
  <c r="J619"/>
  <c r="I387"/>
  <c r="I372"/>
  <c r="I371" s="1"/>
  <c r="J376"/>
  <c r="I375"/>
  <c r="I374" s="1"/>
  <c r="H375"/>
  <c r="H374" s="1"/>
  <c r="H372"/>
  <c r="H371" s="1"/>
  <c r="J362"/>
  <c r="J364"/>
  <c r="I363"/>
  <c r="I361"/>
  <c r="H363"/>
  <c r="H361"/>
  <c r="I327"/>
  <c r="I325"/>
  <c r="J326"/>
  <c r="H327"/>
  <c r="H325"/>
  <c r="J284"/>
  <c r="I283"/>
  <c r="I282" s="1"/>
  <c r="H283"/>
  <c r="J243"/>
  <c r="H242"/>
  <c r="H241" s="1"/>
  <c r="J187"/>
  <c r="I186"/>
  <c r="I185" s="1"/>
  <c r="H186"/>
  <c r="H185" s="1"/>
  <c r="J167"/>
  <c r="I166"/>
  <c r="H166"/>
  <c r="I141"/>
  <c r="H141"/>
  <c r="H140" s="1"/>
  <c r="J132"/>
  <c r="I131"/>
  <c r="I126" s="1"/>
  <c r="H131"/>
  <c r="H126" s="1"/>
  <c r="J101"/>
  <c r="I100"/>
  <c r="I99" s="1"/>
  <c r="H100"/>
  <c r="H99" s="1"/>
  <c r="J98"/>
  <c r="I97"/>
  <c r="I96" s="1"/>
  <c r="H97"/>
  <c r="I80"/>
  <c r="J81"/>
  <c r="H80"/>
  <c r="H79" s="1"/>
  <c r="J54"/>
  <c r="H53"/>
  <c r="H52" s="1"/>
  <c r="J42"/>
  <c r="I41"/>
  <c r="I40" s="1"/>
  <c r="H41"/>
  <c r="H40" s="1"/>
  <c r="H360" l="1"/>
  <c r="J99"/>
  <c r="J363"/>
  <c r="J477"/>
  <c r="J126"/>
  <c r="J474"/>
  <c r="J372"/>
  <c r="J166"/>
  <c r="J328"/>
  <c r="I242"/>
  <c r="I241" s="1"/>
  <c r="H324"/>
  <c r="J373"/>
  <c r="J327"/>
  <c r="I360"/>
  <c r="J131"/>
  <c r="J97"/>
  <c r="I79"/>
  <c r="J79" s="1"/>
  <c r="J80"/>
  <c r="I324"/>
  <c r="J324" s="1"/>
  <c r="J361"/>
  <c r="I53"/>
  <c r="I52" s="1"/>
  <c r="J52" s="1"/>
  <c r="H96"/>
  <c r="J96" s="1"/>
  <c r="J100"/>
  <c r="J185"/>
  <c r="I386"/>
  <c r="J387"/>
  <c r="J375"/>
  <c r="J325"/>
  <c r="J142"/>
  <c r="J241"/>
  <c r="J40"/>
  <c r="J283"/>
  <c r="H282"/>
  <c r="J242"/>
  <c r="J186"/>
  <c r="I140"/>
  <c r="J141"/>
  <c r="J41"/>
  <c r="J360" l="1"/>
  <c r="J53"/>
  <c r="J386"/>
  <c r="J282"/>
  <c r="J140"/>
  <c r="J521"/>
  <c r="I520"/>
  <c r="I519" s="1"/>
  <c r="H520"/>
  <c r="H519" s="1"/>
  <c r="J196"/>
  <c r="I195"/>
  <c r="I194" s="1"/>
  <c r="H195"/>
  <c r="H194" s="1"/>
  <c r="J519" l="1"/>
  <c r="J194"/>
  <c r="J520"/>
  <c r="J195"/>
  <c r="J265"/>
  <c r="I264"/>
  <c r="H264"/>
  <c r="J264" l="1"/>
  <c r="J320"/>
  <c r="I319"/>
  <c r="H319"/>
  <c r="J319" l="1"/>
  <c r="J636"/>
  <c r="I635"/>
  <c r="I634" s="1"/>
  <c r="H635"/>
  <c r="H634" s="1"/>
  <c r="J544"/>
  <c r="J634" l="1"/>
  <c r="J635"/>
  <c r="J468"/>
  <c r="I467"/>
  <c r="I466" s="1"/>
  <c r="I465" s="1"/>
  <c r="H467"/>
  <c r="J298"/>
  <c r="I297"/>
  <c r="I296" s="1"/>
  <c r="H297"/>
  <c r="H296" s="1"/>
  <c r="J104"/>
  <c r="I103"/>
  <c r="I102" s="1"/>
  <c r="H103"/>
  <c r="H102" s="1"/>
  <c r="J85"/>
  <c r="I84"/>
  <c r="I83" s="1"/>
  <c r="H84"/>
  <c r="H83" s="1"/>
  <c r="J78"/>
  <c r="I77"/>
  <c r="I76" s="1"/>
  <c r="H77"/>
  <c r="H76" s="1"/>
  <c r="J26"/>
  <c r="I25"/>
  <c r="I24" s="1"/>
  <c r="H25"/>
  <c r="H24" s="1"/>
  <c r="J467" l="1"/>
  <c r="J24"/>
  <c r="H466"/>
  <c r="J296"/>
  <c r="J102"/>
  <c r="J84"/>
  <c r="J83"/>
  <c r="J76"/>
  <c r="J77"/>
  <c r="J297"/>
  <c r="J103"/>
  <c r="J25"/>
  <c r="H409"/>
  <c r="H230"/>
  <c r="H221"/>
  <c r="H199"/>
  <c r="J466" l="1"/>
  <c r="H465"/>
  <c r="J465" s="1"/>
  <c r="J311"/>
  <c r="I310"/>
  <c r="H310"/>
  <c r="J310" l="1"/>
  <c r="J639" l="1"/>
  <c r="I638"/>
  <c r="I637" s="1"/>
  <c r="H638"/>
  <c r="H637" s="1"/>
  <c r="J624"/>
  <c r="I623"/>
  <c r="I618" s="1"/>
  <c r="H623"/>
  <c r="H618" s="1"/>
  <c r="I610"/>
  <c r="J611"/>
  <c r="H610"/>
  <c r="J515"/>
  <c r="I514"/>
  <c r="I513" s="1"/>
  <c r="H514"/>
  <c r="H513" s="1"/>
  <c r="J610" l="1"/>
  <c r="J637"/>
  <c r="J623"/>
  <c r="J638"/>
  <c r="J513"/>
  <c r="J514"/>
  <c r="J442" l="1"/>
  <c r="I441"/>
  <c r="I440" s="1"/>
  <c r="H441"/>
  <c r="H440" s="1"/>
  <c r="J409"/>
  <c r="J406"/>
  <c r="J401"/>
  <c r="I408"/>
  <c r="I407" s="1"/>
  <c r="I405"/>
  <c r="I404" s="1"/>
  <c r="I400"/>
  <c r="I399" s="1"/>
  <c r="H408"/>
  <c r="H407" s="1"/>
  <c r="H405"/>
  <c r="H404" s="1"/>
  <c r="H400"/>
  <c r="H399" s="1"/>
  <c r="J440" l="1"/>
  <c r="J404"/>
  <c r="J407"/>
  <c r="J399"/>
  <c r="J441"/>
  <c r="J408"/>
  <c r="J405"/>
  <c r="J400"/>
  <c r="I398"/>
  <c r="H398"/>
  <c r="J323"/>
  <c r="I322"/>
  <c r="I321" s="1"/>
  <c r="H322"/>
  <c r="H321" s="1"/>
  <c r="J398" l="1"/>
  <c r="J321"/>
  <c r="J322"/>
  <c r="I220" l="1"/>
  <c r="I219" s="1"/>
  <c r="H220"/>
  <c r="H219" s="1"/>
  <c r="I229"/>
  <c r="I228" s="1"/>
  <c r="H229"/>
  <c r="J199"/>
  <c r="H198"/>
  <c r="J169"/>
  <c r="I168"/>
  <c r="I165" s="1"/>
  <c r="H168"/>
  <c r="H165" s="1"/>
  <c r="J219" l="1"/>
  <c r="J229"/>
  <c r="I198"/>
  <c r="I197" s="1"/>
  <c r="J230"/>
  <c r="J221"/>
  <c r="J165"/>
  <c r="H197"/>
  <c r="H228"/>
  <c r="J228" s="1"/>
  <c r="J220"/>
  <c r="J168"/>
  <c r="J529"/>
  <c r="J532"/>
  <c r="J535"/>
  <c r="J537"/>
  <c r="J539"/>
  <c r="J542"/>
  <c r="J546"/>
  <c r="J607"/>
  <c r="J609"/>
  <c r="J549"/>
  <c r="J551"/>
  <c r="J556"/>
  <c r="J558"/>
  <c r="J564"/>
  <c r="J568"/>
  <c r="J571"/>
  <c r="J574"/>
  <c r="J577"/>
  <c r="J580"/>
  <c r="J583"/>
  <c r="J586"/>
  <c r="J589"/>
  <c r="J592"/>
  <c r="J595"/>
  <c r="J598"/>
  <c r="J601"/>
  <c r="J627"/>
  <c r="J631"/>
  <c r="J642"/>
  <c r="J645"/>
  <c r="J650"/>
  <c r="J653"/>
  <c r="J655"/>
  <c r="J667"/>
  <c r="J686"/>
  <c r="J688"/>
  <c r="J691"/>
  <c r="J694"/>
  <c r="J699"/>
  <c r="J702"/>
  <c r="J704"/>
  <c r="J707"/>
  <c r="J710"/>
  <c r="J714"/>
  <c r="J509"/>
  <c r="J518"/>
  <c r="J504"/>
  <c r="J490"/>
  <c r="J493"/>
  <c r="J496"/>
  <c r="J499"/>
  <c r="J485"/>
  <c r="J473"/>
  <c r="J463"/>
  <c r="J419"/>
  <c r="J421"/>
  <c r="J424"/>
  <c r="J439"/>
  <c r="J445"/>
  <c r="J448"/>
  <c r="J451"/>
  <c r="J454"/>
  <c r="J458"/>
  <c r="J370"/>
  <c r="J380"/>
  <c r="J382"/>
  <c r="J385"/>
  <c r="J392"/>
  <c r="J396"/>
  <c r="J352"/>
  <c r="J354"/>
  <c r="J357"/>
  <c r="J359"/>
  <c r="J333"/>
  <c r="J338"/>
  <c r="J341"/>
  <c r="J344"/>
  <c r="J301"/>
  <c r="J307"/>
  <c r="J309"/>
  <c r="J314"/>
  <c r="J316"/>
  <c r="J318"/>
  <c r="J280"/>
  <c r="J251"/>
  <c r="J254"/>
  <c r="J257"/>
  <c r="J260"/>
  <c r="J263"/>
  <c r="J268"/>
  <c r="J271"/>
  <c r="J274"/>
  <c r="J197" l="1"/>
  <c r="J198"/>
  <c r="J172"/>
  <c r="J178"/>
  <c r="J181"/>
  <c r="J184"/>
  <c r="J203"/>
  <c r="J209"/>
  <c r="J212"/>
  <c r="J234"/>
  <c r="J240"/>
  <c r="J23"/>
  <c r="J32"/>
  <c r="J35"/>
  <c r="J38"/>
  <c r="J48"/>
  <c r="J51"/>
  <c r="J57"/>
  <c r="J63"/>
  <c r="J66"/>
  <c r="J69"/>
  <c r="J89"/>
  <c r="J90"/>
  <c r="J92"/>
  <c r="J107"/>
  <c r="J110"/>
  <c r="J113"/>
  <c r="J120"/>
  <c r="J122"/>
  <c r="J123"/>
  <c r="J125"/>
  <c r="J136"/>
  <c r="J138"/>
  <c r="J139"/>
  <c r="J146"/>
  <c r="J149"/>
  <c r="J152"/>
  <c r="J155"/>
  <c r="J158"/>
  <c r="J161"/>
  <c r="I713" l="1"/>
  <c r="I712" s="1"/>
  <c r="I711" s="1"/>
  <c r="I709"/>
  <c r="I708" s="1"/>
  <c r="I706"/>
  <c r="I705" s="1"/>
  <c r="I703"/>
  <c r="I701"/>
  <c r="I700" s="1"/>
  <c r="I698"/>
  <c r="I696"/>
  <c r="I693"/>
  <c r="I692" s="1"/>
  <c r="I690"/>
  <c r="I689" s="1"/>
  <c r="I687"/>
  <c r="I685"/>
  <c r="I666"/>
  <c r="I665" s="1"/>
  <c r="I654"/>
  <c r="I652"/>
  <c r="I649"/>
  <c r="I648" s="1"/>
  <c r="I646"/>
  <c r="I644"/>
  <c r="I641"/>
  <c r="I640" s="1"/>
  <c r="I630"/>
  <c r="I629" s="1"/>
  <c r="I603"/>
  <c r="I602" s="1"/>
  <c r="I600"/>
  <c r="I599" s="1"/>
  <c r="I597"/>
  <c r="I596" s="1"/>
  <c r="I594"/>
  <c r="I593" s="1"/>
  <c r="I591"/>
  <c r="I590" s="1"/>
  <c r="I588"/>
  <c r="I587" s="1"/>
  <c r="I585"/>
  <c r="I584" s="1"/>
  <c r="I582"/>
  <c r="I581" s="1"/>
  <c r="I579"/>
  <c r="I578" s="1"/>
  <c r="I576"/>
  <c r="I575" s="1"/>
  <c r="I573"/>
  <c r="I572" s="1"/>
  <c r="I570"/>
  <c r="I569" s="1"/>
  <c r="I567"/>
  <c r="I565"/>
  <c r="I563"/>
  <c r="I560"/>
  <c r="I559" s="1"/>
  <c r="I557"/>
  <c r="I555"/>
  <c r="I550"/>
  <c r="I548"/>
  <c r="I608"/>
  <c r="I606"/>
  <c r="I541"/>
  <c r="I538"/>
  <c r="I536"/>
  <c r="I534"/>
  <c r="I531"/>
  <c r="I530" s="1"/>
  <c r="I528"/>
  <c r="I527" s="1"/>
  <c r="I517"/>
  <c r="I516" s="1"/>
  <c r="I511"/>
  <c r="I510" s="1"/>
  <c r="I508"/>
  <c r="I507" s="1"/>
  <c r="I503"/>
  <c r="I502" s="1"/>
  <c r="I501" s="1"/>
  <c r="I498"/>
  <c r="I497" s="1"/>
  <c r="I495"/>
  <c r="I494" s="1"/>
  <c r="I492"/>
  <c r="I491" s="1"/>
  <c r="I489"/>
  <c r="I488" s="1"/>
  <c r="I484"/>
  <c r="I483" s="1"/>
  <c r="I482" s="1"/>
  <c r="I472"/>
  <c r="I471" s="1"/>
  <c r="I470" s="1"/>
  <c r="I462"/>
  <c r="I461" s="1"/>
  <c r="I460" s="1"/>
  <c r="I457"/>
  <c r="I456" s="1"/>
  <c r="I455" s="1"/>
  <c r="I453"/>
  <c r="I452" s="1"/>
  <c r="I450"/>
  <c r="I449" s="1"/>
  <c r="I447"/>
  <c r="I446" s="1"/>
  <c r="I444"/>
  <c r="I443" s="1"/>
  <c r="I438"/>
  <c r="I437" s="1"/>
  <c r="I426"/>
  <c r="I425" s="1"/>
  <c r="I423"/>
  <c r="I422" s="1"/>
  <c r="I420"/>
  <c r="I418"/>
  <c r="I412"/>
  <c r="I411" s="1"/>
  <c r="I410" s="1"/>
  <c r="I395"/>
  <c r="I394" s="1"/>
  <c r="I393" s="1"/>
  <c r="I391"/>
  <c r="I390" s="1"/>
  <c r="I389" s="1"/>
  <c r="I384"/>
  <c r="I381"/>
  <c r="I379"/>
  <c r="I369"/>
  <c r="I368" s="1"/>
  <c r="I358"/>
  <c r="I356"/>
  <c r="I353"/>
  <c r="I351"/>
  <c r="I343"/>
  <c r="I340"/>
  <c r="I339" s="1"/>
  <c r="I337"/>
  <c r="I336" s="1"/>
  <c r="I332"/>
  <c r="I331" s="1"/>
  <c r="I317"/>
  <c r="I315"/>
  <c r="I313"/>
  <c r="I308"/>
  <c r="I306"/>
  <c r="I300"/>
  <c r="I299" s="1"/>
  <c r="I289"/>
  <c r="I288" s="1"/>
  <c r="I286"/>
  <c r="I285" s="1"/>
  <c r="I279"/>
  <c r="I278" s="1"/>
  <c r="I277" s="1"/>
  <c r="I273"/>
  <c r="I272" s="1"/>
  <c r="I270"/>
  <c r="I269" s="1"/>
  <c r="I267"/>
  <c r="I266" s="1"/>
  <c r="I262"/>
  <c r="I261" s="1"/>
  <c r="I259"/>
  <c r="I258" s="1"/>
  <c r="I256"/>
  <c r="I255" s="1"/>
  <c r="I253"/>
  <c r="I252" s="1"/>
  <c r="I250"/>
  <c r="I249" s="1"/>
  <c r="I239"/>
  <c r="I238" s="1"/>
  <c r="I236"/>
  <c r="I235" s="1"/>
  <c r="I233"/>
  <c r="I232" s="1"/>
  <c r="I226"/>
  <c r="I225" s="1"/>
  <c r="I211"/>
  <c r="I210" s="1"/>
  <c r="I208"/>
  <c r="I205"/>
  <c r="I204" s="1"/>
  <c r="I202"/>
  <c r="I201" s="1"/>
  <c r="I183"/>
  <c r="I182" s="1"/>
  <c r="I180"/>
  <c r="I177"/>
  <c r="I176" s="1"/>
  <c r="I174"/>
  <c r="I173" s="1"/>
  <c r="I171"/>
  <c r="I170" s="1"/>
  <c r="I160"/>
  <c r="I159" s="1"/>
  <c r="I157"/>
  <c r="I156" s="1"/>
  <c r="I154"/>
  <c r="I153" s="1"/>
  <c r="I151"/>
  <c r="I150" s="1"/>
  <c r="I148"/>
  <c r="I147" s="1"/>
  <c r="I145"/>
  <c r="I144" s="1"/>
  <c r="I137"/>
  <c r="I135"/>
  <c r="I124"/>
  <c r="I121"/>
  <c r="I119"/>
  <c r="I112"/>
  <c r="I111" s="1"/>
  <c r="I109"/>
  <c r="I108" s="1"/>
  <c r="I106"/>
  <c r="I105" s="1"/>
  <c r="I94"/>
  <c r="I93" s="1"/>
  <c r="I91"/>
  <c r="I87"/>
  <c r="I74"/>
  <c r="I73" s="1"/>
  <c r="I71"/>
  <c r="I70" s="1"/>
  <c r="I68"/>
  <c r="I67" s="1"/>
  <c r="I65"/>
  <c r="I64" s="1"/>
  <c r="I62"/>
  <c r="I61" s="1"/>
  <c r="I56"/>
  <c r="I50"/>
  <c r="I49" s="1"/>
  <c r="I47"/>
  <c r="I46" s="1"/>
  <c r="I44"/>
  <c r="I43" s="1"/>
  <c r="I281" l="1"/>
  <c r="I547"/>
  <c r="I248"/>
  <c r="I231"/>
  <c r="I684"/>
  <c r="I134"/>
  <c r="I133" s="1"/>
  <c r="I695"/>
  <c r="I651"/>
  <c r="I506"/>
  <c r="I276"/>
  <c r="I312"/>
  <c r="I540"/>
  <c r="I305"/>
  <c r="I436"/>
  <c r="I378"/>
  <c r="I605"/>
  <c r="I86"/>
  <c r="I82" s="1"/>
  <c r="I417"/>
  <c r="I533"/>
  <c r="I562"/>
  <c r="I643"/>
  <c r="I383"/>
  <c r="I342"/>
  <c r="I207"/>
  <c r="I200" s="1"/>
  <c r="I179"/>
  <c r="I164" s="1"/>
  <c r="I55"/>
  <c r="I39" s="1"/>
  <c r="I554"/>
  <c r="I355"/>
  <c r="I487"/>
  <c r="I350"/>
  <c r="I143"/>
  <c r="I118"/>
  <c r="I117" s="1"/>
  <c r="I37"/>
  <c r="I34"/>
  <c r="I33" s="1"/>
  <c r="I31"/>
  <c r="I22"/>
  <c r="I21" s="1"/>
  <c r="I19"/>
  <c r="I18" s="1"/>
  <c r="I346" l="1"/>
  <c r="I295"/>
  <c r="I377"/>
  <c r="I367"/>
  <c r="I330"/>
  <c r="I163"/>
  <c r="I36"/>
  <c r="I30"/>
  <c r="I17" s="1"/>
  <c r="I415"/>
  <c r="I16" l="1"/>
  <c r="I366"/>
  <c r="J561"/>
  <c r="J604"/>
  <c r="I15" l="1"/>
  <c r="I715" s="1"/>
  <c r="H427"/>
  <c r="J427" s="1"/>
  <c r="H709" l="1"/>
  <c r="H697"/>
  <c r="J697" s="1"/>
  <c r="H652"/>
  <c r="J652" s="1"/>
  <c r="H647"/>
  <c r="J647" s="1"/>
  <c r="H603"/>
  <c r="H600"/>
  <c r="H597"/>
  <c r="J566"/>
  <c r="J543"/>
  <c r="H512"/>
  <c r="J512" s="1"/>
  <c r="H508"/>
  <c r="H492"/>
  <c r="J413"/>
  <c r="H379"/>
  <c r="J379" s="1"/>
  <c r="H337"/>
  <c r="H300"/>
  <c r="J287"/>
  <c r="H262"/>
  <c r="H261" s="1"/>
  <c r="J237"/>
  <c r="J206"/>
  <c r="J261" l="1"/>
  <c r="J262"/>
  <c r="H602"/>
  <c r="J602" s="1"/>
  <c r="J603"/>
  <c r="H226"/>
  <c r="J227"/>
  <c r="H336"/>
  <c r="J336" s="1"/>
  <c r="J337"/>
  <c r="H599"/>
  <c r="J599" s="1"/>
  <c r="J600"/>
  <c r="H299"/>
  <c r="J299" s="1"/>
  <c r="J300"/>
  <c r="H491"/>
  <c r="J491" s="1"/>
  <c r="J492"/>
  <c r="J618"/>
  <c r="J625"/>
  <c r="J302"/>
  <c r="H507"/>
  <c r="J507" s="1"/>
  <c r="J508"/>
  <c r="H596"/>
  <c r="J596" s="1"/>
  <c r="J597"/>
  <c r="H708"/>
  <c r="J708" s="1"/>
  <c r="J709"/>
  <c r="J175"/>
  <c r="J95"/>
  <c r="H88"/>
  <c r="J88" s="1"/>
  <c r="H72"/>
  <c r="J72" s="1"/>
  <c r="J75"/>
  <c r="J45"/>
  <c r="J20"/>
  <c r="H225" l="1"/>
  <c r="J226"/>
  <c r="J225" l="1"/>
  <c r="J374"/>
  <c r="J371"/>
  <c r="H384"/>
  <c r="H383" l="1"/>
  <c r="J383" s="1"/>
  <c r="J384"/>
  <c r="H68"/>
  <c r="H67" l="1"/>
  <c r="J67" s="1"/>
  <c r="J68"/>
  <c r="H646" l="1"/>
  <c r="J646" s="1"/>
  <c r="H112" l="1"/>
  <c r="H109"/>
  <c r="H91"/>
  <c r="J91" s="1"/>
  <c r="H87"/>
  <c r="J87" s="1"/>
  <c r="H65"/>
  <c r="H34"/>
  <c r="H693"/>
  <c r="J693" s="1"/>
  <c r="H340"/>
  <c r="J340" s="1"/>
  <c r="H317"/>
  <c r="J317" s="1"/>
  <c r="H64" l="1"/>
  <c r="J64" s="1"/>
  <c r="J65"/>
  <c r="H111"/>
  <c r="J111" s="1"/>
  <c r="J112"/>
  <c r="H33"/>
  <c r="J33" s="1"/>
  <c r="J34"/>
  <c r="H108"/>
  <c r="J108" s="1"/>
  <c r="J109"/>
  <c r="H86"/>
  <c r="J86" s="1"/>
  <c r="H692"/>
  <c r="J692" s="1"/>
  <c r="H339"/>
  <c r="J339" s="1"/>
  <c r="H567"/>
  <c r="J567" s="1"/>
  <c r="H381"/>
  <c r="H378" l="1"/>
  <c r="H377" s="1"/>
  <c r="J381"/>
  <c r="H137"/>
  <c r="J137" s="1"/>
  <c r="H74"/>
  <c r="H56"/>
  <c r="H332"/>
  <c r="H331" s="1"/>
  <c r="H73" l="1"/>
  <c r="J73" s="1"/>
  <c r="J74"/>
  <c r="J331"/>
  <c r="J332"/>
  <c r="H55"/>
  <c r="J55" s="1"/>
  <c r="J56"/>
  <c r="J377"/>
  <c r="J378"/>
  <c r="H698"/>
  <c r="J698" s="1"/>
  <c r="H560"/>
  <c r="J560" s="1"/>
  <c r="H538"/>
  <c r="J538" s="1"/>
  <c r="H511"/>
  <c r="J511" s="1"/>
  <c r="H510" l="1"/>
  <c r="H559"/>
  <c r="J559" s="1"/>
  <c r="H498"/>
  <c r="J498" s="1"/>
  <c r="H495"/>
  <c r="J495" s="1"/>
  <c r="H259"/>
  <c r="J259" s="1"/>
  <c r="H273"/>
  <c r="J273" s="1"/>
  <c r="H270"/>
  <c r="J270" s="1"/>
  <c r="H267"/>
  <c r="J267" s="1"/>
  <c r="H250"/>
  <c r="J250" s="1"/>
  <c r="H256"/>
  <c r="J256" s="1"/>
  <c r="J510" l="1"/>
  <c r="H269"/>
  <c r="J269" s="1"/>
  <c r="H258"/>
  <c r="J258" s="1"/>
  <c r="H494"/>
  <c r="J494" s="1"/>
  <c r="H255"/>
  <c r="J255" s="1"/>
  <c r="H266"/>
  <c r="J266" s="1"/>
  <c r="H249"/>
  <c r="H272"/>
  <c r="J272" s="1"/>
  <c r="H497"/>
  <c r="J497" s="1"/>
  <c r="J249" l="1"/>
  <c r="H253"/>
  <c r="J253" s="1"/>
  <c r="H252" l="1"/>
  <c r="H248" s="1"/>
  <c r="H121"/>
  <c r="J121" s="1"/>
  <c r="J248" l="1"/>
  <c r="J252"/>
  <c r="H713"/>
  <c r="J713" s="1"/>
  <c r="H444"/>
  <c r="J444" s="1"/>
  <c r="H712" l="1"/>
  <c r="J712" s="1"/>
  <c r="H443"/>
  <c r="J443" s="1"/>
  <c r="H358"/>
  <c r="J358" s="1"/>
  <c r="H353"/>
  <c r="J353" s="1"/>
  <c r="H517"/>
  <c r="J517" s="1"/>
  <c r="H157"/>
  <c r="J157" s="1"/>
  <c r="H47"/>
  <c r="J47" s="1"/>
  <c r="H22"/>
  <c r="J22" s="1"/>
  <c r="H46" l="1"/>
  <c r="J46" s="1"/>
  <c r="H711"/>
  <c r="J711" s="1"/>
  <c r="H156"/>
  <c r="J156" s="1"/>
  <c r="H21"/>
  <c r="J21" s="1"/>
  <c r="H516"/>
  <c r="H506" s="1"/>
  <c r="H644"/>
  <c r="J644" s="1"/>
  <c r="J506" l="1"/>
  <c r="J516"/>
  <c r="H391"/>
  <c r="J391" s="1"/>
  <c r="H202"/>
  <c r="J202" s="1"/>
  <c r="H201" l="1"/>
  <c r="H390"/>
  <c r="H389" s="1"/>
  <c r="H457"/>
  <c r="J457" s="1"/>
  <c r="H453"/>
  <c r="J453" s="1"/>
  <c r="H447"/>
  <c r="J447" s="1"/>
  <c r="H426"/>
  <c r="H423"/>
  <c r="J423" s="1"/>
  <c r="H420"/>
  <c r="J420" s="1"/>
  <c r="H418"/>
  <c r="J418" s="1"/>
  <c r="J426" l="1"/>
  <c r="H425"/>
  <c r="J201"/>
  <c r="J389"/>
  <c r="J390"/>
  <c r="H452"/>
  <c r="J452" s="1"/>
  <c r="H417"/>
  <c r="H446"/>
  <c r="J446" s="1"/>
  <c r="H422"/>
  <c r="J422" s="1"/>
  <c r="J425"/>
  <c r="H456"/>
  <c r="J456" s="1"/>
  <c r="J417" l="1"/>
  <c r="J416"/>
  <c r="H455"/>
  <c r="J455" s="1"/>
  <c r="H687"/>
  <c r="J687" s="1"/>
  <c r="H690"/>
  <c r="J690" s="1"/>
  <c r="H689" l="1"/>
  <c r="J689" s="1"/>
  <c r="H313" l="1"/>
  <c r="J313" s="1"/>
  <c r="H315"/>
  <c r="H308"/>
  <c r="J308" s="1"/>
  <c r="H306"/>
  <c r="H528"/>
  <c r="J528" s="1"/>
  <c r="H489"/>
  <c r="J489" s="1"/>
  <c r="H395"/>
  <c r="J395" s="1"/>
  <c r="H369"/>
  <c r="J369" s="1"/>
  <c r="H233"/>
  <c r="J233" s="1"/>
  <c r="H208"/>
  <c r="J208" s="1"/>
  <c r="H211"/>
  <c r="J211" s="1"/>
  <c r="H180"/>
  <c r="J180" s="1"/>
  <c r="H151"/>
  <c r="J151" s="1"/>
  <c r="H71"/>
  <c r="J71" s="1"/>
  <c r="H666"/>
  <c r="J666" s="1"/>
  <c r="H534"/>
  <c r="J534" s="1"/>
  <c r="H239"/>
  <c r="J239" s="1"/>
  <c r="H145"/>
  <c r="J145" s="1"/>
  <c r="H106"/>
  <c r="J106" s="1"/>
  <c r="H62"/>
  <c r="J62" s="1"/>
  <c r="H31"/>
  <c r="J31" s="1"/>
  <c r="H154"/>
  <c r="J154" s="1"/>
  <c r="H555"/>
  <c r="J555" s="1"/>
  <c r="H557"/>
  <c r="J557" s="1"/>
  <c r="H19"/>
  <c r="J19" s="1"/>
  <c r="H37"/>
  <c r="J37" s="1"/>
  <c r="H44"/>
  <c r="J44" s="1"/>
  <c r="H50"/>
  <c r="J50" s="1"/>
  <c r="H94"/>
  <c r="J94" s="1"/>
  <c r="H119"/>
  <c r="J119" s="1"/>
  <c r="H124"/>
  <c r="J124" s="1"/>
  <c r="H135"/>
  <c r="H148"/>
  <c r="J148" s="1"/>
  <c r="H160"/>
  <c r="J160" s="1"/>
  <c r="H171"/>
  <c r="J171" s="1"/>
  <c r="H174"/>
  <c r="J174" s="1"/>
  <c r="H177"/>
  <c r="J177" s="1"/>
  <c r="H183"/>
  <c r="J183" s="1"/>
  <c r="H205"/>
  <c r="J205" s="1"/>
  <c r="H236"/>
  <c r="J236" s="1"/>
  <c r="H279"/>
  <c r="J279" s="1"/>
  <c r="H286"/>
  <c r="J286" s="1"/>
  <c r="H289"/>
  <c r="J289" s="1"/>
  <c r="H343"/>
  <c r="J343" s="1"/>
  <c r="H351"/>
  <c r="J351" s="1"/>
  <c r="H356"/>
  <c r="J356" s="1"/>
  <c r="H438"/>
  <c r="J438" s="1"/>
  <c r="H450"/>
  <c r="J450" s="1"/>
  <c r="H462"/>
  <c r="J462" s="1"/>
  <c r="H472"/>
  <c r="J472" s="1"/>
  <c r="H484"/>
  <c r="J484" s="1"/>
  <c r="H503"/>
  <c r="J503" s="1"/>
  <c r="H536"/>
  <c r="J536" s="1"/>
  <c r="H541"/>
  <c r="J541" s="1"/>
  <c r="H606"/>
  <c r="H608"/>
  <c r="J608" s="1"/>
  <c r="H548"/>
  <c r="H550"/>
  <c r="J550" s="1"/>
  <c r="H563"/>
  <c r="J563" s="1"/>
  <c r="H565"/>
  <c r="J565" s="1"/>
  <c r="H570"/>
  <c r="J570" s="1"/>
  <c r="H573"/>
  <c r="J573" s="1"/>
  <c r="H576"/>
  <c r="J576" s="1"/>
  <c r="H579"/>
  <c r="J579" s="1"/>
  <c r="H582"/>
  <c r="J582" s="1"/>
  <c r="H585"/>
  <c r="J585" s="1"/>
  <c r="H588"/>
  <c r="J588" s="1"/>
  <c r="H591"/>
  <c r="J591" s="1"/>
  <c r="H594"/>
  <c r="J594" s="1"/>
  <c r="H630"/>
  <c r="H641"/>
  <c r="J641" s="1"/>
  <c r="H649"/>
  <c r="J649" s="1"/>
  <c r="H654"/>
  <c r="H701"/>
  <c r="J701" s="1"/>
  <c r="H696"/>
  <c r="J696" s="1"/>
  <c r="H685"/>
  <c r="J685" s="1"/>
  <c r="H706"/>
  <c r="J706" s="1"/>
  <c r="H703"/>
  <c r="J703" s="1"/>
  <c r="H412"/>
  <c r="J412" s="1"/>
  <c r="H531"/>
  <c r="J548" l="1"/>
  <c r="H547"/>
  <c r="J135"/>
  <c r="H134"/>
  <c r="H133" s="1"/>
  <c r="J630"/>
  <c r="H629"/>
  <c r="J629" s="1"/>
  <c r="J315"/>
  <c r="H312"/>
  <c r="J312" s="1"/>
  <c r="J306"/>
  <c r="H305"/>
  <c r="J606"/>
  <c r="H605"/>
  <c r="H530"/>
  <c r="J530" s="1"/>
  <c r="J531"/>
  <c r="H651"/>
  <c r="J651" s="1"/>
  <c r="J654"/>
  <c r="H562"/>
  <c r="J562" s="1"/>
  <c r="H350"/>
  <c r="H173"/>
  <c r="J173" s="1"/>
  <c r="H695"/>
  <c r="J695" s="1"/>
  <c r="H43"/>
  <c r="H540"/>
  <c r="J540" s="1"/>
  <c r="H355"/>
  <c r="J355" s="1"/>
  <c r="J547"/>
  <c r="H118"/>
  <c r="H117" s="1"/>
  <c r="H150"/>
  <c r="J150" s="1"/>
  <c r="H587"/>
  <c r="J587" s="1"/>
  <c r="H640"/>
  <c r="J640" s="1"/>
  <c r="H581"/>
  <c r="J581" s="1"/>
  <c r="H572"/>
  <c r="J572" s="1"/>
  <c r="H461"/>
  <c r="J461" s="1"/>
  <c r="H342"/>
  <c r="H159"/>
  <c r="J159" s="1"/>
  <c r="H153"/>
  <c r="J153" s="1"/>
  <c r="H105"/>
  <c r="J105" s="1"/>
  <c r="H207"/>
  <c r="J207" s="1"/>
  <c r="H368"/>
  <c r="H394"/>
  <c r="J394" s="1"/>
  <c r="H488"/>
  <c r="H684"/>
  <c r="J684" s="1"/>
  <c r="H578"/>
  <c r="J578" s="1"/>
  <c r="H411"/>
  <c r="J411" s="1"/>
  <c r="H643"/>
  <c r="J643" s="1"/>
  <c r="H593"/>
  <c r="J593" s="1"/>
  <c r="H584"/>
  <c r="J584" s="1"/>
  <c r="H288"/>
  <c r="J288" s="1"/>
  <c r="H182"/>
  <c r="J182" s="1"/>
  <c r="H170"/>
  <c r="H18"/>
  <c r="H210"/>
  <c r="J210" s="1"/>
  <c r="H471"/>
  <c r="H449"/>
  <c r="J449" s="1"/>
  <c r="H278"/>
  <c r="J278" s="1"/>
  <c r="H204"/>
  <c r="H93"/>
  <c r="H82" s="1"/>
  <c r="H49"/>
  <c r="J49" s="1"/>
  <c r="H30"/>
  <c r="J30" s="1"/>
  <c r="H144"/>
  <c r="J144" s="1"/>
  <c r="H665"/>
  <c r="J665" s="1"/>
  <c r="H70"/>
  <c r="J70" s="1"/>
  <c r="H179"/>
  <c r="J179" s="1"/>
  <c r="H700"/>
  <c r="J700" s="1"/>
  <c r="H36"/>
  <c r="J36" s="1"/>
  <c r="H147"/>
  <c r="J147" s="1"/>
  <c r="H533"/>
  <c r="J533" s="1"/>
  <c r="H232"/>
  <c r="H61"/>
  <c r="J61" s="1"/>
  <c r="H437"/>
  <c r="H502"/>
  <c r="H285"/>
  <c r="H575"/>
  <c r="J575" s="1"/>
  <c r="H235"/>
  <c r="J235" s="1"/>
  <c r="H238"/>
  <c r="J238" s="1"/>
  <c r="H176"/>
  <c r="J176" s="1"/>
  <c r="H483"/>
  <c r="J483" s="1"/>
  <c r="H590"/>
  <c r="J590" s="1"/>
  <c r="H648"/>
  <c r="J648" s="1"/>
  <c r="H554"/>
  <c r="J554" s="1"/>
  <c r="H569"/>
  <c r="J569" s="1"/>
  <c r="H527"/>
  <c r="H705"/>
  <c r="J705" s="1"/>
  <c r="H346" l="1"/>
  <c r="H200"/>
  <c r="J200" s="1"/>
  <c r="H231"/>
  <c r="J231" s="1"/>
  <c r="H17"/>
  <c r="J17" s="1"/>
  <c r="H164"/>
  <c r="H39"/>
  <c r="J39" s="1"/>
  <c r="H281"/>
  <c r="J281" s="1"/>
  <c r="J526"/>
  <c r="J82"/>
  <c r="H295"/>
  <c r="J295" s="1"/>
  <c r="J232"/>
  <c r="J350"/>
  <c r="J346"/>
  <c r="J471"/>
  <c r="H470"/>
  <c r="J470" s="1"/>
  <c r="J285"/>
  <c r="J164"/>
  <c r="J18"/>
  <c r="J43"/>
  <c r="J93"/>
  <c r="J605"/>
  <c r="J527"/>
  <c r="J437"/>
  <c r="H436"/>
  <c r="J436" s="1"/>
  <c r="H501"/>
  <c r="J501" s="1"/>
  <c r="J502"/>
  <c r="H367"/>
  <c r="J367" s="1"/>
  <c r="J368"/>
  <c r="J133"/>
  <c r="J134"/>
  <c r="J305"/>
  <c r="J170"/>
  <c r="J117"/>
  <c r="J118"/>
  <c r="H487"/>
  <c r="J487" s="1"/>
  <c r="J488"/>
  <c r="J204"/>
  <c r="H330"/>
  <c r="J330" s="1"/>
  <c r="J342"/>
  <c r="H143"/>
  <c r="J143" s="1"/>
  <c r="H277"/>
  <c r="J277" s="1"/>
  <c r="H393"/>
  <c r="J393" s="1"/>
  <c r="H460"/>
  <c r="J460" s="1"/>
  <c r="H410"/>
  <c r="J410" s="1"/>
  <c r="H482"/>
  <c r="J482" s="1"/>
  <c r="H366" l="1"/>
  <c r="J366" s="1"/>
  <c r="H415"/>
  <c r="J415" s="1"/>
  <c r="H276"/>
  <c r="H16"/>
  <c r="J16" s="1"/>
  <c r="H163"/>
  <c r="J163" s="1"/>
  <c r="H15" l="1"/>
  <c r="H715" s="1"/>
  <c r="J715" s="1"/>
  <c r="J276"/>
  <c r="J15" l="1"/>
</calcChain>
</file>

<file path=xl/sharedStrings.xml><?xml version="1.0" encoding="utf-8"?>
<sst xmlns="http://schemas.openxmlformats.org/spreadsheetml/2006/main" count="3927" uniqueCount="456">
  <si>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</si>
  <si>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</si>
  <si>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</si>
  <si>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</si>
  <si>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</si>
  <si>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</si>
  <si>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</si>
  <si>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</si>
  <si>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</si>
  <si>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</si>
  <si>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</si>
  <si>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</si>
  <si>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</si>
  <si>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</si>
  <si>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</si>
  <si>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</si>
  <si>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</si>
  <si>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500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</si>
  <si>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</si>
  <si>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</si>
  <si>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</si>
  <si>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</si>
  <si>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</si>
  <si>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</si>
  <si>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</si>
  <si>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</si>
  <si>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</si>
  <si>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</si>
  <si>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</si>
  <si>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</si>
  <si>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Софинансирование вопросов местного значения</t>
  </si>
  <si>
    <t>Выравнивание бюджетной обеспеченности поселений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</si>
  <si>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</si>
  <si>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</si>
  <si>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</si>
  <si>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Проведение районной сельскохозяйственной ярмарки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</si>
  <si>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</si>
  <si>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</si>
  <si>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</si>
  <si>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</si>
  <si>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</si>
  <si>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</si>
  <si>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</si>
  <si>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</si>
  <si>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</si>
  <si>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</si>
  <si>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</si>
  <si>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</si>
  <si>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>520</t>
  </si>
  <si>
    <t>Межбюджетные трансферты</t>
  </si>
  <si>
    <t>Субсидии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</si>
  <si>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</si>
  <si>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</si>
  <si>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</si>
  <si>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</si>
  <si>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</si>
  <si>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510</t>
  </si>
  <si>
    <t>Дотации</t>
  </si>
  <si>
    <t>Проведение мероприятий для  молодежи</t>
  </si>
  <si>
    <t>Утвеждено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</si>
  <si>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</si>
  <si>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</si>
  <si>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</si>
  <si>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</si>
  <si>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</si>
  <si>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домов культуры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</si>
  <si>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</si>
  <si>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</si>
  <si>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Председатель представительного органа муниципального образования</t>
  </si>
  <si>
    <t>Расходы на обеспечение деятельности представительного органа муниципального образования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</si>
  <si>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</si>
  <si>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</si>
  <si>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</si>
  <si>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</si>
  <si>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</si>
  <si>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Расходы на осуществление полномочий по осуществлению внешнего муниципального финансового контроля бюджетов муниципальных образований</t>
  </si>
  <si>
    <t>Резервные средства</t>
  </si>
  <si>
    <t>870</t>
  </si>
  <si>
    <t>Выполнение обязательств органами местного самоуправления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</si>
  <si>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</si>
  <si>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</si>
  <si>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</si>
  <si>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</si>
  <si>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</si>
  <si>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</si>
  <si>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Субвенции</t>
  </si>
  <si>
    <t>530</t>
  </si>
  <si>
    <t xml:space="preserve">Расходы на осуществление полномочий по формированию и исполнению бюджетов муниципальных образований </t>
  </si>
  <si>
    <t>Осуществление первичного воинского учета на территориях, где отсутствуют военные комиссариаты</t>
  </si>
  <si>
    <t>Строительство, реконструкция, капитальный ремонт, ремонт и содержание автомобильных дорог общего пользования местного значения, находящихся в собственности муниципального района, осуществляемых за счет бюджетных ассигнований муниципального дорожного фонда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</si>
  <si>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</si>
  <si>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</si>
  <si>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</si>
  <si>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</si>
  <si>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</si>
  <si>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</si>
  <si>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</si>
  <si>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</si>
  <si>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</si>
  <si>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(рублей)</t>
  </si>
  <si>
    <t>Расходы связанные с реализацией Положения о нагрудном знаке "За заслуги перед "Мезенским районом"</t>
  </si>
  <si>
    <t>Расходы связанные с реализацией Положения о звании "Почетный гражданин муниципального образования "Мезенский район"</t>
  </si>
  <si>
    <t>Резервный фонд администрации муниципального образования «Мезенский район»</t>
  </si>
  <si>
    <t>в том числе: софинансирование дорожной деятельности в отношении автомобильных дорог общего пользования местного значения, осуществляемое за счет бюджетных ассигнований муниципальных дорожных фондов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</si>
  <si>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</si>
  <si>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Сохранение и развитие традиционной народной культуры и историко-культурного наследия</t>
  </si>
  <si>
    <t xml:space="preserve"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местности, рабочих поселках (поселках городского типа) </t>
  </si>
  <si>
    <t>Подпрограмма «Организация библиотечной деятельности и информационного обслуживания»</t>
  </si>
  <si>
    <t>2.1</t>
  </si>
  <si>
    <t>2.2</t>
  </si>
  <si>
    <t>Организация библиотечной деятельности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</si>
  <si>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</si>
  <si>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</si>
  <si>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</si>
  <si>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</si>
  <si>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</si>
  <si>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Проведение районных спортивных соревнований</t>
  </si>
  <si>
    <t>Участие в областных и всероссийских соревнованиях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</si>
  <si>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</si>
  <si>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</si>
  <si>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</si>
  <si>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</si>
  <si>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</si>
  <si>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местности, рабочих поселках (поселках городского типа)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</si>
  <si>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</si>
  <si>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</si>
  <si>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</si>
  <si>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</si>
  <si>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</si>
  <si>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</si>
  <si>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организации и осуществлению деятельности по опеке и попечительству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</si>
  <si>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</si>
  <si>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</si>
  <si>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</si>
  <si>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</si>
  <si>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</si>
  <si>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</si>
  <si>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</si>
  <si>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</si>
  <si>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</si>
  <si>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</si>
  <si>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</si>
  <si>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</si>
  <si>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</si>
  <si>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</si>
  <si>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</si>
  <si>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</si>
  <si>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</si>
  <si>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25050</t>
  </si>
  <si>
    <t>25090</t>
  </si>
  <si>
    <t>25130</t>
  </si>
  <si>
    <t>25140</t>
  </si>
  <si>
    <t>27340</t>
  </si>
  <si>
    <t>27350</t>
  </si>
  <si>
    <t>28010</t>
  </si>
  <si>
    <t>28100</t>
  </si>
  <si>
    <t>78010</t>
  </si>
  <si>
    <t>27060</t>
  </si>
  <si>
    <t>21110</t>
  </si>
  <si>
    <t>78700</t>
  </si>
  <si>
    <t>22230</t>
  </si>
  <si>
    <t>25410</t>
  </si>
  <si>
    <t>20020</t>
  </si>
  <si>
    <t>20030</t>
  </si>
  <si>
    <t>20040</t>
  </si>
  <si>
    <t>20060</t>
  </si>
  <si>
    <t>20070</t>
  </si>
  <si>
    <t>20090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</si>
  <si>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</si>
  <si>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</si>
  <si>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</si>
  <si>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</si>
  <si>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</si>
  <si>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</si>
  <si>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</si>
  <si>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</si>
  <si>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</si>
  <si>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51180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</si>
  <si>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</si>
  <si>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</si>
  <si>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</si>
  <si>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</si>
  <si>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</si>
  <si>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Сохранение, изучение, развитие и использование  объектов культурного и природного наследия как объектов туристического показа</t>
  </si>
  <si>
    <t>21180</t>
  </si>
  <si>
    <t>Обеспечение деятельности туристского культурно-музейного центра «Кимжа»</t>
  </si>
  <si>
    <t>4.1</t>
  </si>
  <si>
    <t>4.2</t>
  </si>
  <si>
    <t>540</t>
  </si>
  <si>
    <t>Иные межбюджетные трансферты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</si>
  <si>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</si>
  <si>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</si>
  <si>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</si>
  <si>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</si>
  <si>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Осуществление полномочий по организации в границах поселения водоснабжения населения, водоотведения, снабжение поселения топливом в пределах полномочий, установленных законодательством Российской Федерации</t>
  </si>
  <si>
    <t>20130</t>
  </si>
  <si>
    <t>20140</t>
  </si>
  <si>
    <t>Осуществление полномочий по обеспечению проживающих в поселении и нуждающихся в жилых помещенияхмалоимущих граждан жилыми помещениями, содержание муниципального жилищного фонда, а также иных полномочий органов местного самоуправления в соответствии с жилищным законодательством</t>
  </si>
  <si>
    <t>20150</t>
  </si>
  <si>
    <t>20160</t>
  </si>
  <si>
    <t>Осуществление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</si>
  <si>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20170</t>
  </si>
  <si>
    <t>20180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</si>
  <si>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</si>
  <si>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20190</t>
  </si>
  <si>
    <t>20200</t>
  </si>
  <si>
    <t>28190</t>
  </si>
  <si>
    <t>Обустройство ледовых пешеходных переправ</t>
  </si>
  <si>
    <t>27450</t>
  </si>
  <si>
    <t>Премирование членов добровольной народной дружины за участие в обеспечении охраны</t>
  </si>
  <si>
    <t>20</t>
  </si>
  <si>
    <t>20500</t>
  </si>
  <si>
    <t>Выплата единовременного пособия молодым специалистам</t>
  </si>
  <si>
    <t>Создание и приобретение справочных и иных материалов по краеведческим ресурсам Мезенского района</t>
  </si>
  <si>
    <t>Осуществление полномочий по оказанию поддержки социально - ориентированным некоммерческим организациям в пределах полномочий, установленных статьями 31.1 и 31.3 Федерального закона от 12 января 1996 года № 7-ФЗ "О некоммерческих организациях"</t>
  </si>
  <si>
    <t>к решению Собрания депутатов</t>
  </si>
  <si>
    <t>МО "Мезенский муниципальный район"</t>
  </si>
  <si>
    <t>78390</t>
  </si>
  <si>
    <t>24110</t>
  </si>
  <si>
    <t>Трудоустройство несовершеннолетних граждан в период каникулярного времени</t>
  </si>
  <si>
    <t>21520</t>
  </si>
  <si>
    <t>Информационная и консультационная поддержка субъектов малого и среднего предпринимательства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</si>
  <si>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</si>
  <si>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</si>
  <si>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</si>
  <si>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</si>
  <si>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</si>
  <si>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25110</t>
  </si>
  <si>
    <t>08</t>
  </si>
  <si>
    <t>21210</t>
  </si>
  <si>
    <t>Подпрограмма «Жилищное строительство»</t>
  </si>
  <si>
    <t>Подпрограмма «Социальное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</si>
  <si>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</si>
  <si>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</si>
  <si>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</si>
  <si>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</si>
  <si>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</si>
  <si>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</si>
  <si>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</si>
  <si>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8.4</t>
  </si>
  <si>
    <t>Муниципальная программа «Профилактика правонарушений в Мезенском районе Архангельской области на 2019-2022 годы»</t>
  </si>
  <si>
    <t>18</t>
  </si>
  <si>
    <t>23</t>
  </si>
  <si>
    <t>20810</t>
  </si>
  <si>
    <t>20010</t>
  </si>
  <si>
    <t>Глава муниципального образования</t>
  </si>
  <si>
    <t>20080</t>
  </si>
  <si>
    <t>Расходы на осуществление полномочий по осуществлению внутреннего муниципального финансового контроля муниципальных образований</t>
  </si>
  <si>
    <t xml:space="preserve">Выплата пенсии за выслугу лет лицам, замещавшим муниципальные должности </t>
  </si>
  <si>
    <t>78791</t>
  </si>
  <si>
    <t>78792</t>
  </si>
  <si>
    <t>78220</t>
  </si>
  <si>
    <t>78270</t>
  </si>
  <si>
    <t>Создание условий для обеспечения поселений и жителей городских округов услугами торговли</t>
  </si>
  <si>
    <t>28230</t>
  </si>
  <si>
    <t>28240</t>
  </si>
  <si>
    <t>Создание условий для предоставления транспортных услуг населению и организация транспортного обслуживания населения автомобильным транспортом в границах поселений</t>
  </si>
  <si>
    <t xml:space="preserve">Создание условий для предоставления транспортных услуг населению и организация транспортного обслуживания населения автомобильным транспортом  между поселениями в границах муниципального района </t>
  </si>
  <si>
    <t>Премии и гранты</t>
  </si>
  <si>
    <t>350</t>
  </si>
  <si>
    <t>Обеспечение устойчивого развития сельских территорий</t>
  </si>
  <si>
    <t>Подпрограмма «Развитие туристского культурно-музейного центра «Кимжа»»</t>
  </si>
  <si>
    <t>Осуществление полномочий по организации ритуальных услуг и содержание мест захоронения</t>
  </si>
  <si>
    <t>Муниципальная программа «Управление муниципальными финансами и муниципальным долгом МО «Мезенский муниципальный район» на 2020-2022 годы»</t>
  </si>
  <si>
    <t>Подпрограмма «Организация и обеспечение бюджетного процесса в МО «Мезенский муниципальный район»»</t>
  </si>
  <si>
    <t>Подпрограмма «Поддержание устойчивого исполнения бюджетов муниципальных образований поселений МО «Мезенский муниципальный район»»</t>
  </si>
  <si>
    <t>Подпрограмма «Управление муниципальным долгом МО «Мезенский муниципальный район»»</t>
  </si>
  <si>
    <t>Осуществление полномочий по 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</si>
  <si>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Осуществление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</si>
  <si>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20820</t>
  </si>
  <si>
    <t>Повышение уровня пожарной безопасности</t>
  </si>
  <si>
    <t>Муниципальная программа «Комплексное развитие сельских территорий Мезенского района Архангельской области на 2020 – 2025 годы»</t>
  </si>
  <si>
    <t>Мероприятия по рекультивациии земельных участок на территории Мезенского района</t>
  </si>
  <si>
    <t>Модернизация, ремонты и информационное обслуживание</t>
  </si>
  <si>
    <t>Выравнивание бюджетной обеспеченности  из районного бюджета</t>
  </si>
  <si>
    <t>24220</t>
  </si>
  <si>
    <t xml:space="preserve">Текущий, капитальный ремонты в образовательных учреждениях и приобретение основных средств </t>
  </si>
  <si>
    <t>S0310</t>
  </si>
  <si>
    <t>23570</t>
  </si>
  <si>
    <t>Обеспечение качественной питьевой водой населения</t>
  </si>
  <si>
    <t xml:space="preserve"> S812Д</t>
  </si>
  <si>
    <t>21530</t>
  </si>
  <si>
    <t>Финансовая поддержка субъектов малого и среднего предпринимательства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</si>
  <si>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сельской местности, рабочих поселках (поселках городского типа)</t>
  </si>
  <si>
    <t xml:space="preserve">Муниципальная программа «Развитие общего образования, создание условий для социализации детей в муниципальном образовании «Мезенский муниципальный район» на 2021 – 2023 годы» </t>
  </si>
  <si>
    <t>Муниципальная программа «Развитие сферы культуры муниципального образования «Мезенский район»  Архангельской области на 2021 – 2023 годы»</t>
  </si>
  <si>
    <t>Муниципальная программа «Развитие физической культуры и спорта на территории муниципального образования «Мезенский муниципальный район» на 2021 – 2023 годы»</t>
  </si>
  <si>
    <t>Муниципальная программа «Развитие территориального общественного самоуправления МО «Мезенский район» на 2021-2023 годы»</t>
  </si>
  <si>
    <t>78793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</si>
  <si>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</si>
  <si>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Муниципальная программа «Профилактика безнадзорности и правонарушений несовершеннолетних на территории Мезенского муниципального района на 2021 – 2024 год»</t>
  </si>
  <si>
    <t>Муниципальная программа «Защита населения и территории Мезенского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годы»</t>
  </si>
  <si>
    <t>20100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</si>
  <si>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</si>
  <si>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Муниципальная программа «Развитие здравоохранения Мезенского муниципального района 2021 – 2025 годы»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</si>
  <si>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</si>
  <si>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Муниципальная программа «Молодежь Мезени на 2021 – 2023 годы»</t>
  </si>
  <si>
    <t>Муниципальная программа «Обеспечение экологической безопасности на территории муниципального образования «Мезенский район» на 2019 – 2022 годы»</t>
  </si>
  <si>
    <t>Муниципальная программа «Развитие общественного пассажирского транспорта и организация транспортного обслуживания населения,  дорожной инфраструктуры муниципального образования  «Мезенский район»  на 2021-2025 годы»</t>
  </si>
  <si>
    <t>Обеспечение жителей поселений услугами торговли</t>
  </si>
  <si>
    <t>Муниципальная программа «Экономическое развитие и инвестиционная деятельность на территории муниципального образования «Мезенский муниципальный район» на 2021-2025 годы»</t>
  </si>
  <si>
    <t>Развитие системы обращения с отходами</t>
  </si>
  <si>
    <t>20510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</si>
  <si>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</si>
  <si>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</si>
  <si>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</si>
  <si>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 (для муниципальных общегосударственных организаций)</t>
  </si>
  <si>
    <t>24050</t>
  </si>
  <si>
    <t>Строительство, реконструкция, капитальный ремонт школ, интернатов, детских садов</t>
  </si>
  <si>
    <t>27400</t>
  </si>
  <si>
    <t>Расходы на проведение мероприятий за счет благотворительной помощи</t>
  </si>
  <si>
    <t>78770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</si>
  <si>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</si>
  <si>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78621</t>
  </si>
  <si>
    <t>Реализация общеобразовательных программ (кроме персонифицированного финансирования)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</si>
  <si>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</si>
  <si>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</si>
  <si>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</si>
  <si>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</si>
  <si>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</si>
  <si>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</si>
  <si>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</si>
  <si>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</si>
  <si>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Реализация общеобразовательных программ (в рамках персонифицированного финансирования)</t>
  </si>
  <si>
    <t>Публичные нормативные социальные выплаты гражданам</t>
  </si>
  <si>
    <t>310</t>
  </si>
  <si>
    <t>S6560</t>
  </si>
  <si>
    <t>Укрепление материально-технической базы пищеблоков и столовых муниципальных общеобразовательных организации в Архангельской области в целях создания условий для организации горячего питания обучающихся. получающих начальное общее образование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</si>
  <si>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</si>
  <si>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</si>
  <si>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</si>
  <si>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</si>
  <si>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</si>
  <si>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Распределение бюджетных ассигнований на реализацию муниципальных программ и непрограммных направлений деятельности на 2022 год</t>
  </si>
  <si>
    <t>Паспортизация, инвентаризация и оценка технического состояния объектов жилищного фонда</t>
  </si>
  <si>
    <t>Закупка товаров, работ и услуг для обеспечения государственных (муниципальных) нужд</t>
  </si>
  <si>
    <t>Муниципальная программа «Развитие туризма МО «Мезенский муниципальный район» на 2022 – 2024 годы»</t>
  </si>
  <si>
    <t>Подпрограмма «Развитие туризма на 2022 – 2024 годы»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</si>
  <si>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</si>
  <si>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55970</t>
  </si>
  <si>
    <t>L5198</t>
  </si>
  <si>
    <t>Реконструкция и капитальный ремонт муниципальных музеев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</si>
  <si>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</si>
  <si>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</si>
  <si>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Проведение соревнований на лошадях мезенской породы</t>
  </si>
  <si>
    <t>23050</t>
  </si>
  <si>
    <t>Устройство причальных зон</t>
  </si>
  <si>
    <t>28110</t>
  </si>
  <si>
    <t>Строительство, ремонт и капитальный ремонт моста</t>
  </si>
  <si>
    <t>20530</t>
  </si>
  <si>
    <t>Реконструкция системы уличного освещения</t>
  </si>
  <si>
    <t>Муниципальная программа «Развитие строительства,  капитальный и текущий ремонты объектов на территории муниципального образования "Мезенский район" на 2022 – 2024 годы»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</si>
  <si>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</si>
  <si>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</si>
  <si>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</si>
  <si>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</si>
  <si>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20430</t>
  </si>
  <si>
    <t>Создание мест  и строительство площадок для накопления твердых коммунальных отходов на территории МО "Мезенский район"</t>
  </si>
  <si>
    <t>20210</t>
  </si>
  <si>
    <t>Осуществление полномочий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 (п. 33.1 введен Федеральным законом от 19.07.2011 N 247-ФЗ)</t>
  </si>
  <si>
    <t>20220</t>
  </si>
  <si>
    <t>Осуществление полномочий по принятию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</si>
  <si>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20230</t>
  </si>
  <si>
    <t xml:space="preserve">Резервные средства на оплату коммунальных услуг </t>
  </si>
  <si>
    <t>22030</t>
  </si>
  <si>
    <t>Мероприятия по землеустройству и землепользованию</t>
  </si>
  <si>
    <t>R0820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</si>
  <si>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</si>
  <si>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</si>
  <si>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</si>
  <si>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</si>
  <si>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</si>
  <si>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L5760</t>
  </si>
  <si>
    <t>Изменения (+/-)</t>
  </si>
  <si>
    <t>Утверждено с учетом изменений</t>
  </si>
  <si>
    <t>Приложение № 5</t>
  </si>
  <si>
    <t>от 09  декабря 2021 года № 244</t>
  </si>
  <si>
    <t>"Приложение № 6</t>
  </si>
  <si>
    <t>"</t>
  </si>
  <si>
    <t>A2</t>
  </si>
  <si>
    <t>55196</t>
  </si>
  <si>
    <t>Государственная поддержка лучших сельских учреждений культуры</t>
  </si>
  <si>
    <t>A1</t>
  </si>
  <si>
    <t>S6820</t>
  </si>
  <si>
    <t>Ремонт зданий муниципальных учреждений культуры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</si>
  <si>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</si>
  <si>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</si>
  <si>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</si>
  <si>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Муниципальная программа «Развитие имущественно – земельных отношений в муниципальном образовании «Мезенский муниципальный район» на 2022 - 2026 годы»</t>
  </si>
  <si>
    <t>09</t>
  </si>
  <si>
    <t>L5110</t>
  </si>
  <si>
    <t>Проведение комплексных кадастровых работ</t>
  </si>
  <si>
    <t>11.1</t>
  </si>
  <si>
    <t>11.2</t>
  </si>
  <si>
    <t>11.3</t>
  </si>
  <si>
    <t>28020</t>
  </si>
  <si>
    <t>Поддержка мер по обеспечению сбалансированности местных бюджетов</t>
  </si>
  <si>
    <t>Резервный фонд администрации муниципального образования "Мезенский район"</t>
  </si>
  <si>
    <t>23520</t>
  </si>
  <si>
    <t>Мероприятия в области коммунального хозяйства</t>
  </si>
  <si>
    <t>71400</t>
  </si>
  <si>
    <t>Резервный фонд Правительства Архангельской области</t>
  </si>
  <si>
    <t>E2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</si>
  <si>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</si>
  <si>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</si>
  <si>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14</t>
  </si>
  <si>
    <t>21700</t>
  </si>
  <si>
    <t>Муниципальная программа «Противодействие экстремизму и профилактика терроризма на территории МО «Мезенский район» на 2022-2024 годы»</t>
  </si>
  <si>
    <t>Информирование населения муниципального образования по вопросам противодействия терроризму и экстремизму</t>
  </si>
  <si>
    <t>23040</t>
  </si>
  <si>
    <t>Строительство, реконструкция, капитальный ремонт, ремонт и содержание автомобильных дорог общего пользования местного значения, находящихся в собственности поселений, осуществляемых за счет бюджетных ассигнований муниципальных дорожных фондов</t>
  </si>
  <si>
    <t>S8360</t>
  </si>
  <si>
    <t>Общественно значимые культурные мероприятия в рамках проекта "ЛЮБО-ДОРОГО"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</si>
  <si>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</si>
  <si>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</si>
  <si>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R3</t>
  </si>
  <si>
    <t>76880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</si>
  <si>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</si>
  <si>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S6980</t>
  </si>
  <si>
    <t>S6620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</si>
  <si>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</si>
  <si>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S6360</t>
  </si>
  <si>
    <t>Организация транспортного обслуживания населения на пассажирских муниципальных маршрутах автомобильного транспорта</t>
  </si>
  <si>
    <t>E1</t>
  </si>
  <si>
    <t>55200</t>
  </si>
  <si>
    <t>Создание новых мест в общеобразовательных организациях</t>
  </si>
  <si>
    <t>S8530</t>
  </si>
  <si>
    <t>Мероприятия по реализации молодежной политики в муниципальных образованиях</t>
  </si>
  <si>
    <t>830</t>
  </si>
  <si>
    <t>Исполнение судебных актов</t>
  </si>
  <si>
    <t>880</t>
  </si>
  <si>
    <t>Специальные расходы</t>
  </si>
  <si>
    <t>76810</t>
  </si>
  <si>
    <t>S6740</t>
  </si>
  <si>
    <t>Мероприятия в сфере обращения с отходами производства и потребления, в том числе с твердыми коммунальными отходами</t>
  </si>
  <si>
    <t>74750</t>
  </si>
  <si>
    <t>Обеспечение проведения выборов в представительные органы вновь образованных муниципальных образований Архангельской области</t>
  </si>
  <si>
    <t>78040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</si>
  <si>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</si>
  <si>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74790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</si>
  <si>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</si>
  <si>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20250</t>
  </si>
  <si>
    <t>20260</t>
  </si>
  <si>
    <t>Обеспечение деятельности МАУ Мезенское общество охотников и рыболовов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</si>
  <si>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</si>
  <si>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</si>
  <si>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</si>
  <si>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</si>
  <si>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N 761 "О Национальной стратегии действий в интересах детей на 2012 - 2017 годы"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</si>
  <si>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</si>
  <si>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N 597 "О мероприятиях по реализации государственной социальной политики"</t>
  </si>
  <si>
    <t>Резервный фонд администрациии муниципального образования "Мезенский район"</t>
  </si>
  <si>
    <t>S6450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</si>
  <si>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</si>
  <si>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Мезенского муниципалього округа Архангельской области</t>
  </si>
  <si>
    <t>от  21 декабря 2022 года №  79</t>
  </si>
</sst>
</file>

<file path=xl/styles.xml><?xml version="1.0" encoding="utf-8"?>
<styleSheet xmlns="http://schemas.openxmlformats.org/spreadsheetml/2006/main">
  <fonts count="3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0" xfId="0" applyFont="1" applyFill="1"/>
    <xf numFmtId="49" fontId="8" fillId="0" borderId="0" xfId="0" applyNumberFormat="1" applyFont="1" applyFill="1"/>
    <xf numFmtId="49" fontId="8" fillId="0" borderId="5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left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justify" wrapText="1"/>
    </xf>
    <xf numFmtId="0" fontId="11" fillId="0" borderId="3" xfId="0" applyFont="1" applyFill="1" applyBorder="1" applyAlignment="1">
      <alignment horizontal="left" vertical="justify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justify" wrapText="1"/>
    </xf>
    <xf numFmtId="0" fontId="8" fillId="0" borderId="13" xfId="0" applyFont="1" applyFill="1" applyBorder="1" applyAlignment="1">
      <alignment horizontal="left" wrapText="1"/>
    </xf>
    <xf numFmtId="0" fontId="8" fillId="0" borderId="14" xfId="0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/>
    </xf>
    <xf numFmtId="4" fontId="17" fillId="0" borderId="17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horizontal="center" vertical="center"/>
    </xf>
    <xf numFmtId="49" fontId="17" fillId="0" borderId="20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0" fontId="19" fillId="0" borderId="0" xfId="0" applyFont="1" applyFill="1"/>
    <xf numFmtId="49" fontId="20" fillId="0" borderId="16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49" fontId="12" fillId="0" borderId="22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 wrapText="1"/>
    </xf>
    <xf numFmtId="49" fontId="13" fillId="0" borderId="18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6" fillId="0" borderId="23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right"/>
    </xf>
    <xf numFmtId="0" fontId="13" fillId="0" borderId="23" xfId="0" applyFont="1" applyFill="1" applyBorder="1" applyAlignment="1">
      <alignment horizontal="left" vertical="center" wrapText="1"/>
    </xf>
    <xf numFmtId="49" fontId="13" fillId="0" borderId="12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49" fontId="7" fillId="0" borderId="15" xfId="0" applyNumberFormat="1" applyFont="1" applyFill="1" applyBorder="1" applyAlignment="1">
      <alignment horizontal="center" vertical="center"/>
    </xf>
    <xf numFmtId="3" fontId="18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4" fontId="8" fillId="0" borderId="24" xfId="0" applyNumberFormat="1" applyFont="1" applyFill="1" applyBorder="1" applyAlignment="1">
      <alignment horizontal="right" vertical="center"/>
    </xf>
    <xf numFmtId="4" fontId="7" fillId="0" borderId="24" xfId="0" applyNumberFormat="1" applyFont="1" applyFill="1" applyBorder="1" applyAlignment="1">
      <alignment horizontal="right" vertical="center"/>
    </xf>
    <xf numFmtId="4" fontId="10" fillId="0" borderId="24" xfId="0" applyNumberFormat="1" applyFont="1" applyFill="1" applyBorder="1" applyAlignment="1">
      <alignment horizontal="right" vertical="center"/>
    </xf>
    <xf numFmtId="4" fontId="0" fillId="0" borderId="24" xfId="0" applyNumberFormat="1" applyFill="1" applyBorder="1" applyAlignment="1">
      <alignment horizontal="right" vertical="center"/>
    </xf>
    <xf numFmtId="4" fontId="1" fillId="0" borderId="24" xfId="0" applyNumberFormat="1" applyFont="1" applyFill="1" applyBorder="1" applyAlignment="1">
      <alignment horizontal="right" vertical="center"/>
    </xf>
    <xf numFmtId="4" fontId="13" fillId="0" borderId="25" xfId="0" applyNumberFormat="1" applyFont="1" applyFill="1" applyBorder="1" applyAlignment="1">
      <alignment horizontal="right" vertical="center"/>
    </xf>
    <xf numFmtId="4" fontId="21" fillId="0" borderId="17" xfId="0" applyNumberFormat="1" applyFont="1" applyFill="1" applyBorder="1" applyAlignment="1">
      <alignment horizontal="right" vertical="center"/>
    </xf>
    <xf numFmtId="4" fontId="22" fillId="0" borderId="26" xfId="0" applyNumberFormat="1" applyFont="1" applyFill="1" applyBorder="1" applyAlignment="1">
      <alignment horizontal="right" vertical="center" wrapText="1"/>
    </xf>
    <xf numFmtId="4" fontId="2" fillId="0" borderId="24" xfId="0" applyNumberFormat="1" applyFont="1" applyFill="1" applyBorder="1" applyAlignment="1">
      <alignment horizontal="right" vertical="center"/>
    </xf>
    <xf numFmtId="4" fontId="8" fillId="0" borderId="25" xfId="0" applyNumberFormat="1" applyFont="1" applyFill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0" fontId="2" fillId="0" borderId="13" xfId="0" applyFont="1" applyFill="1" applyBorder="1" applyAlignment="1">
      <alignment vertical="center" wrapText="1"/>
    </xf>
    <xf numFmtId="4" fontId="24" fillId="0" borderId="24" xfId="0" applyNumberFormat="1" applyFont="1" applyFill="1" applyBorder="1" applyAlignment="1">
      <alignment horizontal="right" vertical="center"/>
    </xf>
    <xf numFmtId="4" fontId="0" fillId="0" borderId="27" xfId="0" applyNumberFormat="1" applyFill="1" applyBorder="1" applyAlignment="1">
      <alignment horizontal="right" vertical="center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/>
    </xf>
    <xf numFmtId="4" fontId="0" fillId="0" borderId="26" xfId="0" applyNumberForma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3" fillId="0" borderId="10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justify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vertical="center" wrapText="1"/>
    </xf>
    <xf numFmtId="0" fontId="27" fillId="0" borderId="11" xfId="0" applyFont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/>
    </xf>
    <xf numFmtId="4" fontId="10" fillId="0" borderId="25" xfId="0" applyNumberFormat="1" applyFont="1" applyFill="1" applyBorder="1" applyAlignment="1">
      <alignment horizontal="right" vertical="center"/>
    </xf>
    <xf numFmtId="0" fontId="2" fillId="0" borderId="28" xfId="0" applyFont="1" applyFill="1" applyBorder="1" applyAlignment="1">
      <alignment vertical="center" wrapText="1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7" fillId="0" borderId="10" xfId="0" applyFont="1" applyBorder="1" applyAlignment="1">
      <alignment horizontal="center" vertical="center"/>
    </xf>
    <xf numFmtId="4" fontId="2" fillId="0" borderId="25" xfId="0" applyNumberFormat="1" applyFont="1" applyFill="1" applyBorder="1" applyAlignment="1">
      <alignment horizontal="right" vertical="center"/>
    </xf>
    <xf numFmtId="4" fontId="0" fillId="0" borderId="24" xfId="0" applyNumberFormat="1" applyFont="1" applyFill="1" applyBorder="1" applyAlignment="1">
      <alignment horizontal="right" vertical="center"/>
    </xf>
    <xf numFmtId="49" fontId="20" fillId="0" borderId="1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0" fillId="0" borderId="19" xfId="0" applyNumberForma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/>
    </xf>
    <xf numFmtId="0" fontId="7" fillId="0" borderId="3" xfId="0" applyFont="1" applyFill="1" applyBorder="1" applyAlignment="1">
      <alignment vertical="justify" wrapText="1"/>
    </xf>
    <xf numFmtId="0" fontId="2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49" fontId="17" fillId="0" borderId="28" xfId="0" applyNumberFormat="1" applyFont="1" applyFill="1" applyBorder="1" applyAlignment="1">
      <alignment horizontal="center" vertical="center"/>
    </xf>
    <xf numFmtId="4" fontId="1" fillId="0" borderId="27" xfId="0" applyNumberFormat="1" applyFont="1" applyFill="1" applyBorder="1" applyAlignment="1">
      <alignment horizontal="right" vertical="center"/>
    </xf>
    <xf numFmtId="49" fontId="23" fillId="0" borderId="11" xfId="0" applyNumberFormat="1" applyFont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49" fontId="17" fillId="0" borderId="3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justify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17" fillId="0" borderId="33" xfId="0" applyNumberFormat="1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16" xfId="0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1" xfId="0" applyFont="1" applyFill="1" applyBorder="1" applyAlignment="1">
      <alignment horizontal="left" vertical="justify" wrapText="1"/>
    </xf>
    <xf numFmtId="49" fontId="20" fillId="0" borderId="11" xfId="0" applyNumberFormat="1" applyFont="1" applyFill="1" applyBorder="1" applyAlignment="1">
      <alignment horizontal="center" vertical="center" wrapText="1"/>
    </xf>
    <xf numFmtId="0" fontId="0" fillId="0" borderId="35" xfId="0" applyBorder="1" applyAlignment="1">
      <alignment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 wrapText="1"/>
    </xf>
    <xf numFmtId="49" fontId="6" fillId="0" borderId="36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6" xfId="0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49" fontId="28" fillId="0" borderId="3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4" fontId="28" fillId="0" borderId="24" xfId="0" applyNumberFormat="1" applyFont="1" applyFill="1" applyBorder="1" applyAlignment="1">
      <alignment horizontal="right" vertical="center"/>
    </xf>
    <xf numFmtId="0" fontId="29" fillId="0" borderId="11" xfId="0" applyFont="1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0" fillId="0" borderId="16" xfId="0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/>
    </xf>
    <xf numFmtId="49" fontId="30" fillId="0" borderId="3" xfId="0" applyNumberFormat="1" applyFont="1" applyFill="1" applyBorder="1" applyAlignment="1">
      <alignment horizontal="center" vertical="center"/>
    </xf>
    <xf numFmtId="4" fontId="0" fillId="0" borderId="25" xfId="0" applyNumberFormat="1" applyFill="1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19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0" fillId="0" borderId="16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0" xfId="0" applyNumberFormat="1" applyFont="1" applyFill="1"/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/>
    </xf>
    <xf numFmtId="4" fontId="1" fillId="0" borderId="0" xfId="0" applyNumberFormat="1" applyFont="1" applyFill="1"/>
    <xf numFmtId="49" fontId="2" fillId="0" borderId="1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justify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36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18"/>
  <sheetViews>
    <sheetView tabSelected="1" zoomScaleNormal="100" workbookViewId="0">
      <selection activeCell="B2" sqref="B2"/>
    </sheetView>
  </sheetViews>
  <sheetFormatPr defaultRowHeight="12.75"/>
  <cols>
    <col min="1" max="1" width="3.7109375" style="1" customWidth="1"/>
    <col min="2" max="2" width="75.85546875" style="13" customWidth="1"/>
    <col min="3" max="3" width="5.140625" style="13" customWidth="1"/>
    <col min="4" max="5" width="4.85546875" style="13" customWidth="1"/>
    <col min="6" max="6" width="7.85546875" style="13" customWidth="1"/>
    <col min="7" max="7" width="6.7109375" style="14" customWidth="1"/>
    <col min="8" max="8" width="22.28515625" style="73" customWidth="1"/>
    <col min="9" max="9" width="20" style="2" customWidth="1"/>
    <col min="10" max="10" width="20.5703125" style="2" customWidth="1"/>
    <col min="11" max="11" width="1.5703125" style="2" customWidth="1"/>
    <col min="12" max="16384" width="9.140625" style="2"/>
  </cols>
  <sheetData>
    <row r="1" spans="1:10">
      <c r="J1" s="201" t="s">
        <v>375</v>
      </c>
    </row>
    <row r="2" spans="1:10">
      <c r="J2" s="201" t="s">
        <v>215</v>
      </c>
    </row>
    <row r="3" spans="1:10">
      <c r="J3" s="201" t="s">
        <v>454</v>
      </c>
    </row>
    <row r="4" spans="1:10">
      <c r="J4" s="201" t="s">
        <v>455</v>
      </c>
    </row>
    <row r="6" spans="1:10">
      <c r="H6" s="147"/>
      <c r="J6" s="147" t="s">
        <v>377</v>
      </c>
    </row>
    <row r="7" spans="1:10">
      <c r="H7" s="148"/>
      <c r="J7" s="148" t="s">
        <v>215</v>
      </c>
    </row>
    <row r="8" spans="1:10">
      <c r="H8" s="148"/>
      <c r="J8" s="148" t="s">
        <v>216</v>
      </c>
    </row>
    <row r="9" spans="1:10">
      <c r="H9" s="147"/>
      <c r="J9" s="147" t="s">
        <v>376</v>
      </c>
    </row>
    <row r="10" spans="1:10">
      <c r="H10" s="147"/>
      <c r="J10" s="147"/>
    </row>
    <row r="11" spans="1:10" ht="39" customHeight="1">
      <c r="A11" s="271" t="s">
        <v>333</v>
      </c>
      <c r="B11" s="271"/>
      <c r="C11" s="271"/>
      <c r="D11" s="271"/>
      <c r="E11" s="271"/>
      <c r="F11" s="271"/>
      <c r="G11" s="271"/>
      <c r="H11" s="271"/>
      <c r="I11" s="272"/>
      <c r="J11" s="272"/>
    </row>
    <row r="12" spans="1:10">
      <c r="B12" s="260"/>
      <c r="C12" s="260"/>
      <c r="D12" s="260"/>
      <c r="E12" s="260"/>
      <c r="F12" s="260"/>
      <c r="G12" s="260"/>
      <c r="H12" s="2"/>
      <c r="J12" s="70" t="s">
        <v>99</v>
      </c>
    </row>
    <row r="13" spans="1:10" ht="38.25">
      <c r="A13" s="27" t="s">
        <v>0</v>
      </c>
      <c r="B13" s="32" t="s">
        <v>1</v>
      </c>
      <c r="C13" s="261" t="s">
        <v>2</v>
      </c>
      <c r="D13" s="261"/>
      <c r="E13" s="261"/>
      <c r="F13" s="262"/>
      <c r="G13" s="15" t="s">
        <v>133</v>
      </c>
      <c r="H13" s="48" t="s">
        <v>59</v>
      </c>
      <c r="I13" s="200" t="s">
        <v>373</v>
      </c>
      <c r="J13" s="200" t="s">
        <v>374</v>
      </c>
    </row>
    <row r="14" spans="1:10" s="3" customFormat="1">
      <c r="A14" s="28" t="s">
        <v>3</v>
      </c>
      <c r="B14" s="16">
        <v>2</v>
      </c>
      <c r="C14" s="16">
        <v>3</v>
      </c>
      <c r="D14" s="16">
        <v>4</v>
      </c>
      <c r="E14" s="16">
        <v>5</v>
      </c>
      <c r="F14" s="16">
        <v>6</v>
      </c>
      <c r="G14" s="17" t="s">
        <v>7</v>
      </c>
      <c r="H14" s="75">
        <v>8</v>
      </c>
      <c r="I14" s="75">
        <v>9</v>
      </c>
      <c r="J14" s="75">
        <v>10</v>
      </c>
    </row>
    <row r="15" spans="1:10" s="3" customFormat="1" ht="18">
      <c r="A15" s="60" t="s">
        <v>95</v>
      </c>
      <c r="B15" s="64" t="s">
        <v>96</v>
      </c>
      <c r="C15" s="61"/>
      <c r="D15" s="61"/>
      <c r="E15" s="61"/>
      <c r="F15" s="61"/>
      <c r="G15" s="62"/>
      <c r="H15" s="89">
        <f>H16+H163+H248+H276+H295+H330+H346+H366+H410+H415+H460+H470+H482+H487+H501+H506+H398+H465</f>
        <v>936681355.13999999</v>
      </c>
      <c r="I15" s="89">
        <f>I16+I163+I248+I276+I295+I330+I346+I366+I410+I415+I460+I470+I482+I487+I501+I506+I398+I465</f>
        <v>5976407.8299999991</v>
      </c>
      <c r="J15" s="89">
        <f>H15+I15</f>
        <v>942657762.97000003</v>
      </c>
    </row>
    <row r="16" spans="1:10" ht="47.25" customHeight="1">
      <c r="A16" s="29" t="s">
        <v>3</v>
      </c>
      <c r="B16" s="38" t="s">
        <v>284</v>
      </c>
      <c r="C16" s="8" t="s">
        <v>13</v>
      </c>
      <c r="D16" s="8" t="s">
        <v>22</v>
      </c>
      <c r="E16" s="8" t="s">
        <v>134</v>
      </c>
      <c r="F16" s="8" t="s">
        <v>135</v>
      </c>
      <c r="G16" s="18"/>
      <c r="H16" s="84">
        <f>H17+H39+H82+H117+H133+H143</f>
        <v>414607180.11999995</v>
      </c>
      <c r="I16" s="84">
        <f>I17+I39+I82+I117+I133+I143</f>
        <v>-1140921.3000000003</v>
      </c>
      <c r="J16" s="84">
        <f>H16+I16</f>
        <v>413466258.81999993</v>
      </c>
    </row>
    <row r="17" spans="1:10" ht="25.5">
      <c r="A17" s="30" t="s">
        <v>24</v>
      </c>
      <c r="B17" s="33" t="s">
        <v>118</v>
      </c>
      <c r="C17" s="7" t="s">
        <v>13</v>
      </c>
      <c r="D17" s="7" t="s">
        <v>3</v>
      </c>
      <c r="E17" s="7" t="s">
        <v>134</v>
      </c>
      <c r="F17" s="7" t="s">
        <v>135</v>
      </c>
      <c r="G17" s="19"/>
      <c r="H17" s="83">
        <f>H18+H30+H36+H21+H33+H24+H27</f>
        <v>88705754.840000004</v>
      </c>
      <c r="I17" s="83">
        <f>I18+I30+I36+I21+I33+I24+I27</f>
        <v>-3004538.7</v>
      </c>
      <c r="J17" s="83">
        <f>H17+I17</f>
        <v>85701216.140000001</v>
      </c>
    </row>
    <row r="18" spans="1:10" ht="25.5">
      <c r="A18" s="264"/>
      <c r="B18" s="34" t="s">
        <v>119</v>
      </c>
      <c r="C18" s="6" t="s">
        <v>13</v>
      </c>
      <c r="D18" s="6" t="s">
        <v>3</v>
      </c>
      <c r="E18" s="6" t="s">
        <v>134</v>
      </c>
      <c r="F18" s="6" t="s">
        <v>136</v>
      </c>
      <c r="G18" s="19"/>
      <c r="H18" s="82">
        <f>H19</f>
        <v>41428254.840000004</v>
      </c>
      <c r="I18" s="82">
        <f>I19</f>
        <v>-2828091.14</v>
      </c>
      <c r="J18" s="82">
        <f>H18+I18</f>
        <v>38600163.700000003</v>
      </c>
    </row>
    <row r="19" spans="1:10" ht="25.5">
      <c r="A19" s="264"/>
      <c r="B19" s="35" t="s">
        <v>45</v>
      </c>
      <c r="C19" s="6" t="s">
        <v>13</v>
      </c>
      <c r="D19" s="6" t="s">
        <v>3</v>
      </c>
      <c r="E19" s="6" t="s">
        <v>134</v>
      </c>
      <c r="F19" s="6" t="s">
        <v>136</v>
      </c>
      <c r="G19" s="19" t="s">
        <v>43</v>
      </c>
      <c r="H19" s="82">
        <f>H20</f>
        <v>41428254.840000004</v>
      </c>
      <c r="I19" s="82">
        <f>I20</f>
        <v>-2828091.14</v>
      </c>
      <c r="J19" s="82">
        <f t="shared" ref="J19:J112" si="0">H19+I19</f>
        <v>38600163.700000003</v>
      </c>
    </row>
    <row r="20" spans="1:10">
      <c r="A20" s="264"/>
      <c r="B20" s="34" t="s">
        <v>46</v>
      </c>
      <c r="C20" s="6" t="s">
        <v>13</v>
      </c>
      <c r="D20" s="6" t="s">
        <v>3</v>
      </c>
      <c r="E20" s="6" t="s">
        <v>134</v>
      </c>
      <c r="F20" s="6" t="s">
        <v>136</v>
      </c>
      <c r="G20" s="19" t="s">
        <v>44</v>
      </c>
      <c r="H20" s="86">
        <v>41428254.840000004</v>
      </c>
      <c r="I20" s="86">
        <f>-405990-19275-0.7-2328226.8-74598.64</f>
        <v>-2828091.14</v>
      </c>
      <c r="J20" s="82">
        <f t="shared" si="0"/>
        <v>38600163.700000003</v>
      </c>
    </row>
    <row r="21" spans="1:10" ht="25.5">
      <c r="A21" s="264"/>
      <c r="B21" s="79" t="s">
        <v>276</v>
      </c>
      <c r="C21" s="6" t="s">
        <v>13</v>
      </c>
      <c r="D21" s="6" t="s">
        <v>3</v>
      </c>
      <c r="E21" s="6" t="s">
        <v>134</v>
      </c>
      <c r="F21" s="77" t="s">
        <v>275</v>
      </c>
      <c r="G21" s="78"/>
      <c r="H21" s="86">
        <f>H22</f>
        <v>330000</v>
      </c>
      <c r="I21" s="86">
        <f>I22</f>
        <v>0</v>
      </c>
      <c r="J21" s="82">
        <f t="shared" si="0"/>
        <v>330000</v>
      </c>
    </row>
    <row r="22" spans="1:10" ht="25.5">
      <c r="A22" s="264"/>
      <c r="B22" s="35" t="s">
        <v>45</v>
      </c>
      <c r="C22" s="6" t="s">
        <v>13</v>
      </c>
      <c r="D22" s="6" t="s">
        <v>3</v>
      </c>
      <c r="E22" s="6" t="s">
        <v>134</v>
      </c>
      <c r="F22" s="77" t="s">
        <v>275</v>
      </c>
      <c r="G22" s="78" t="s">
        <v>43</v>
      </c>
      <c r="H22" s="86">
        <f>H23</f>
        <v>330000</v>
      </c>
      <c r="I22" s="86">
        <f>I23</f>
        <v>0</v>
      </c>
      <c r="J22" s="82">
        <f t="shared" si="0"/>
        <v>330000</v>
      </c>
    </row>
    <row r="23" spans="1:10">
      <c r="A23" s="264"/>
      <c r="B23" s="34" t="s">
        <v>46</v>
      </c>
      <c r="C23" s="6" t="s">
        <v>13</v>
      </c>
      <c r="D23" s="6" t="s">
        <v>3</v>
      </c>
      <c r="E23" s="6" t="s">
        <v>134</v>
      </c>
      <c r="F23" s="77" t="s">
        <v>275</v>
      </c>
      <c r="G23" s="78" t="s">
        <v>44</v>
      </c>
      <c r="H23" s="86">
        <v>330000</v>
      </c>
      <c r="I23" s="86"/>
      <c r="J23" s="82">
        <f t="shared" si="0"/>
        <v>330000</v>
      </c>
    </row>
    <row r="24" spans="1:10">
      <c r="A24" s="264"/>
      <c r="B24" s="79" t="s">
        <v>401</v>
      </c>
      <c r="C24" s="6" t="s">
        <v>13</v>
      </c>
      <c r="D24" s="6" t="s">
        <v>3</v>
      </c>
      <c r="E24" s="6" t="s">
        <v>134</v>
      </c>
      <c r="F24" s="77" t="s">
        <v>400</v>
      </c>
      <c r="G24" s="78"/>
      <c r="H24" s="86">
        <f>H25</f>
        <v>196000</v>
      </c>
      <c r="I24" s="86">
        <f>I25</f>
        <v>0</v>
      </c>
      <c r="J24" s="82">
        <f t="shared" si="0"/>
        <v>196000</v>
      </c>
    </row>
    <row r="25" spans="1:10" ht="25.5">
      <c r="A25" s="264"/>
      <c r="B25" s="35" t="s">
        <v>45</v>
      </c>
      <c r="C25" s="6" t="s">
        <v>13</v>
      </c>
      <c r="D25" s="6" t="s">
        <v>3</v>
      </c>
      <c r="E25" s="6" t="s">
        <v>134</v>
      </c>
      <c r="F25" s="77" t="s">
        <v>400</v>
      </c>
      <c r="G25" s="78" t="s">
        <v>43</v>
      </c>
      <c r="H25" s="86">
        <f>H26</f>
        <v>196000</v>
      </c>
      <c r="I25" s="86">
        <f>I26</f>
        <v>0</v>
      </c>
      <c r="J25" s="82">
        <f t="shared" si="0"/>
        <v>196000</v>
      </c>
    </row>
    <row r="26" spans="1:10">
      <c r="A26" s="264"/>
      <c r="B26" s="34" t="s">
        <v>46</v>
      </c>
      <c r="C26" s="6" t="s">
        <v>13</v>
      </c>
      <c r="D26" s="6" t="s">
        <v>3</v>
      </c>
      <c r="E26" s="6" t="s">
        <v>134</v>
      </c>
      <c r="F26" s="77" t="s">
        <v>400</v>
      </c>
      <c r="G26" s="78" t="s">
        <v>44</v>
      </c>
      <c r="H26" s="86">
        <v>196000</v>
      </c>
      <c r="I26" s="86"/>
      <c r="J26" s="82">
        <f t="shared" si="0"/>
        <v>196000</v>
      </c>
    </row>
    <row r="27" spans="1:10" ht="221.25" customHeight="1">
      <c r="A27" s="265"/>
      <c r="B27" s="165" t="s">
        <v>446</v>
      </c>
      <c r="C27" s="56" t="s">
        <v>13</v>
      </c>
      <c r="D27" s="56" t="s">
        <v>3</v>
      </c>
      <c r="E27" s="52" t="s">
        <v>134</v>
      </c>
      <c r="F27" s="52" t="s">
        <v>445</v>
      </c>
      <c r="G27" s="53"/>
      <c r="H27" s="86">
        <f>H28</f>
        <v>0</v>
      </c>
      <c r="I27" s="86">
        <f>I28</f>
        <v>8895</v>
      </c>
      <c r="J27" s="82">
        <f t="shared" si="0"/>
        <v>8895</v>
      </c>
    </row>
    <row r="28" spans="1:10" ht="25.5">
      <c r="A28" s="265"/>
      <c r="B28" s="35" t="s">
        <v>45</v>
      </c>
      <c r="C28" s="56" t="s">
        <v>13</v>
      </c>
      <c r="D28" s="56" t="s">
        <v>3</v>
      </c>
      <c r="E28" s="52" t="s">
        <v>134</v>
      </c>
      <c r="F28" s="52" t="s">
        <v>445</v>
      </c>
      <c r="G28" s="53" t="s">
        <v>43</v>
      </c>
      <c r="H28" s="86">
        <f>H29</f>
        <v>0</v>
      </c>
      <c r="I28" s="86">
        <f>I29</f>
        <v>8895</v>
      </c>
      <c r="J28" s="82">
        <f t="shared" si="0"/>
        <v>8895</v>
      </c>
    </row>
    <row r="29" spans="1:10">
      <c r="A29" s="265"/>
      <c r="B29" s="165" t="s">
        <v>46</v>
      </c>
      <c r="C29" s="56" t="s">
        <v>13</v>
      </c>
      <c r="D29" s="56" t="s">
        <v>3</v>
      </c>
      <c r="E29" s="52" t="s">
        <v>134</v>
      </c>
      <c r="F29" s="52" t="s">
        <v>445</v>
      </c>
      <c r="G29" s="249" t="s">
        <v>44</v>
      </c>
      <c r="H29" s="86"/>
      <c r="I29" s="250">
        <v>8895</v>
      </c>
      <c r="J29" s="82">
        <f t="shared" si="0"/>
        <v>8895</v>
      </c>
    </row>
    <row r="30" spans="1:10" ht="51">
      <c r="A30" s="264"/>
      <c r="B30" s="79" t="s">
        <v>283</v>
      </c>
      <c r="C30" s="6" t="s">
        <v>13</v>
      </c>
      <c r="D30" s="6" t="s">
        <v>3</v>
      </c>
      <c r="E30" s="6" t="s">
        <v>134</v>
      </c>
      <c r="F30" s="77" t="s">
        <v>217</v>
      </c>
      <c r="G30" s="19"/>
      <c r="H30" s="82">
        <f>H31</f>
        <v>2211500</v>
      </c>
      <c r="I30" s="82">
        <f>I31</f>
        <v>-185342.56</v>
      </c>
      <c r="J30" s="82">
        <f t="shared" si="0"/>
        <v>2026157.44</v>
      </c>
    </row>
    <row r="31" spans="1:10" ht="25.5">
      <c r="A31" s="264"/>
      <c r="B31" s="35" t="s">
        <v>45</v>
      </c>
      <c r="C31" s="6" t="s">
        <v>13</v>
      </c>
      <c r="D31" s="6" t="s">
        <v>3</v>
      </c>
      <c r="E31" s="6" t="s">
        <v>134</v>
      </c>
      <c r="F31" s="77" t="s">
        <v>217</v>
      </c>
      <c r="G31" s="78" t="s">
        <v>43</v>
      </c>
      <c r="H31" s="82">
        <f>H32</f>
        <v>2211500</v>
      </c>
      <c r="I31" s="82">
        <f>I32</f>
        <v>-185342.56</v>
      </c>
      <c r="J31" s="82">
        <f t="shared" si="0"/>
        <v>2026157.44</v>
      </c>
    </row>
    <row r="32" spans="1:10">
      <c r="A32" s="264"/>
      <c r="B32" s="34" t="s">
        <v>46</v>
      </c>
      <c r="C32" s="6" t="s">
        <v>13</v>
      </c>
      <c r="D32" s="6" t="s">
        <v>3</v>
      </c>
      <c r="E32" s="6" t="s">
        <v>134</v>
      </c>
      <c r="F32" s="77" t="s">
        <v>217</v>
      </c>
      <c r="G32" s="78" t="s">
        <v>44</v>
      </c>
      <c r="H32" s="86">
        <v>2211500</v>
      </c>
      <c r="I32" s="86">
        <f>-127000-10000-48342.56</f>
        <v>-185342.56</v>
      </c>
      <c r="J32" s="82">
        <f t="shared" si="0"/>
        <v>2026157.44</v>
      </c>
    </row>
    <row r="33" spans="1:10" ht="25.5">
      <c r="A33" s="265"/>
      <c r="B33" s="35" t="s">
        <v>314</v>
      </c>
      <c r="C33" s="56" t="s">
        <v>13</v>
      </c>
      <c r="D33" s="56" t="s">
        <v>3</v>
      </c>
      <c r="E33" s="56" t="s">
        <v>134</v>
      </c>
      <c r="F33" s="103" t="s">
        <v>313</v>
      </c>
      <c r="G33" s="55"/>
      <c r="H33" s="86">
        <f>H34</f>
        <v>42270000</v>
      </c>
      <c r="I33" s="86">
        <f>I34</f>
        <v>0</v>
      </c>
      <c r="J33" s="82">
        <f t="shared" si="0"/>
        <v>42270000</v>
      </c>
    </row>
    <row r="34" spans="1:10" ht="25.5">
      <c r="A34" s="265"/>
      <c r="B34" s="35" t="s">
        <v>45</v>
      </c>
      <c r="C34" s="56" t="s">
        <v>13</v>
      </c>
      <c r="D34" s="56" t="s">
        <v>3</v>
      </c>
      <c r="E34" s="56" t="s">
        <v>134</v>
      </c>
      <c r="F34" s="103" t="s">
        <v>313</v>
      </c>
      <c r="G34" s="55" t="s">
        <v>43</v>
      </c>
      <c r="H34" s="86">
        <f>H35</f>
        <v>42270000</v>
      </c>
      <c r="I34" s="86">
        <f>I35</f>
        <v>0</v>
      </c>
      <c r="J34" s="82">
        <f t="shared" si="0"/>
        <v>42270000</v>
      </c>
    </row>
    <row r="35" spans="1:10">
      <c r="A35" s="265"/>
      <c r="B35" s="165" t="s">
        <v>46</v>
      </c>
      <c r="C35" s="56" t="s">
        <v>13</v>
      </c>
      <c r="D35" s="56" t="s">
        <v>3</v>
      </c>
      <c r="E35" s="56" t="s">
        <v>134</v>
      </c>
      <c r="F35" s="103" t="s">
        <v>313</v>
      </c>
      <c r="G35" s="55" t="s">
        <v>44</v>
      </c>
      <c r="H35" s="86">
        <v>42270000</v>
      </c>
      <c r="I35" s="86"/>
      <c r="J35" s="82">
        <f t="shared" si="0"/>
        <v>42270000</v>
      </c>
    </row>
    <row r="36" spans="1:10" ht="38.25">
      <c r="A36" s="265"/>
      <c r="B36" s="34" t="s">
        <v>120</v>
      </c>
      <c r="C36" s="6" t="s">
        <v>13</v>
      </c>
      <c r="D36" s="6" t="s">
        <v>3</v>
      </c>
      <c r="E36" s="6" t="s">
        <v>134</v>
      </c>
      <c r="F36" s="6" t="s">
        <v>138</v>
      </c>
      <c r="G36" s="19"/>
      <c r="H36" s="82">
        <f>H37</f>
        <v>2270000</v>
      </c>
      <c r="I36" s="82">
        <f>I37</f>
        <v>0</v>
      </c>
      <c r="J36" s="82">
        <f t="shared" si="0"/>
        <v>2270000</v>
      </c>
    </row>
    <row r="37" spans="1:10" ht="25.5">
      <c r="A37" s="264"/>
      <c r="B37" s="35" t="s">
        <v>45</v>
      </c>
      <c r="C37" s="6" t="s">
        <v>13</v>
      </c>
      <c r="D37" s="6" t="s">
        <v>3</v>
      </c>
      <c r="E37" s="6" t="s">
        <v>134</v>
      </c>
      <c r="F37" s="6" t="s">
        <v>138</v>
      </c>
      <c r="G37" s="19" t="s">
        <v>43</v>
      </c>
      <c r="H37" s="82">
        <f>H38</f>
        <v>2270000</v>
      </c>
      <c r="I37" s="82">
        <f>I38</f>
        <v>0</v>
      </c>
      <c r="J37" s="82">
        <f t="shared" si="0"/>
        <v>2270000</v>
      </c>
    </row>
    <row r="38" spans="1:10">
      <c r="A38" s="264"/>
      <c r="B38" s="34" t="s">
        <v>46</v>
      </c>
      <c r="C38" s="6" t="s">
        <v>13</v>
      </c>
      <c r="D38" s="6" t="s">
        <v>3</v>
      </c>
      <c r="E38" s="6" t="s">
        <v>134</v>
      </c>
      <c r="F38" s="6" t="s">
        <v>138</v>
      </c>
      <c r="G38" s="19" t="s">
        <v>44</v>
      </c>
      <c r="H38" s="86">
        <v>2270000</v>
      </c>
      <c r="I38" s="86"/>
      <c r="J38" s="82">
        <f t="shared" si="0"/>
        <v>2270000</v>
      </c>
    </row>
    <row r="39" spans="1:10">
      <c r="A39" s="30" t="s">
        <v>25</v>
      </c>
      <c r="B39" s="36" t="s">
        <v>122</v>
      </c>
      <c r="C39" s="7" t="s">
        <v>13</v>
      </c>
      <c r="D39" s="7" t="s">
        <v>10</v>
      </c>
      <c r="E39" s="7" t="s">
        <v>134</v>
      </c>
      <c r="F39" s="7" t="s">
        <v>135</v>
      </c>
      <c r="G39" s="19"/>
      <c r="H39" s="83">
        <f>H40+H43+H46+H49+H52+H55+H61+H64+H67+H70+H73+H76+H79+H58</f>
        <v>302425921.31999999</v>
      </c>
      <c r="I39" s="83">
        <f>I40+I43+I46+I49+I52+I55+I61+I64+I67+I70+I73+I76+I79+I58</f>
        <v>1504553.1299999997</v>
      </c>
      <c r="J39" s="83">
        <f t="shared" si="0"/>
        <v>303930474.44999999</v>
      </c>
    </row>
    <row r="40" spans="1:10">
      <c r="A40" s="212"/>
      <c r="B40" s="79" t="s">
        <v>102</v>
      </c>
      <c r="C40" s="6" t="s">
        <v>13</v>
      </c>
      <c r="D40" s="6" t="s">
        <v>10</v>
      </c>
      <c r="E40" s="6" t="s">
        <v>134</v>
      </c>
      <c r="F40" s="77" t="s">
        <v>170</v>
      </c>
      <c r="G40" s="78"/>
      <c r="H40" s="90">
        <f>H41</f>
        <v>73500</v>
      </c>
      <c r="I40" s="90">
        <f>I41</f>
        <v>100000</v>
      </c>
      <c r="J40" s="82">
        <f t="shared" si="0"/>
        <v>173500</v>
      </c>
    </row>
    <row r="41" spans="1:10" ht="25.5">
      <c r="A41" s="212"/>
      <c r="B41" s="35" t="s">
        <v>45</v>
      </c>
      <c r="C41" s="6" t="s">
        <v>13</v>
      </c>
      <c r="D41" s="6" t="s">
        <v>10</v>
      </c>
      <c r="E41" s="6" t="s">
        <v>134</v>
      </c>
      <c r="F41" s="77" t="s">
        <v>170</v>
      </c>
      <c r="G41" s="78" t="s">
        <v>43</v>
      </c>
      <c r="H41" s="90">
        <f>H42</f>
        <v>73500</v>
      </c>
      <c r="I41" s="90">
        <f>I42</f>
        <v>100000</v>
      </c>
      <c r="J41" s="82">
        <f t="shared" si="0"/>
        <v>173500</v>
      </c>
    </row>
    <row r="42" spans="1:10">
      <c r="A42" s="212"/>
      <c r="B42" s="34" t="s">
        <v>46</v>
      </c>
      <c r="C42" s="6" t="s">
        <v>13</v>
      </c>
      <c r="D42" s="6" t="s">
        <v>10</v>
      </c>
      <c r="E42" s="6" t="s">
        <v>134</v>
      </c>
      <c r="F42" s="77" t="s">
        <v>170</v>
      </c>
      <c r="G42" s="78" t="s">
        <v>44</v>
      </c>
      <c r="H42" s="86">
        <v>73500</v>
      </c>
      <c r="I42" s="86">
        <v>100000</v>
      </c>
      <c r="J42" s="82">
        <f t="shared" si="0"/>
        <v>173500</v>
      </c>
    </row>
    <row r="43" spans="1:10" ht="25.5">
      <c r="A43" s="266"/>
      <c r="B43" s="34" t="s">
        <v>121</v>
      </c>
      <c r="C43" s="6" t="s">
        <v>13</v>
      </c>
      <c r="D43" s="6" t="s">
        <v>10</v>
      </c>
      <c r="E43" s="6" t="s">
        <v>134</v>
      </c>
      <c r="F43" s="6" t="s">
        <v>139</v>
      </c>
      <c r="G43" s="19"/>
      <c r="H43" s="82">
        <f>H44</f>
        <v>105057677.92999999</v>
      </c>
      <c r="I43" s="82">
        <f>I44</f>
        <v>2127426.71</v>
      </c>
      <c r="J43" s="82">
        <f t="shared" si="0"/>
        <v>107185104.63999999</v>
      </c>
    </row>
    <row r="44" spans="1:10" ht="25.5">
      <c r="A44" s="258"/>
      <c r="B44" s="35" t="s">
        <v>45</v>
      </c>
      <c r="C44" s="6" t="s">
        <v>13</v>
      </c>
      <c r="D44" s="6" t="s">
        <v>10</v>
      </c>
      <c r="E44" s="6" t="s">
        <v>134</v>
      </c>
      <c r="F44" s="6" t="s">
        <v>139</v>
      </c>
      <c r="G44" s="19" t="s">
        <v>43</v>
      </c>
      <c r="H44" s="82">
        <f>H45</f>
        <v>105057677.92999999</v>
      </c>
      <c r="I44" s="82">
        <f>I45</f>
        <v>2127426.71</v>
      </c>
      <c r="J44" s="82">
        <f t="shared" si="0"/>
        <v>107185104.63999999</v>
      </c>
    </row>
    <row r="45" spans="1:10">
      <c r="A45" s="258"/>
      <c r="B45" s="34" t="s">
        <v>46</v>
      </c>
      <c r="C45" s="6" t="s">
        <v>13</v>
      </c>
      <c r="D45" s="6" t="s">
        <v>10</v>
      </c>
      <c r="E45" s="6" t="s">
        <v>134</v>
      </c>
      <c r="F45" s="6" t="s">
        <v>139</v>
      </c>
      <c r="G45" s="19" t="s">
        <v>44</v>
      </c>
      <c r="H45" s="86">
        <v>105057677.92999999</v>
      </c>
      <c r="I45" s="86">
        <f>-71733.69+19275+60005.29+8209.1+2111671.01</f>
        <v>2127426.71</v>
      </c>
      <c r="J45" s="82">
        <f t="shared" si="0"/>
        <v>107185104.63999999</v>
      </c>
    </row>
    <row r="46" spans="1:10" ht="25.5">
      <c r="A46" s="258"/>
      <c r="B46" s="79" t="s">
        <v>276</v>
      </c>
      <c r="C46" s="6" t="s">
        <v>13</v>
      </c>
      <c r="D46" s="6" t="s">
        <v>10</v>
      </c>
      <c r="E46" s="6" t="s">
        <v>134</v>
      </c>
      <c r="F46" s="77" t="s">
        <v>275</v>
      </c>
      <c r="G46" s="78"/>
      <c r="H46" s="86">
        <f>H47</f>
        <v>6647512.8099999996</v>
      </c>
      <c r="I46" s="86">
        <f>I47</f>
        <v>261051.01</v>
      </c>
      <c r="J46" s="82">
        <f t="shared" si="0"/>
        <v>6908563.8199999994</v>
      </c>
    </row>
    <row r="47" spans="1:10" ht="25.5">
      <c r="A47" s="258"/>
      <c r="B47" s="35" t="s">
        <v>45</v>
      </c>
      <c r="C47" s="6" t="s">
        <v>13</v>
      </c>
      <c r="D47" s="6" t="s">
        <v>10</v>
      </c>
      <c r="E47" s="6" t="s">
        <v>134</v>
      </c>
      <c r="F47" s="77" t="s">
        <v>275</v>
      </c>
      <c r="G47" s="78" t="s">
        <v>43</v>
      </c>
      <c r="H47" s="86">
        <f>H48</f>
        <v>6647512.8099999996</v>
      </c>
      <c r="I47" s="86">
        <f>I48</f>
        <v>261051.01</v>
      </c>
      <c r="J47" s="82">
        <f t="shared" si="0"/>
        <v>6908563.8199999994</v>
      </c>
    </row>
    <row r="48" spans="1:10">
      <c r="A48" s="258"/>
      <c r="B48" s="34" t="s">
        <v>46</v>
      </c>
      <c r="C48" s="6" t="s">
        <v>13</v>
      </c>
      <c r="D48" s="6" t="s">
        <v>10</v>
      </c>
      <c r="E48" s="6" t="s">
        <v>134</v>
      </c>
      <c r="F48" s="77" t="s">
        <v>275</v>
      </c>
      <c r="G48" s="78" t="s">
        <v>44</v>
      </c>
      <c r="H48" s="86">
        <v>6647512.8099999996</v>
      </c>
      <c r="I48" s="86">
        <f>332784+0.7-71733.69</f>
        <v>261051.01</v>
      </c>
      <c r="J48" s="82">
        <f t="shared" si="0"/>
        <v>6908563.8199999994</v>
      </c>
    </row>
    <row r="49" spans="1:10" ht="38.25">
      <c r="A49" s="258"/>
      <c r="B49" s="34" t="s">
        <v>123</v>
      </c>
      <c r="C49" s="6" t="s">
        <v>13</v>
      </c>
      <c r="D49" s="6" t="s">
        <v>10</v>
      </c>
      <c r="E49" s="6" t="s">
        <v>134</v>
      </c>
      <c r="F49" s="6" t="s">
        <v>140</v>
      </c>
      <c r="G49" s="19"/>
      <c r="H49" s="82">
        <f>H50</f>
        <v>42589</v>
      </c>
      <c r="I49" s="82">
        <f>I50</f>
        <v>0</v>
      </c>
      <c r="J49" s="82">
        <f t="shared" si="0"/>
        <v>42589</v>
      </c>
    </row>
    <row r="50" spans="1:10" ht="25.5">
      <c r="A50" s="258"/>
      <c r="B50" s="35" t="s">
        <v>45</v>
      </c>
      <c r="C50" s="6" t="s">
        <v>13</v>
      </c>
      <c r="D50" s="6" t="s">
        <v>10</v>
      </c>
      <c r="E50" s="6" t="s">
        <v>134</v>
      </c>
      <c r="F50" s="6" t="s">
        <v>140</v>
      </c>
      <c r="G50" s="19" t="s">
        <v>43</v>
      </c>
      <c r="H50" s="82">
        <f>H51</f>
        <v>42589</v>
      </c>
      <c r="I50" s="82">
        <f>I51</f>
        <v>0</v>
      </c>
      <c r="J50" s="82">
        <f t="shared" si="0"/>
        <v>42589</v>
      </c>
    </row>
    <row r="51" spans="1:10">
      <c r="A51" s="258"/>
      <c r="B51" s="34" t="s">
        <v>46</v>
      </c>
      <c r="C51" s="6" t="s">
        <v>13</v>
      </c>
      <c r="D51" s="6" t="s">
        <v>10</v>
      </c>
      <c r="E51" s="6" t="s">
        <v>134</v>
      </c>
      <c r="F51" s="6" t="s">
        <v>140</v>
      </c>
      <c r="G51" s="19" t="s">
        <v>44</v>
      </c>
      <c r="H51" s="86">
        <v>42589</v>
      </c>
      <c r="I51" s="86"/>
      <c r="J51" s="82">
        <f t="shared" si="0"/>
        <v>42589</v>
      </c>
    </row>
    <row r="52" spans="1:10">
      <c r="A52" s="267"/>
      <c r="B52" s="79" t="s">
        <v>310</v>
      </c>
      <c r="C52" s="6" t="s">
        <v>13</v>
      </c>
      <c r="D52" s="6" t="s">
        <v>10</v>
      </c>
      <c r="E52" s="6" t="s">
        <v>134</v>
      </c>
      <c r="F52" s="77" t="s">
        <v>309</v>
      </c>
      <c r="G52" s="233"/>
      <c r="H52" s="86">
        <f>H53</f>
        <v>2700000</v>
      </c>
      <c r="I52" s="86">
        <f>I53</f>
        <v>0</v>
      </c>
      <c r="J52" s="82">
        <f t="shared" si="0"/>
        <v>2700000</v>
      </c>
    </row>
    <row r="53" spans="1:10" ht="25.5">
      <c r="A53" s="267"/>
      <c r="B53" s="35" t="s">
        <v>45</v>
      </c>
      <c r="C53" s="6" t="s">
        <v>13</v>
      </c>
      <c r="D53" s="6" t="s">
        <v>10</v>
      </c>
      <c r="E53" s="6" t="s">
        <v>134</v>
      </c>
      <c r="F53" s="77" t="s">
        <v>309</v>
      </c>
      <c r="G53" s="207" t="s">
        <v>43</v>
      </c>
      <c r="H53" s="86">
        <f>H54</f>
        <v>2700000</v>
      </c>
      <c r="I53" s="86">
        <f>I54</f>
        <v>0</v>
      </c>
      <c r="J53" s="82">
        <f t="shared" si="0"/>
        <v>2700000</v>
      </c>
    </row>
    <row r="54" spans="1:10">
      <c r="A54" s="267"/>
      <c r="B54" s="34" t="s">
        <v>46</v>
      </c>
      <c r="C54" s="6" t="s">
        <v>13</v>
      </c>
      <c r="D54" s="6" t="s">
        <v>10</v>
      </c>
      <c r="E54" s="6" t="s">
        <v>134</v>
      </c>
      <c r="F54" s="77" t="s">
        <v>309</v>
      </c>
      <c r="G54" s="207" t="s">
        <v>44</v>
      </c>
      <c r="H54" s="86">
        <v>2700000</v>
      </c>
      <c r="I54" s="86"/>
      <c r="J54" s="82">
        <f t="shared" si="0"/>
        <v>2700000</v>
      </c>
    </row>
    <row r="55" spans="1:10" ht="25.5">
      <c r="A55" s="267"/>
      <c r="B55" s="165" t="s">
        <v>304</v>
      </c>
      <c r="C55" s="52" t="s">
        <v>13</v>
      </c>
      <c r="D55" s="52" t="s">
        <v>10</v>
      </c>
      <c r="E55" s="52" t="s">
        <v>134</v>
      </c>
      <c r="F55" s="52" t="s">
        <v>303</v>
      </c>
      <c r="G55" s="53"/>
      <c r="H55" s="86">
        <f>H56</f>
        <v>13061645</v>
      </c>
      <c r="I55" s="86">
        <f>I56</f>
        <v>160300</v>
      </c>
      <c r="J55" s="82">
        <f t="shared" si="0"/>
        <v>13221945</v>
      </c>
    </row>
    <row r="56" spans="1:10" ht="25.5">
      <c r="A56" s="267"/>
      <c r="B56" s="35" t="s">
        <v>45</v>
      </c>
      <c r="C56" s="52" t="s">
        <v>13</v>
      </c>
      <c r="D56" s="52" t="s">
        <v>10</v>
      </c>
      <c r="E56" s="52" t="s">
        <v>134</v>
      </c>
      <c r="F56" s="52" t="s">
        <v>303</v>
      </c>
      <c r="G56" s="53" t="s">
        <v>43</v>
      </c>
      <c r="H56" s="86">
        <f>H57</f>
        <v>13061645</v>
      </c>
      <c r="I56" s="86">
        <f>I57</f>
        <v>160300</v>
      </c>
      <c r="J56" s="82">
        <f t="shared" si="0"/>
        <v>13221945</v>
      </c>
    </row>
    <row r="57" spans="1:10">
      <c r="A57" s="267"/>
      <c r="B57" s="165" t="s">
        <v>46</v>
      </c>
      <c r="C57" s="52" t="s">
        <v>13</v>
      </c>
      <c r="D57" s="52" t="s">
        <v>10</v>
      </c>
      <c r="E57" s="52" t="s">
        <v>134</v>
      </c>
      <c r="F57" s="52" t="s">
        <v>303</v>
      </c>
      <c r="G57" s="53" t="s">
        <v>44</v>
      </c>
      <c r="H57" s="86">
        <v>13061645</v>
      </c>
      <c r="I57" s="250">
        <v>160300</v>
      </c>
      <c r="J57" s="82">
        <f t="shared" si="0"/>
        <v>13221945</v>
      </c>
    </row>
    <row r="58" spans="1:10" ht="222.75" customHeight="1">
      <c r="A58" s="267"/>
      <c r="B58" s="165" t="s">
        <v>446</v>
      </c>
      <c r="C58" s="52" t="s">
        <v>13</v>
      </c>
      <c r="D58" s="52" t="s">
        <v>10</v>
      </c>
      <c r="E58" s="52" t="s">
        <v>134</v>
      </c>
      <c r="F58" s="67" t="s">
        <v>445</v>
      </c>
      <c r="G58" s="53"/>
      <c r="H58" s="86">
        <f>H59</f>
        <v>14700</v>
      </c>
      <c r="I58" s="86">
        <f>I59</f>
        <v>22560</v>
      </c>
      <c r="J58" s="82">
        <f t="shared" si="0"/>
        <v>37260</v>
      </c>
    </row>
    <row r="59" spans="1:10" ht="25.5">
      <c r="A59" s="267"/>
      <c r="B59" s="35" t="s">
        <v>45</v>
      </c>
      <c r="C59" s="52" t="s">
        <v>13</v>
      </c>
      <c r="D59" s="52" t="s">
        <v>10</v>
      </c>
      <c r="E59" s="52" t="s">
        <v>134</v>
      </c>
      <c r="F59" s="67" t="s">
        <v>445</v>
      </c>
      <c r="G59" s="53" t="s">
        <v>43</v>
      </c>
      <c r="H59" s="86">
        <f>H60</f>
        <v>14700</v>
      </c>
      <c r="I59" s="86">
        <f>I60</f>
        <v>22560</v>
      </c>
      <c r="J59" s="82">
        <f t="shared" si="0"/>
        <v>37260</v>
      </c>
    </row>
    <row r="60" spans="1:10">
      <c r="A60" s="267"/>
      <c r="B60" s="34" t="s">
        <v>46</v>
      </c>
      <c r="C60" s="52" t="s">
        <v>13</v>
      </c>
      <c r="D60" s="52" t="s">
        <v>10</v>
      </c>
      <c r="E60" s="52" t="s">
        <v>134</v>
      </c>
      <c r="F60" s="67" t="s">
        <v>445</v>
      </c>
      <c r="G60" s="53" t="s">
        <v>44</v>
      </c>
      <c r="H60" s="86">
        <v>14700</v>
      </c>
      <c r="I60" s="250">
        <f>31455-8895</f>
        <v>22560</v>
      </c>
      <c r="J60" s="82">
        <f t="shared" si="0"/>
        <v>37260</v>
      </c>
    </row>
    <row r="61" spans="1:10" ht="51">
      <c r="A61" s="258"/>
      <c r="B61" s="79" t="s">
        <v>283</v>
      </c>
      <c r="C61" s="6" t="s">
        <v>13</v>
      </c>
      <c r="D61" s="6" t="s">
        <v>10</v>
      </c>
      <c r="E61" s="6" t="s">
        <v>134</v>
      </c>
      <c r="F61" s="77" t="s">
        <v>217</v>
      </c>
      <c r="G61" s="19"/>
      <c r="H61" s="82">
        <f>H62</f>
        <v>10457276</v>
      </c>
      <c r="I61" s="82">
        <f>I62</f>
        <v>-1166784.5900000001</v>
      </c>
      <c r="J61" s="82">
        <f t="shared" si="0"/>
        <v>9290491.4100000001</v>
      </c>
    </row>
    <row r="62" spans="1:10" ht="25.5">
      <c r="A62" s="258"/>
      <c r="B62" s="35" t="s">
        <v>45</v>
      </c>
      <c r="C62" s="6" t="s">
        <v>13</v>
      </c>
      <c r="D62" s="6" t="s">
        <v>10</v>
      </c>
      <c r="E62" s="6" t="s">
        <v>134</v>
      </c>
      <c r="F62" s="77" t="s">
        <v>217</v>
      </c>
      <c r="G62" s="78" t="s">
        <v>43</v>
      </c>
      <c r="H62" s="82">
        <f>H63</f>
        <v>10457276</v>
      </c>
      <c r="I62" s="82">
        <f>I63</f>
        <v>-1166784.5900000001</v>
      </c>
      <c r="J62" s="82">
        <f t="shared" si="0"/>
        <v>9290491.4100000001</v>
      </c>
    </row>
    <row r="63" spans="1:10">
      <c r="A63" s="258"/>
      <c r="B63" s="34" t="s">
        <v>46</v>
      </c>
      <c r="C63" s="6" t="s">
        <v>13</v>
      </c>
      <c r="D63" s="6" t="s">
        <v>10</v>
      </c>
      <c r="E63" s="6" t="s">
        <v>134</v>
      </c>
      <c r="F63" s="77" t="s">
        <v>217</v>
      </c>
      <c r="G63" s="78" t="s">
        <v>44</v>
      </c>
      <c r="H63" s="86">
        <v>10457276</v>
      </c>
      <c r="I63" s="86">
        <f>-1228244+10000+51459.41</f>
        <v>-1166784.5900000001</v>
      </c>
      <c r="J63" s="82">
        <f t="shared" si="0"/>
        <v>9290491.4100000001</v>
      </c>
    </row>
    <row r="64" spans="1:10" ht="25.5">
      <c r="A64" s="267"/>
      <c r="B64" s="35" t="s">
        <v>314</v>
      </c>
      <c r="C64" s="52" t="s">
        <v>13</v>
      </c>
      <c r="D64" s="52" t="s">
        <v>10</v>
      </c>
      <c r="E64" s="52" t="s">
        <v>134</v>
      </c>
      <c r="F64" s="52" t="s">
        <v>313</v>
      </c>
      <c r="G64" s="53"/>
      <c r="H64" s="86">
        <f>H65</f>
        <v>154315100</v>
      </c>
      <c r="I64" s="86">
        <f>I65</f>
        <v>0</v>
      </c>
      <c r="J64" s="82">
        <f t="shared" si="0"/>
        <v>154315100</v>
      </c>
    </row>
    <row r="65" spans="1:10" ht="25.5">
      <c r="A65" s="267"/>
      <c r="B65" s="35" t="s">
        <v>45</v>
      </c>
      <c r="C65" s="52" t="s">
        <v>13</v>
      </c>
      <c r="D65" s="52" t="s">
        <v>10</v>
      </c>
      <c r="E65" s="52" t="s">
        <v>134</v>
      </c>
      <c r="F65" s="52" t="s">
        <v>313</v>
      </c>
      <c r="G65" s="53" t="s">
        <v>43</v>
      </c>
      <c r="H65" s="86">
        <f>H66</f>
        <v>154315100</v>
      </c>
      <c r="I65" s="86">
        <f>I66</f>
        <v>0</v>
      </c>
      <c r="J65" s="82">
        <f t="shared" si="0"/>
        <v>154315100</v>
      </c>
    </row>
    <row r="66" spans="1:10">
      <c r="A66" s="267"/>
      <c r="B66" s="165" t="s">
        <v>46</v>
      </c>
      <c r="C66" s="52" t="s">
        <v>13</v>
      </c>
      <c r="D66" s="52" t="s">
        <v>10</v>
      </c>
      <c r="E66" s="52" t="s">
        <v>134</v>
      </c>
      <c r="F66" s="52" t="s">
        <v>313</v>
      </c>
      <c r="G66" s="53" t="s">
        <v>44</v>
      </c>
      <c r="H66" s="86">
        <v>154315100</v>
      </c>
      <c r="I66" s="86"/>
      <c r="J66" s="82">
        <f t="shared" si="0"/>
        <v>154315100</v>
      </c>
    </row>
    <row r="67" spans="1:10" ht="51">
      <c r="A67" s="267"/>
      <c r="B67" s="165" t="s">
        <v>327</v>
      </c>
      <c r="C67" s="52" t="s">
        <v>13</v>
      </c>
      <c r="D67" s="52" t="s">
        <v>10</v>
      </c>
      <c r="E67" s="52" t="s">
        <v>134</v>
      </c>
      <c r="F67" s="52" t="s">
        <v>326</v>
      </c>
      <c r="G67" s="53"/>
      <c r="H67" s="86">
        <f>H68</f>
        <v>484432</v>
      </c>
      <c r="I67" s="86">
        <f>I68</f>
        <v>0</v>
      </c>
      <c r="J67" s="82">
        <f t="shared" si="0"/>
        <v>484432</v>
      </c>
    </row>
    <row r="68" spans="1:10" ht="25.5">
      <c r="A68" s="267"/>
      <c r="B68" s="35" t="s">
        <v>45</v>
      </c>
      <c r="C68" s="52" t="s">
        <v>13</v>
      </c>
      <c r="D68" s="52" t="s">
        <v>10</v>
      </c>
      <c r="E68" s="52" t="s">
        <v>134</v>
      </c>
      <c r="F68" s="52" t="s">
        <v>326</v>
      </c>
      <c r="G68" s="53" t="s">
        <v>43</v>
      </c>
      <c r="H68" s="86">
        <f>H69</f>
        <v>484432</v>
      </c>
      <c r="I68" s="86">
        <f>I69</f>
        <v>0</v>
      </c>
      <c r="J68" s="82">
        <f t="shared" si="0"/>
        <v>484432</v>
      </c>
    </row>
    <row r="69" spans="1:10">
      <c r="A69" s="267"/>
      <c r="B69" s="165" t="s">
        <v>46</v>
      </c>
      <c r="C69" s="52" t="s">
        <v>13</v>
      </c>
      <c r="D69" s="52" t="s">
        <v>10</v>
      </c>
      <c r="E69" s="52" t="s">
        <v>134</v>
      </c>
      <c r="F69" s="52" t="s">
        <v>326</v>
      </c>
      <c r="G69" s="53" t="s">
        <v>44</v>
      </c>
      <c r="H69" s="86">
        <v>484432</v>
      </c>
      <c r="I69" s="86"/>
      <c r="J69" s="82">
        <f t="shared" si="0"/>
        <v>484432</v>
      </c>
    </row>
    <row r="70" spans="1:10" ht="38.25">
      <c r="A70" s="267"/>
      <c r="B70" s="79" t="s">
        <v>181</v>
      </c>
      <c r="C70" s="6" t="s">
        <v>13</v>
      </c>
      <c r="D70" s="6" t="s">
        <v>10</v>
      </c>
      <c r="E70" s="6" t="s">
        <v>134</v>
      </c>
      <c r="F70" s="77" t="s">
        <v>225</v>
      </c>
      <c r="G70" s="19"/>
      <c r="H70" s="82">
        <f>H71</f>
        <v>671350</v>
      </c>
      <c r="I70" s="82">
        <f>I71</f>
        <v>0</v>
      </c>
      <c r="J70" s="82">
        <f t="shared" si="0"/>
        <v>671350</v>
      </c>
    </row>
    <row r="71" spans="1:10" ht="25.5">
      <c r="A71" s="258"/>
      <c r="B71" s="35" t="s">
        <v>45</v>
      </c>
      <c r="C71" s="6" t="s">
        <v>13</v>
      </c>
      <c r="D71" s="6" t="s">
        <v>10</v>
      </c>
      <c r="E71" s="6" t="s">
        <v>134</v>
      </c>
      <c r="F71" s="77" t="s">
        <v>225</v>
      </c>
      <c r="G71" s="78" t="s">
        <v>43</v>
      </c>
      <c r="H71" s="82">
        <f>H72</f>
        <v>671350</v>
      </c>
      <c r="I71" s="82">
        <f>I72</f>
        <v>0</v>
      </c>
      <c r="J71" s="82">
        <f t="shared" si="0"/>
        <v>671350</v>
      </c>
    </row>
    <row r="72" spans="1:10">
      <c r="A72" s="259"/>
      <c r="B72" s="34" t="s">
        <v>46</v>
      </c>
      <c r="C72" s="6" t="s">
        <v>13</v>
      </c>
      <c r="D72" s="6" t="s">
        <v>10</v>
      </c>
      <c r="E72" s="6" t="s">
        <v>134</v>
      </c>
      <c r="F72" s="77" t="s">
        <v>225</v>
      </c>
      <c r="G72" s="78" t="s">
        <v>44</v>
      </c>
      <c r="H72" s="155">
        <f>171350+500000</f>
        <v>671350</v>
      </c>
      <c r="I72" s="155"/>
      <c r="J72" s="82">
        <f t="shared" si="0"/>
        <v>671350</v>
      </c>
    </row>
    <row r="73" spans="1:10" ht="38.25">
      <c r="A73" s="172"/>
      <c r="B73" s="165" t="s">
        <v>306</v>
      </c>
      <c r="C73" s="52" t="s">
        <v>13</v>
      </c>
      <c r="D73" s="52" t="s">
        <v>10</v>
      </c>
      <c r="E73" s="52" t="s">
        <v>134</v>
      </c>
      <c r="F73" s="52" t="s">
        <v>305</v>
      </c>
      <c r="G73" s="171"/>
      <c r="H73" s="86">
        <f>H74</f>
        <v>4528944.8899999997</v>
      </c>
      <c r="I73" s="86">
        <f>I74</f>
        <v>0</v>
      </c>
      <c r="J73" s="82">
        <f t="shared" si="0"/>
        <v>4528944.8899999997</v>
      </c>
    </row>
    <row r="74" spans="1:10" ht="25.5">
      <c r="A74" s="100"/>
      <c r="B74" s="105" t="s">
        <v>45</v>
      </c>
      <c r="C74" s="52" t="s">
        <v>13</v>
      </c>
      <c r="D74" s="52" t="s">
        <v>10</v>
      </c>
      <c r="E74" s="52" t="s">
        <v>134</v>
      </c>
      <c r="F74" s="52" t="s">
        <v>305</v>
      </c>
      <c r="G74" s="171" t="s">
        <v>43</v>
      </c>
      <c r="H74" s="86">
        <f>H75</f>
        <v>4528944.8899999997</v>
      </c>
      <c r="I74" s="86">
        <f>I75</f>
        <v>0</v>
      </c>
      <c r="J74" s="82">
        <f t="shared" si="0"/>
        <v>4528944.8899999997</v>
      </c>
    </row>
    <row r="75" spans="1:10">
      <c r="A75" s="172"/>
      <c r="B75" s="165" t="s">
        <v>46</v>
      </c>
      <c r="C75" s="52" t="s">
        <v>13</v>
      </c>
      <c r="D75" s="52" t="s">
        <v>10</v>
      </c>
      <c r="E75" s="52" t="s">
        <v>134</v>
      </c>
      <c r="F75" s="52" t="s">
        <v>305</v>
      </c>
      <c r="G75" s="171" t="s">
        <v>44</v>
      </c>
      <c r="H75" s="155">
        <v>4528944.8899999997</v>
      </c>
      <c r="I75" s="86"/>
      <c r="J75" s="82">
        <f t="shared" si="0"/>
        <v>4528944.8899999997</v>
      </c>
    </row>
    <row r="76" spans="1:10" ht="25.5">
      <c r="A76" s="172"/>
      <c r="B76" s="165" t="s">
        <v>404</v>
      </c>
      <c r="C76" s="52" t="s">
        <v>13</v>
      </c>
      <c r="D76" s="52" t="s">
        <v>10</v>
      </c>
      <c r="E76" s="52" t="s">
        <v>402</v>
      </c>
      <c r="F76" s="52" t="s">
        <v>403</v>
      </c>
      <c r="G76" s="53"/>
      <c r="H76" s="155">
        <f>H77</f>
        <v>3853693.69</v>
      </c>
      <c r="I76" s="155">
        <f>I77</f>
        <v>0</v>
      </c>
      <c r="J76" s="82">
        <f t="shared" si="0"/>
        <v>3853693.69</v>
      </c>
    </row>
    <row r="77" spans="1:10" ht="25.5">
      <c r="A77" s="172"/>
      <c r="B77" s="105" t="s">
        <v>45</v>
      </c>
      <c r="C77" s="52" t="s">
        <v>13</v>
      </c>
      <c r="D77" s="52" t="s">
        <v>10</v>
      </c>
      <c r="E77" s="52" t="s">
        <v>402</v>
      </c>
      <c r="F77" s="52" t="s">
        <v>403</v>
      </c>
      <c r="G77" s="53" t="s">
        <v>43</v>
      </c>
      <c r="H77" s="155">
        <f>H78</f>
        <v>3853693.69</v>
      </c>
      <c r="I77" s="155">
        <f>I78</f>
        <v>0</v>
      </c>
      <c r="J77" s="82">
        <f t="shared" si="0"/>
        <v>3853693.69</v>
      </c>
    </row>
    <row r="78" spans="1:10">
      <c r="A78" s="172"/>
      <c r="B78" s="165" t="s">
        <v>46</v>
      </c>
      <c r="C78" s="52" t="s">
        <v>13</v>
      </c>
      <c r="D78" s="52" t="s">
        <v>10</v>
      </c>
      <c r="E78" s="52" t="s">
        <v>402</v>
      </c>
      <c r="F78" s="52" t="s">
        <v>403</v>
      </c>
      <c r="G78" s="53" t="s">
        <v>44</v>
      </c>
      <c r="H78" s="86">
        <v>3853693.69</v>
      </c>
      <c r="I78" s="86"/>
      <c r="J78" s="82">
        <f t="shared" si="0"/>
        <v>3853693.69</v>
      </c>
    </row>
    <row r="79" spans="1:10" ht="38.25">
      <c r="A79" s="172"/>
      <c r="B79" s="165" t="s">
        <v>417</v>
      </c>
      <c r="C79" s="52" t="s">
        <v>13</v>
      </c>
      <c r="D79" s="52" t="s">
        <v>10</v>
      </c>
      <c r="E79" s="52" t="s">
        <v>415</v>
      </c>
      <c r="F79" s="52" t="s">
        <v>416</v>
      </c>
      <c r="G79" s="53"/>
      <c r="H79" s="86">
        <f>H80</f>
        <v>517500</v>
      </c>
      <c r="I79" s="86">
        <f>I80</f>
        <v>0</v>
      </c>
      <c r="J79" s="82">
        <f t="shared" si="0"/>
        <v>517500</v>
      </c>
    </row>
    <row r="80" spans="1:10" ht="25.5">
      <c r="A80" s="172"/>
      <c r="B80" s="105" t="s">
        <v>45</v>
      </c>
      <c r="C80" s="52" t="s">
        <v>13</v>
      </c>
      <c r="D80" s="52" t="s">
        <v>10</v>
      </c>
      <c r="E80" s="52" t="s">
        <v>415</v>
      </c>
      <c r="F80" s="52" t="s">
        <v>416</v>
      </c>
      <c r="G80" s="53" t="s">
        <v>43</v>
      </c>
      <c r="H80" s="86">
        <f>H81</f>
        <v>517500</v>
      </c>
      <c r="I80" s="86">
        <f>I81</f>
        <v>0</v>
      </c>
      <c r="J80" s="82">
        <f t="shared" si="0"/>
        <v>517500</v>
      </c>
    </row>
    <row r="81" spans="1:10">
      <c r="A81" s="172"/>
      <c r="B81" s="165" t="s">
        <v>46</v>
      </c>
      <c r="C81" s="52" t="s">
        <v>13</v>
      </c>
      <c r="D81" s="52" t="s">
        <v>10</v>
      </c>
      <c r="E81" s="52" t="s">
        <v>415</v>
      </c>
      <c r="F81" s="52" t="s">
        <v>416</v>
      </c>
      <c r="G81" s="53" t="s">
        <v>44</v>
      </c>
      <c r="H81" s="86">
        <v>517500</v>
      </c>
      <c r="I81" s="86"/>
      <c r="J81" s="82">
        <f t="shared" si="0"/>
        <v>517500</v>
      </c>
    </row>
    <row r="82" spans="1:10" ht="25.5" customHeight="1">
      <c r="A82" s="30" t="s">
        <v>26</v>
      </c>
      <c r="B82" s="36" t="s">
        <v>124</v>
      </c>
      <c r="C82" s="7" t="s">
        <v>13</v>
      </c>
      <c r="D82" s="7" t="s">
        <v>14</v>
      </c>
      <c r="E82" s="7" t="s">
        <v>134</v>
      </c>
      <c r="F82" s="7" t="s">
        <v>135</v>
      </c>
      <c r="G82" s="19"/>
      <c r="H82" s="83">
        <f>+H93+H105+H86+H108+H111+H83+H102+H96+H99+H114</f>
        <v>18541367.190000001</v>
      </c>
      <c r="I82" s="83">
        <f>+I93+I105+I86+I108+I111+I83+I102+I96+I99+I114</f>
        <v>244614.23</v>
      </c>
      <c r="J82" s="82">
        <f t="shared" si="0"/>
        <v>18785981.420000002</v>
      </c>
    </row>
    <row r="83" spans="1:10">
      <c r="A83" s="212"/>
      <c r="B83" s="113" t="s">
        <v>397</v>
      </c>
      <c r="C83" s="52" t="s">
        <v>13</v>
      </c>
      <c r="D83" s="52" t="s">
        <v>14</v>
      </c>
      <c r="E83" s="52" t="s">
        <v>134</v>
      </c>
      <c r="F83" s="77" t="s">
        <v>170</v>
      </c>
      <c r="G83" s="207"/>
      <c r="H83" s="90">
        <f>H84</f>
        <v>83000</v>
      </c>
      <c r="I83" s="90">
        <f>I84</f>
        <v>103470</v>
      </c>
      <c r="J83" s="82">
        <f t="shared" si="0"/>
        <v>186470</v>
      </c>
    </row>
    <row r="84" spans="1:10" ht="25.5" customHeight="1">
      <c r="A84" s="212"/>
      <c r="B84" s="105" t="s">
        <v>45</v>
      </c>
      <c r="C84" s="52" t="s">
        <v>13</v>
      </c>
      <c r="D84" s="52" t="s">
        <v>14</v>
      </c>
      <c r="E84" s="52" t="s">
        <v>134</v>
      </c>
      <c r="F84" s="77" t="s">
        <v>170</v>
      </c>
      <c r="G84" s="207" t="s">
        <v>43</v>
      </c>
      <c r="H84" s="90">
        <f>H85</f>
        <v>83000</v>
      </c>
      <c r="I84" s="90">
        <f>I85</f>
        <v>103470</v>
      </c>
      <c r="J84" s="82">
        <f t="shared" si="0"/>
        <v>186470</v>
      </c>
    </row>
    <row r="85" spans="1:10">
      <c r="A85" s="212"/>
      <c r="B85" s="140" t="s">
        <v>46</v>
      </c>
      <c r="C85" s="52" t="s">
        <v>13</v>
      </c>
      <c r="D85" s="52" t="s">
        <v>14</v>
      </c>
      <c r="E85" s="52" t="s">
        <v>134</v>
      </c>
      <c r="F85" s="77" t="s">
        <v>170</v>
      </c>
      <c r="G85" s="207" t="s">
        <v>44</v>
      </c>
      <c r="H85" s="86">
        <v>83000</v>
      </c>
      <c r="I85" s="86">
        <v>103470</v>
      </c>
      <c r="J85" s="82">
        <f t="shared" si="0"/>
        <v>186470</v>
      </c>
    </row>
    <row r="86" spans="1:10" ht="25.5" customHeight="1">
      <c r="A86" s="180"/>
      <c r="B86" s="113" t="s">
        <v>318</v>
      </c>
      <c r="C86" s="52" t="s">
        <v>13</v>
      </c>
      <c r="D86" s="52" t="s">
        <v>14</v>
      </c>
      <c r="E86" s="52" t="s">
        <v>134</v>
      </c>
      <c r="F86" s="52" t="s">
        <v>315</v>
      </c>
      <c r="G86" s="53"/>
      <c r="H86" s="86">
        <f>H87+H91</f>
        <v>2686470</v>
      </c>
      <c r="I86" s="86">
        <f>I87+I91</f>
        <v>-562981.49</v>
      </c>
      <c r="J86" s="82">
        <f t="shared" si="0"/>
        <v>2123488.5099999998</v>
      </c>
    </row>
    <row r="87" spans="1:10" ht="25.5" customHeight="1">
      <c r="A87" s="181"/>
      <c r="B87" s="105" t="s">
        <v>45</v>
      </c>
      <c r="C87" s="52" t="s">
        <v>13</v>
      </c>
      <c r="D87" s="52" t="s">
        <v>14</v>
      </c>
      <c r="E87" s="52" t="s">
        <v>134</v>
      </c>
      <c r="F87" s="52" t="s">
        <v>315</v>
      </c>
      <c r="G87" s="53" t="s">
        <v>43</v>
      </c>
      <c r="H87" s="86">
        <f>H88+H89+H90</f>
        <v>2652275.2799999998</v>
      </c>
      <c r="I87" s="86">
        <f>I88+I89+I90</f>
        <v>-528786.77</v>
      </c>
      <c r="J87" s="82">
        <f t="shared" si="0"/>
        <v>2123488.5099999998</v>
      </c>
    </row>
    <row r="88" spans="1:10">
      <c r="A88" s="181"/>
      <c r="B88" s="140" t="s">
        <v>46</v>
      </c>
      <c r="C88" s="52" t="s">
        <v>13</v>
      </c>
      <c r="D88" s="52" t="s">
        <v>14</v>
      </c>
      <c r="E88" s="52" t="s">
        <v>134</v>
      </c>
      <c r="F88" s="52" t="s">
        <v>315</v>
      </c>
      <c r="G88" s="53" t="s">
        <v>44</v>
      </c>
      <c r="H88" s="86">
        <f>2549675.28+34200</f>
        <v>2583875.2799999998</v>
      </c>
      <c r="I88" s="86">
        <f>-62118.48-262785.92-90732.86-3857.64-34200.28-6691.59</f>
        <v>-460386.76999999996</v>
      </c>
      <c r="J88" s="82">
        <f t="shared" si="0"/>
        <v>2123488.5099999998</v>
      </c>
    </row>
    <row r="89" spans="1:10">
      <c r="A89" s="181"/>
      <c r="B89" s="113" t="s">
        <v>319</v>
      </c>
      <c r="C89" s="52" t="s">
        <v>13</v>
      </c>
      <c r="D89" s="52" t="s">
        <v>14</v>
      </c>
      <c r="E89" s="52" t="s">
        <v>134</v>
      </c>
      <c r="F89" s="52" t="s">
        <v>315</v>
      </c>
      <c r="G89" s="53" t="s">
        <v>316</v>
      </c>
      <c r="H89" s="86">
        <v>34200</v>
      </c>
      <c r="I89" s="86">
        <v>-34200</v>
      </c>
      <c r="J89" s="82">
        <f t="shared" si="0"/>
        <v>0</v>
      </c>
    </row>
    <row r="90" spans="1:10" ht="25.5" customHeight="1">
      <c r="A90" s="181"/>
      <c r="B90" s="113" t="s">
        <v>320</v>
      </c>
      <c r="C90" s="52" t="s">
        <v>13</v>
      </c>
      <c r="D90" s="52" t="s">
        <v>14</v>
      </c>
      <c r="E90" s="52" t="s">
        <v>134</v>
      </c>
      <c r="F90" s="52" t="s">
        <v>315</v>
      </c>
      <c r="G90" s="53" t="s">
        <v>317</v>
      </c>
      <c r="H90" s="86">
        <v>34200</v>
      </c>
      <c r="I90" s="86">
        <v>-34200</v>
      </c>
      <c r="J90" s="82">
        <f t="shared" si="0"/>
        <v>0</v>
      </c>
    </row>
    <row r="91" spans="1:10">
      <c r="A91" s="181"/>
      <c r="B91" s="113" t="s">
        <v>54</v>
      </c>
      <c r="C91" s="52" t="s">
        <v>13</v>
      </c>
      <c r="D91" s="52" t="s">
        <v>14</v>
      </c>
      <c r="E91" s="52" t="s">
        <v>134</v>
      </c>
      <c r="F91" s="52" t="s">
        <v>315</v>
      </c>
      <c r="G91" s="53" t="s">
        <v>52</v>
      </c>
      <c r="H91" s="86">
        <f>H92</f>
        <v>34194.720000000001</v>
      </c>
      <c r="I91" s="86">
        <f>I92</f>
        <v>-34194.720000000001</v>
      </c>
      <c r="J91" s="82">
        <f t="shared" si="0"/>
        <v>0</v>
      </c>
    </row>
    <row r="92" spans="1:10" ht="25.5" customHeight="1">
      <c r="A92" s="181"/>
      <c r="B92" s="113" t="s">
        <v>321</v>
      </c>
      <c r="C92" s="52" t="s">
        <v>13</v>
      </c>
      <c r="D92" s="52" t="s">
        <v>14</v>
      </c>
      <c r="E92" s="52" t="s">
        <v>134</v>
      </c>
      <c r="F92" s="52" t="s">
        <v>315</v>
      </c>
      <c r="G92" s="53" t="s">
        <v>53</v>
      </c>
      <c r="H92" s="86">
        <v>34194.720000000001</v>
      </c>
      <c r="I92" s="86">
        <v>-34194.720000000001</v>
      </c>
      <c r="J92" s="82">
        <f t="shared" si="0"/>
        <v>0</v>
      </c>
    </row>
    <row r="93" spans="1:10" ht="25.5">
      <c r="A93" s="263"/>
      <c r="B93" s="117" t="s">
        <v>125</v>
      </c>
      <c r="C93" s="6" t="s">
        <v>13</v>
      </c>
      <c r="D93" s="6" t="s">
        <v>14</v>
      </c>
      <c r="E93" s="6" t="s">
        <v>134</v>
      </c>
      <c r="F93" s="6" t="s">
        <v>141</v>
      </c>
      <c r="G93" s="19"/>
      <c r="H93" s="82">
        <f>H94</f>
        <v>7156811.9900000002</v>
      </c>
      <c r="I93" s="82">
        <f>I94</f>
        <v>701622.87</v>
      </c>
      <c r="J93" s="82">
        <f t="shared" si="0"/>
        <v>7858434.8600000003</v>
      </c>
    </row>
    <row r="94" spans="1:10" ht="25.5">
      <c r="A94" s="263"/>
      <c r="B94" s="105" t="s">
        <v>45</v>
      </c>
      <c r="C94" s="6" t="s">
        <v>13</v>
      </c>
      <c r="D94" s="6" t="s">
        <v>14</v>
      </c>
      <c r="E94" s="6" t="s">
        <v>134</v>
      </c>
      <c r="F94" s="6" t="s">
        <v>141</v>
      </c>
      <c r="G94" s="19" t="s">
        <v>43</v>
      </c>
      <c r="H94" s="82">
        <f>H95</f>
        <v>7156811.9900000002</v>
      </c>
      <c r="I94" s="82">
        <f>I95</f>
        <v>701622.87</v>
      </c>
      <c r="J94" s="82">
        <f t="shared" si="0"/>
        <v>7858434.8600000003</v>
      </c>
    </row>
    <row r="95" spans="1:10">
      <c r="A95" s="263"/>
      <c r="B95" s="117" t="s">
        <v>46</v>
      </c>
      <c r="C95" s="6" t="s">
        <v>13</v>
      </c>
      <c r="D95" s="6" t="s">
        <v>14</v>
      </c>
      <c r="E95" s="6" t="s">
        <v>134</v>
      </c>
      <c r="F95" s="6" t="s">
        <v>141</v>
      </c>
      <c r="G95" s="19" t="s">
        <v>44</v>
      </c>
      <c r="H95" s="86">
        <v>7156811.9900000002</v>
      </c>
      <c r="I95" s="86">
        <f>62118.48+262785.92+140652.64+6691.59+229374.24</f>
        <v>701622.87</v>
      </c>
      <c r="J95" s="82">
        <f t="shared" si="0"/>
        <v>7858434.8600000003</v>
      </c>
    </row>
    <row r="96" spans="1:10" ht="25.5">
      <c r="A96" s="263"/>
      <c r="B96" s="79" t="s">
        <v>276</v>
      </c>
      <c r="C96" s="6" t="s">
        <v>13</v>
      </c>
      <c r="D96" s="6" t="s">
        <v>14</v>
      </c>
      <c r="E96" s="6" t="s">
        <v>134</v>
      </c>
      <c r="F96" s="77" t="s">
        <v>275</v>
      </c>
      <c r="G96" s="19"/>
      <c r="H96" s="86">
        <f>H97</f>
        <v>954800</v>
      </c>
      <c r="I96" s="86">
        <f>I97</f>
        <v>9891.2999999999993</v>
      </c>
      <c r="J96" s="82">
        <f t="shared" si="0"/>
        <v>964691.3</v>
      </c>
    </row>
    <row r="97" spans="1:10" ht="25.5">
      <c r="A97" s="263"/>
      <c r="B97" s="105" t="s">
        <v>45</v>
      </c>
      <c r="C97" s="6" t="s">
        <v>13</v>
      </c>
      <c r="D97" s="6" t="s">
        <v>14</v>
      </c>
      <c r="E97" s="6" t="s">
        <v>134</v>
      </c>
      <c r="F97" s="77" t="s">
        <v>275</v>
      </c>
      <c r="G97" s="78" t="s">
        <v>43</v>
      </c>
      <c r="H97" s="86">
        <f>H98</f>
        <v>954800</v>
      </c>
      <c r="I97" s="86">
        <f>I98</f>
        <v>9891.2999999999993</v>
      </c>
      <c r="J97" s="82">
        <f t="shared" si="0"/>
        <v>964691.3</v>
      </c>
    </row>
    <row r="98" spans="1:10">
      <c r="A98" s="263"/>
      <c r="B98" s="117" t="s">
        <v>46</v>
      </c>
      <c r="C98" s="6" t="s">
        <v>13</v>
      </c>
      <c r="D98" s="6" t="s">
        <v>14</v>
      </c>
      <c r="E98" s="6" t="s">
        <v>134</v>
      </c>
      <c r="F98" s="77" t="s">
        <v>275</v>
      </c>
      <c r="G98" s="78" t="s">
        <v>44</v>
      </c>
      <c r="H98" s="86">
        <v>954800</v>
      </c>
      <c r="I98" s="86">
        <v>9891.2999999999993</v>
      </c>
      <c r="J98" s="82">
        <f t="shared" si="0"/>
        <v>964691.3</v>
      </c>
    </row>
    <row r="99" spans="1:10">
      <c r="A99" s="263"/>
      <c r="B99" s="79" t="s">
        <v>310</v>
      </c>
      <c r="C99" s="6" t="s">
        <v>13</v>
      </c>
      <c r="D99" s="6" t="s">
        <v>14</v>
      </c>
      <c r="E99" s="6" t="s">
        <v>134</v>
      </c>
      <c r="F99" s="77" t="s">
        <v>309</v>
      </c>
      <c r="G99" s="78"/>
      <c r="H99" s="86">
        <f>H100</f>
        <v>520000</v>
      </c>
      <c r="I99" s="86">
        <f>I100</f>
        <v>0</v>
      </c>
      <c r="J99" s="82">
        <f t="shared" si="0"/>
        <v>520000</v>
      </c>
    </row>
    <row r="100" spans="1:10" ht="25.5">
      <c r="A100" s="263"/>
      <c r="B100" s="105" t="s">
        <v>45</v>
      </c>
      <c r="C100" s="6" t="s">
        <v>13</v>
      </c>
      <c r="D100" s="6" t="s">
        <v>14</v>
      </c>
      <c r="E100" s="6" t="s">
        <v>134</v>
      </c>
      <c r="F100" s="77" t="s">
        <v>309</v>
      </c>
      <c r="G100" s="78" t="s">
        <v>43</v>
      </c>
      <c r="H100" s="86">
        <f>H101</f>
        <v>520000</v>
      </c>
      <c r="I100" s="86">
        <f>I101</f>
        <v>0</v>
      </c>
      <c r="J100" s="82">
        <f t="shared" si="0"/>
        <v>520000</v>
      </c>
    </row>
    <row r="101" spans="1:10">
      <c r="A101" s="263"/>
      <c r="B101" s="117" t="s">
        <v>46</v>
      </c>
      <c r="C101" s="6" t="s">
        <v>13</v>
      </c>
      <c r="D101" s="6" t="s">
        <v>14</v>
      </c>
      <c r="E101" s="6" t="s">
        <v>134</v>
      </c>
      <c r="F101" s="77" t="s">
        <v>309</v>
      </c>
      <c r="G101" s="78" t="s">
        <v>44</v>
      </c>
      <c r="H101" s="86">
        <v>520000</v>
      </c>
      <c r="I101" s="86"/>
      <c r="J101" s="82">
        <f t="shared" si="0"/>
        <v>520000</v>
      </c>
    </row>
    <row r="102" spans="1:10">
      <c r="A102" s="263"/>
      <c r="B102" s="113" t="s">
        <v>401</v>
      </c>
      <c r="C102" s="6" t="s">
        <v>13</v>
      </c>
      <c r="D102" s="6" t="s">
        <v>14</v>
      </c>
      <c r="E102" s="6" t="s">
        <v>134</v>
      </c>
      <c r="F102" s="77" t="s">
        <v>400</v>
      </c>
      <c r="G102" s="19"/>
      <c r="H102" s="86">
        <f>H103</f>
        <v>430285.2</v>
      </c>
      <c r="I102" s="86">
        <f>I103</f>
        <v>0</v>
      </c>
      <c r="J102" s="82">
        <f t="shared" si="0"/>
        <v>430285.2</v>
      </c>
    </row>
    <row r="103" spans="1:10" ht="25.5">
      <c r="A103" s="263"/>
      <c r="B103" s="105" t="s">
        <v>45</v>
      </c>
      <c r="C103" s="6" t="s">
        <v>13</v>
      </c>
      <c r="D103" s="6" t="s">
        <v>14</v>
      </c>
      <c r="E103" s="6" t="s">
        <v>134</v>
      </c>
      <c r="F103" s="77" t="s">
        <v>400</v>
      </c>
      <c r="G103" s="78" t="s">
        <v>43</v>
      </c>
      <c r="H103" s="86">
        <f>H104</f>
        <v>430285.2</v>
      </c>
      <c r="I103" s="86">
        <f>I104</f>
        <v>0</v>
      </c>
      <c r="J103" s="82">
        <f t="shared" si="0"/>
        <v>430285.2</v>
      </c>
    </row>
    <row r="104" spans="1:10">
      <c r="A104" s="263"/>
      <c r="B104" s="117" t="s">
        <v>46</v>
      </c>
      <c r="C104" s="6" t="s">
        <v>13</v>
      </c>
      <c r="D104" s="6" t="s">
        <v>14</v>
      </c>
      <c r="E104" s="6" t="s">
        <v>134</v>
      </c>
      <c r="F104" s="77" t="s">
        <v>400</v>
      </c>
      <c r="G104" s="78" t="s">
        <v>44</v>
      </c>
      <c r="H104" s="86">
        <v>430285.2</v>
      </c>
      <c r="I104" s="86"/>
      <c r="J104" s="82">
        <f t="shared" si="0"/>
        <v>430285.2</v>
      </c>
    </row>
    <row r="105" spans="1:10" ht="51">
      <c r="A105" s="263"/>
      <c r="B105" s="113" t="s">
        <v>283</v>
      </c>
      <c r="C105" s="6" t="s">
        <v>13</v>
      </c>
      <c r="D105" s="6" t="s">
        <v>14</v>
      </c>
      <c r="E105" s="6" t="s">
        <v>134</v>
      </c>
      <c r="F105" s="77" t="s">
        <v>217</v>
      </c>
      <c r="G105" s="19"/>
      <c r="H105" s="82">
        <f>H106</f>
        <v>160000</v>
      </c>
      <c r="I105" s="82">
        <f>I106</f>
        <v>-19116.849999999999</v>
      </c>
      <c r="J105" s="82">
        <f t="shared" si="0"/>
        <v>140883.15</v>
      </c>
    </row>
    <row r="106" spans="1:10" ht="25.5">
      <c r="A106" s="263"/>
      <c r="B106" s="105" t="s">
        <v>45</v>
      </c>
      <c r="C106" s="6" t="s">
        <v>13</v>
      </c>
      <c r="D106" s="6" t="s">
        <v>14</v>
      </c>
      <c r="E106" s="6" t="s">
        <v>134</v>
      </c>
      <c r="F106" s="77" t="s">
        <v>217</v>
      </c>
      <c r="G106" s="78" t="s">
        <v>43</v>
      </c>
      <c r="H106" s="82">
        <f>H107</f>
        <v>160000</v>
      </c>
      <c r="I106" s="82">
        <f>I107</f>
        <v>-19116.849999999999</v>
      </c>
      <c r="J106" s="82">
        <f t="shared" si="0"/>
        <v>140883.15</v>
      </c>
    </row>
    <row r="107" spans="1:10">
      <c r="A107" s="263"/>
      <c r="B107" s="117" t="s">
        <v>46</v>
      </c>
      <c r="C107" s="6" t="s">
        <v>13</v>
      </c>
      <c r="D107" s="6" t="s">
        <v>14</v>
      </c>
      <c r="E107" s="6" t="s">
        <v>134</v>
      </c>
      <c r="F107" s="77" t="s">
        <v>217</v>
      </c>
      <c r="G107" s="78" t="s">
        <v>44</v>
      </c>
      <c r="H107" s="86">
        <v>160000</v>
      </c>
      <c r="I107" s="86">
        <f>-16000-3116.85</f>
        <v>-19116.849999999999</v>
      </c>
      <c r="J107" s="82">
        <f t="shared" si="0"/>
        <v>140883.15</v>
      </c>
    </row>
    <row r="108" spans="1:10" ht="25.5">
      <c r="A108" s="182"/>
      <c r="B108" s="35" t="s">
        <v>314</v>
      </c>
      <c r="C108" s="52" t="s">
        <v>13</v>
      </c>
      <c r="D108" s="52" t="s">
        <v>14</v>
      </c>
      <c r="E108" s="52" t="s">
        <v>134</v>
      </c>
      <c r="F108" s="52" t="s">
        <v>313</v>
      </c>
      <c r="G108" s="53"/>
      <c r="H108" s="86">
        <f>H109</f>
        <v>3380810</v>
      </c>
      <c r="I108" s="86">
        <f>I109</f>
        <v>305412.34000000003</v>
      </c>
      <c r="J108" s="82">
        <f t="shared" si="0"/>
        <v>3686222.34</v>
      </c>
    </row>
    <row r="109" spans="1:10" ht="25.5">
      <c r="A109" s="182"/>
      <c r="B109" s="35" t="s">
        <v>45</v>
      </c>
      <c r="C109" s="52" t="s">
        <v>13</v>
      </c>
      <c r="D109" s="52" t="s">
        <v>14</v>
      </c>
      <c r="E109" s="52" t="s">
        <v>134</v>
      </c>
      <c r="F109" s="52" t="s">
        <v>313</v>
      </c>
      <c r="G109" s="53" t="s">
        <v>43</v>
      </c>
      <c r="H109" s="86">
        <f>H110</f>
        <v>3380810</v>
      </c>
      <c r="I109" s="86">
        <f>I110</f>
        <v>305412.34000000003</v>
      </c>
      <c r="J109" s="82">
        <f t="shared" si="0"/>
        <v>3686222.34</v>
      </c>
    </row>
    <row r="110" spans="1:10">
      <c r="A110" s="182"/>
      <c r="B110" s="165" t="s">
        <v>46</v>
      </c>
      <c r="C110" s="52" t="s">
        <v>13</v>
      </c>
      <c r="D110" s="52" t="s">
        <v>14</v>
      </c>
      <c r="E110" s="52" t="s">
        <v>134</v>
      </c>
      <c r="F110" s="52" t="s">
        <v>313</v>
      </c>
      <c r="G110" s="53" t="s">
        <v>44</v>
      </c>
      <c r="H110" s="86">
        <v>3380810</v>
      </c>
      <c r="I110" s="86">
        <v>305412.34000000003</v>
      </c>
      <c r="J110" s="82">
        <f t="shared" si="0"/>
        <v>3686222.34</v>
      </c>
    </row>
    <row r="111" spans="1:10" ht="25.5">
      <c r="A111" s="182"/>
      <c r="B111" s="35" t="s">
        <v>323</v>
      </c>
      <c r="C111" s="52" t="s">
        <v>13</v>
      </c>
      <c r="D111" s="52" t="s">
        <v>14</v>
      </c>
      <c r="E111" s="52" t="s">
        <v>134</v>
      </c>
      <c r="F111" s="52" t="s">
        <v>322</v>
      </c>
      <c r="G111" s="53"/>
      <c r="H111" s="86">
        <f>H112</f>
        <v>3119190</v>
      </c>
      <c r="I111" s="86">
        <f>I112</f>
        <v>-305412.34000000003</v>
      </c>
      <c r="J111" s="82">
        <f t="shared" si="0"/>
        <v>2813777.66</v>
      </c>
    </row>
    <row r="112" spans="1:10" ht="25.5">
      <c r="A112" s="182"/>
      <c r="B112" s="35" t="s">
        <v>45</v>
      </c>
      <c r="C112" s="52" t="s">
        <v>13</v>
      </c>
      <c r="D112" s="52" t="s">
        <v>14</v>
      </c>
      <c r="E112" s="52" t="s">
        <v>134</v>
      </c>
      <c r="F112" s="52" t="s">
        <v>322</v>
      </c>
      <c r="G112" s="53" t="s">
        <v>43</v>
      </c>
      <c r="H112" s="86">
        <f>H113</f>
        <v>3119190</v>
      </c>
      <c r="I112" s="86">
        <f>I113</f>
        <v>-305412.34000000003</v>
      </c>
      <c r="J112" s="82">
        <f t="shared" si="0"/>
        <v>2813777.66</v>
      </c>
    </row>
    <row r="113" spans="1:10">
      <c r="A113" s="182"/>
      <c r="B113" s="165" t="s">
        <v>46</v>
      </c>
      <c r="C113" s="52" t="s">
        <v>13</v>
      </c>
      <c r="D113" s="52" t="s">
        <v>14</v>
      </c>
      <c r="E113" s="52" t="s">
        <v>134</v>
      </c>
      <c r="F113" s="52" t="s">
        <v>322</v>
      </c>
      <c r="G113" s="53" t="s">
        <v>44</v>
      </c>
      <c r="H113" s="86">
        <v>3119190</v>
      </c>
      <c r="I113" s="86">
        <v>-305412.34000000003</v>
      </c>
      <c r="J113" s="82">
        <f t="shared" ref="J113:J161" si="1">H113+I113</f>
        <v>2813777.66</v>
      </c>
    </row>
    <row r="114" spans="1:10" ht="51">
      <c r="A114" s="182"/>
      <c r="B114" s="165" t="s">
        <v>448</v>
      </c>
      <c r="C114" s="52" t="s">
        <v>13</v>
      </c>
      <c r="D114" s="52" t="s">
        <v>14</v>
      </c>
      <c r="E114" s="52" t="s">
        <v>134</v>
      </c>
      <c r="F114" s="52" t="s">
        <v>447</v>
      </c>
      <c r="G114" s="53"/>
      <c r="H114" s="86">
        <f>H115</f>
        <v>50000</v>
      </c>
      <c r="I114" s="86">
        <f>I115</f>
        <v>11728.4</v>
      </c>
      <c r="J114" s="82">
        <f t="shared" si="1"/>
        <v>61728.4</v>
      </c>
    </row>
    <row r="115" spans="1:10" ht="25.5">
      <c r="A115" s="182"/>
      <c r="B115" s="35" t="s">
        <v>45</v>
      </c>
      <c r="C115" s="52" t="s">
        <v>13</v>
      </c>
      <c r="D115" s="52" t="s">
        <v>14</v>
      </c>
      <c r="E115" s="52" t="s">
        <v>134</v>
      </c>
      <c r="F115" s="52" t="s">
        <v>447</v>
      </c>
      <c r="G115" s="53" t="s">
        <v>43</v>
      </c>
      <c r="H115" s="86">
        <f>H116</f>
        <v>50000</v>
      </c>
      <c r="I115" s="86">
        <f>I116</f>
        <v>11728.4</v>
      </c>
      <c r="J115" s="82">
        <f t="shared" si="1"/>
        <v>61728.4</v>
      </c>
    </row>
    <row r="116" spans="1:10">
      <c r="A116" s="182"/>
      <c r="B116" s="165" t="s">
        <v>46</v>
      </c>
      <c r="C116" s="52" t="s">
        <v>13</v>
      </c>
      <c r="D116" s="52" t="s">
        <v>14</v>
      </c>
      <c r="E116" s="52" t="s">
        <v>134</v>
      </c>
      <c r="F116" s="52" t="s">
        <v>447</v>
      </c>
      <c r="G116" s="53" t="s">
        <v>44</v>
      </c>
      <c r="H116" s="86">
        <v>50000</v>
      </c>
      <c r="I116" s="86">
        <v>11728.4</v>
      </c>
      <c r="J116" s="82">
        <f t="shared" si="1"/>
        <v>61728.4</v>
      </c>
    </row>
    <row r="117" spans="1:10" ht="25.5">
      <c r="A117" s="183" t="s">
        <v>27</v>
      </c>
      <c r="B117" s="36" t="s">
        <v>126</v>
      </c>
      <c r="C117" s="7" t="s">
        <v>13</v>
      </c>
      <c r="D117" s="7" t="s">
        <v>4</v>
      </c>
      <c r="E117" s="7" t="s">
        <v>134</v>
      </c>
      <c r="F117" s="7" t="s">
        <v>135</v>
      </c>
      <c r="G117" s="19"/>
      <c r="H117" s="83">
        <f>H118+H126</f>
        <v>836713.69</v>
      </c>
      <c r="I117" s="83">
        <f>I118+I126</f>
        <v>64996.87</v>
      </c>
      <c r="J117" s="83">
        <f t="shared" si="1"/>
        <v>901710.55999999994</v>
      </c>
    </row>
    <row r="118" spans="1:10">
      <c r="A118" s="264"/>
      <c r="B118" s="34" t="s">
        <v>47</v>
      </c>
      <c r="C118" s="6" t="s">
        <v>13</v>
      </c>
      <c r="D118" s="77" t="s">
        <v>4</v>
      </c>
      <c r="E118" s="6" t="s">
        <v>134</v>
      </c>
      <c r="F118" s="6" t="s">
        <v>137</v>
      </c>
      <c r="G118" s="19"/>
      <c r="H118" s="82">
        <f>+H119+H121+H124</f>
        <v>756713.69</v>
      </c>
      <c r="I118" s="82">
        <f>+I119+I121+I124</f>
        <v>64996.87</v>
      </c>
      <c r="J118" s="82">
        <f t="shared" si="1"/>
        <v>821710.55999999994</v>
      </c>
    </row>
    <row r="119" spans="1:10" ht="25.5">
      <c r="A119" s="264"/>
      <c r="B119" s="79" t="s">
        <v>335</v>
      </c>
      <c r="C119" s="6" t="s">
        <v>13</v>
      </c>
      <c r="D119" s="77" t="s">
        <v>4</v>
      </c>
      <c r="E119" s="6" t="s">
        <v>134</v>
      </c>
      <c r="F119" s="6" t="s">
        <v>137</v>
      </c>
      <c r="G119" s="78" t="s">
        <v>36</v>
      </c>
      <c r="H119" s="82">
        <f>H120</f>
        <v>73237.47</v>
      </c>
      <c r="I119" s="82">
        <f>I120</f>
        <v>-0.03</v>
      </c>
      <c r="J119" s="82">
        <f t="shared" si="1"/>
        <v>73237.440000000002</v>
      </c>
    </row>
    <row r="120" spans="1:10" ht="25.5">
      <c r="A120" s="264"/>
      <c r="B120" s="79" t="s">
        <v>38</v>
      </c>
      <c r="C120" s="6" t="s">
        <v>13</v>
      </c>
      <c r="D120" s="77" t="s">
        <v>4</v>
      </c>
      <c r="E120" s="6" t="s">
        <v>134</v>
      </c>
      <c r="F120" s="6" t="s">
        <v>137</v>
      </c>
      <c r="G120" s="78" t="s">
        <v>37</v>
      </c>
      <c r="H120" s="86">
        <v>73237.47</v>
      </c>
      <c r="I120" s="86">
        <v>-0.03</v>
      </c>
      <c r="J120" s="82">
        <f t="shared" si="1"/>
        <v>73237.440000000002</v>
      </c>
    </row>
    <row r="121" spans="1:10">
      <c r="A121" s="264"/>
      <c r="B121" s="79" t="s">
        <v>39</v>
      </c>
      <c r="C121" s="6" t="s">
        <v>13</v>
      </c>
      <c r="D121" s="77" t="s">
        <v>4</v>
      </c>
      <c r="E121" s="6" t="s">
        <v>134</v>
      </c>
      <c r="F121" s="6" t="s">
        <v>137</v>
      </c>
      <c r="G121" s="78" t="s">
        <v>40</v>
      </c>
      <c r="H121" s="82">
        <f>+H122+H123</f>
        <v>54600</v>
      </c>
      <c r="I121" s="82">
        <f>+I122+I123</f>
        <v>0</v>
      </c>
      <c r="J121" s="82">
        <f t="shared" si="1"/>
        <v>54600</v>
      </c>
    </row>
    <row r="122" spans="1:10">
      <c r="A122" s="264"/>
      <c r="B122" s="79" t="s">
        <v>258</v>
      </c>
      <c r="C122" s="6" t="s">
        <v>13</v>
      </c>
      <c r="D122" s="77" t="s">
        <v>4</v>
      </c>
      <c r="E122" s="6" t="s">
        <v>134</v>
      </c>
      <c r="F122" s="6" t="s">
        <v>137</v>
      </c>
      <c r="G122" s="78" t="s">
        <v>259</v>
      </c>
      <c r="H122" s="86">
        <v>9200</v>
      </c>
      <c r="I122" s="86"/>
      <c r="J122" s="82">
        <f t="shared" si="1"/>
        <v>9200</v>
      </c>
    </row>
    <row r="123" spans="1:10">
      <c r="A123" s="264"/>
      <c r="B123" s="79" t="s">
        <v>83</v>
      </c>
      <c r="C123" s="6" t="s">
        <v>13</v>
      </c>
      <c r="D123" s="77" t="s">
        <v>4</v>
      </c>
      <c r="E123" s="6" t="s">
        <v>134</v>
      </c>
      <c r="F123" s="6" t="s">
        <v>137</v>
      </c>
      <c r="G123" s="78" t="s">
        <v>84</v>
      </c>
      <c r="H123" s="86">
        <v>45400</v>
      </c>
      <c r="I123" s="86"/>
      <c r="J123" s="82">
        <f t="shared" si="1"/>
        <v>45400</v>
      </c>
    </row>
    <row r="124" spans="1:10" ht="25.5">
      <c r="A124" s="264"/>
      <c r="B124" s="35" t="s">
        <v>45</v>
      </c>
      <c r="C124" s="6" t="s">
        <v>13</v>
      </c>
      <c r="D124" s="77" t="s">
        <v>4</v>
      </c>
      <c r="E124" s="6" t="s">
        <v>134</v>
      </c>
      <c r="F124" s="6" t="s">
        <v>137</v>
      </c>
      <c r="G124" s="19" t="s">
        <v>43</v>
      </c>
      <c r="H124" s="82">
        <f>H125</f>
        <v>628876.22</v>
      </c>
      <c r="I124" s="82">
        <f>I125</f>
        <v>64996.9</v>
      </c>
      <c r="J124" s="82">
        <f t="shared" si="1"/>
        <v>693873.12</v>
      </c>
    </row>
    <row r="125" spans="1:10">
      <c r="A125" s="264"/>
      <c r="B125" s="34" t="s">
        <v>46</v>
      </c>
      <c r="C125" s="6" t="s">
        <v>13</v>
      </c>
      <c r="D125" s="77" t="s">
        <v>4</v>
      </c>
      <c r="E125" s="6" t="s">
        <v>134</v>
      </c>
      <c r="F125" s="6" t="s">
        <v>137</v>
      </c>
      <c r="G125" s="19" t="s">
        <v>44</v>
      </c>
      <c r="H125" s="82">
        <v>628876.22</v>
      </c>
      <c r="I125" s="86">
        <v>64996.9</v>
      </c>
      <c r="J125" s="82">
        <f t="shared" si="1"/>
        <v>693873.12</v>
      </c>
    </row>
    <row r="126" spans="1:10">
      <c r="A126" s="230"/>
      <c r="B126" s="79" t="s">
        <v>310</v>
      </c>
      <c r="C126" s="6" t="s">
        <v>13</v>
      </c>
      <c r="D126" s="77" t="s">
        <v>4</v>
      </c>
      <c r="E126" s="6" t="s">
        <v>134</v>
      </c>
      <c r="F126" s="77" t="s">
        <v>309</v>
      </c>
      <c r="G126" s="19"/>
      <c r="H126" s="82">
        <f>H127+H129+H131</f>
        <v>80000</v>
      </c>
      <c r="I126" s="82">
        <f>I127+I129+I131</f>
        <v>0</v>
      </c>
      <c r="J126" s="82">
        <f t="shared" si="1"/>
        <v>80000</v>
      </c>
    </row>
    <row r="127" spans="1:10" ht="25.5">
      <c r="A127" s="248"/>
      <c r="B127" s="79" t="s">
        <v>335</v>
      </c>
      <c r="C127" s="6" t="s">
        <v>13</v>
      </c>
      <c r="D127" s="77" t="s">
        <v>4</v>
      </c>
      <c r="E127" s="6" t="s">
        <v>134</v>
      </c>
      <c r="F127" s="77" t="s">
        <v>309</v>
      </c>
      <c r="G127" s="78" t="s">
        <v>36</v>
      </c>
      <c r="H127" s="82">
        <f>H128</f>
        <v>0</v>
      </c>
      <c r="I127" s="82">
        <f>I128</f>
        <v>50000</v>
      </c>
      <c r="J127" s="82">
        <f t="shared" si="1"/>
        <v>50000</v>
      </c>
    </row>
    <row r="128" spans="1:10" ht="25.5">
      <c r="A128" s="248"/>
      <c r="B128" s="79" t="s">
        <v>38</v>
      </c>
      <c r="C128" s="6" t="s">
        <v>13</v>
      </c>
      <c r="D128" s="77" t="s">
        <v>4</v>
      </c>
      <c r="E128" s="6" t="s">
        <v>134</v>
      </c>
      <c r="F128" s="77" t="s">
        <v>309</v>
      </c>
      <c r="G128" s="78" t="s">
        <v>37</v>
      </c>
      <c r="H128" s="82"/>
      <c r="I128" s="82">
        <v>50000</v>
      </c>
      <c r="J128" s="82">
        <f t="shared" si="1"/>
        <v>50000</v>
      </c>
    </row>
    <row r="129" spans="1:10">
      <c r="A129" s="241"/>
      <c r="B129" s="79" t="s">
        <v>39</v>
      </c>
      <c r="C129" s="6" t="s">
        <v>13</v>
      </c>
      <c r="D129" s="77" t="s">
        <v>4</v>
      </c>
      <c r="E129" s="6" t="s">
        <v>134</v>
      </c>
      <c r="F129" s="77" t="s">
        <v>309</v>
      </c>
      <c r="G129" s="78" t="s">
        <v>40</v>
      </c>
      <c r="H129" s="82">
        <f>H130</f>
        <v>50000</v>
      </c>
      <c r="I129" s="82">
        <f>I130</f>
        <v>-50000</v>
      </c>
      <c r="J129" s="82">
        <f t="shared" si="1"/>
        <v>0</v>
      </c>
    </row>
    <row r="130" spans="1:10">
      <c r="A130" s="241"/>
      <c r="B130" s="79" t="s">
        <v>258</v>
      </c>
      <c r="C130" s="6" t="s">
        <v>13</v>
      </c>
      <c r="D130" s="77" t="s">
        <v>4</v>
      </c>
      <c r="E130" s="6" t="s">
        <v>134</v>
      </c>
      <c r="F130" s="77" t="s">
        <v>309</v>
      </c>
      <c r="G130" s="78" t="s">
        <v>259</v>
      </c>
      <c r="H130" s="82">
        <v>50000</v>
      </c>
      <c r="I130" s="82">
        <v>-50000</v>
      </c>
      <c r="J130" s="82">
        <f t="shared" si="1"/>
        <v>0</v>
      </c>
    </row>
    <row r="131" spans="1:10" ht="25.5">
      <c r="A131" s="230"/>
      <c r="B131" s="35" t="s">
        <v>45</v>
      </c>
      <c r="C131" s="6" t="s">
        <v>13</v>
      </c>
      <c r="D131" s="77" t="s">
        <v>4</v>
      </c>
      <c r="E131" s="6" t="s">
        <v>134</v>
      </c>
      <c r="F131" s="77" t="s">
        <v>309</v>
      </c>
      <c r="G131" s="78" t="s">
        <v>43</v>
      </c>
      <c r="H131" s="82">
        <f>H132</f>
        <v>30000</v>
      </c>
      <c r="I131" s="82">
        <f>I132</f>
        <v>0</v>
      </c>
      <c r="J131" s="82">
        <f t="shared" si="1"/>
        <v>30000</v>
      </c>
    </row>
    <row r="132" spans="1:10">
      <c r="A132" s="230"/>
      <c r="B132" s="34" t="s">
        <v>46</v>
      </c>
      <c r="C132" s="6" t="s">
        <v>13</v>
      </c>
      <c r="D132" s="77" t="s">
        <v>4</v>
      </c>
      <c r="E132" s="6" t="s">
        <v>134</v>
      </c>
      <c r="F132" s="77" t="s">
        <v>309</v>
      </c>
      <c r="G132" s="78" t="s">
        <v>44</v>
      </c>
      <c r="H132" s="82">
        <v>30000</v>
      </c>
      <c r="I132" s="82"/>
      <c r="J132" s="82">
        <f t="shared" si="1"/>
        <v>30000</v>
      </c>
    </row>
    <row r="133" spans="1:10" ht="25.5">
      <c r="A133" s="30" t="s">
        <v>28</v>
      </c>
      <c r="B133" s="36" t="s">
        <v>127</v>
      </c>
      <c r="C133" s="7" t="s">
        <v>13</v>
      </c>
      <c r="D133" s="7" t="s">
        <v>5</v>
      </c>
      <c r="E133" s="7" t="s">
        <v>134</v>
      </c>
      <c r="F133" s="7" t="s">
        <v>135</v>
      </c>
      <c r="G133" s="19"/>
      <c r="H133" s="83">
        <f>H134+H140</f>
        <v>254254.25</v>
      </c>
      <c r="I133" s="83">
        <f>I134+I140</f>
        <v>0.09</v>
      </c>
      <c r="J133" s="83">
        <f t="shared" si="1"/>
        <v>254254.34</v>
      </c>
    </row>
    <row r="134" spans="1:10">
      <c r="A134" s="264"/>
      <c r="B134" s="34" t="s">
        <v>47</v>
      </c>
      <c r="C134" s="6" t="s">
        <v>13</v>
      </c>
      <c r="D134" s="77" t="s">
        <v>5</v>
      </c>
      <c r="E134" s="6" t="s">
        <v>134</v>
      </c>
      <c r="F134" s="6" t="s">
        <v>137</v>
      </c>
      <c r="G134" s="19"/>
      <c r="H134" s="82">
        <f>H135+H137</f>
        <v>116323.22</v>
      </c>
      <c r="I134" s="82">
        <f>I135+I137</f>
        <v>0</v>
      </c>
      <c r="J134" s="82">
        <f t="shared" si="1"/>
        <v>116323.22</v>
      </c>
    </row>
    <row r="135" spans="1:10" ht="25.5">
      <c r="A135" s="264"/>
      <c r="B135" s="79" t="s">
        <v>335</v>
      </c>
      <c r="C135" s="6" t="s">
        <v>13</v>
      </c>
      <c r="D135" s="77" t="s">
        <v>5</v>
      </c>
      <c r="E135" s="6" t="s">
        <v>134</v>
      </c>
      <c r="F135" s="6" t="s">
        <v>137</v>
      </c>
      <c r="G135" s="78" t="s">
        <v>36</v>
      </c>
      <c r="H135" s="82">
        <f>H136</f>
        <v>28323.22</v>
      </c>
      <c r="I135" s="82">
        <f>I136</f>
        <v>0</v>
      </c>
      <c r="J135" s="82">
        <f t="shared" si="1"/>
        <v>28323.22</v>
      </c>
    </row>
    <row r="136" spans="1:10" ht="25.5">
      <c r="A136" s="264"/>
      <c r="B136" s="79" t="s">
        <v>38</v>
      </c>
      <c r="C136" s="6" t="s">
        <v>13</v>
      </c>
      <c r="D136" s="77" t="s">
        <v>5</v>
      </c>
      <c r="E136" s="6" t="s">
        <v>134</v>
      </c>
      <c r="F136" s="6" t="s">
        <v>137</v>
      </c>
      <c r="G136" s="78" t="s">
        <v>37</v>
      </c>
      <c r="H136" s="86">
        <v>28323.22</v>
      </c>
      <c r="I136" s="86"/>
      <c r="J136" s="82">
        <f t="shared" si="1"/>
        <v>28323.22</v>
      </c>
    </row>
    <row r="137" spans="1:10">
      <c r="A137" s="264"/>
      <c r="B137" s="79" t="s">
        <v>39</v>
      </c>
      <c r="C137" s="6" t="s">
        <v>13</v>
      </c>
      <c r="D137" s="77" t="s">
        <v>5</v>
      </c>
      <c r="E137" s="6" t="s">
        <v>134</v>
      </c>
      <c r="F137" s="6" t="s">
        <v>137</v>
      </c>
      <c r="G137" s="78" t="s">
        <v>40</v>
      </c>
      <c r="H137" s="82">
        <f>H138+H139</f>
        <v>88000</v>
      </c>
      <c r="I137" s="82">
        <f>I138+I139</f>
        <v>0</v>
      </c>
      <c r="J137" s="82">
        <f t="shared" si="1"/>
        <v>88000</v>
      </c>
    </row>
    <row r="138" spans="1:10">
      <c r="A138" s="264"/>
      <c r="B138" s="79" t="s">
        <v>258</v>
      </c>
      <c r="C138" s="6" t="s">
        <v>13</v>
      </c>
      <c r="D138" s="77" t="s">
        <v>5</v>
      </c>
      <c r="E138" s="6" t="s">
        <v>134</v>
      </c>
      <c r="F138" s="6" t="s">
        <v>137</v>
      </c>
      <c r="G138" s="78" t="s">
        <v>259</v>
      </c>
      <c r="H138" s="86">
        <v>24000</v>
      </c>
      <c r="I138" s="86"/>
      <c r="J138" s="82">
        <f t="shared" si="1"/>
        <v>24000</v>
      </c>
    </row>
    <row r="139" spans="1:10">
      <c r="A139" s="264"/>
      <c r="B139" s="79" t="s">
        <v>83</v>
      </c>
      <c r="C139" s="6" t="s">
        <v>13</v>
      </c>
      <c r="D139" s="77" t="s">
        <v>5</v>
      </c>
      <c r="E139" s="6" t="s">
        <v>134</v>
      </c>
      <c r="F139" s="6" t="s">
        <v>137</v>
      </c>
      <c r="G139" s="78" t="s">
        <v>84</v>
      </c>
      <c r="H139" s="86">
        <v>64000</v>
      </c>
      <c r="I139" s="86"/>
      <c r="J139" s="82">
        <f t="shared" si="1"/>
        <v>64000</v>
      </c>
    </row>
    <row r="140" spans="1:10" ht="25.5">
      <c r="A140" s="230"/>
      <c r="B140" s="79" t="s">
        <v>338</v>
      </c>
      <c r="C140" s="52" t="s">
        <v>13</v>
      </c>
      <c r="D140" s="52" t="s">
        <v>5</v>
      </c>
      <c r="E140" s="52" t="s">
        <v>134</v>
      </c>
      <c r="F140" s="67" t="s">
        <v>418</v>
      </c>
      <c r="G140" s="53"/>
      <c r="H140" s="85">
        <f>H141</f>
        <v>137931.03</v>
      </c>
      <c r="I140" s="85">
        <f>I141</f>
        <v>0.09</v>
      </c>
      <c r="J140" s="82">
        <f t="shared" si="1"/>
        <v>137931.12</v>
      </c>
    </row>
    <row r="141" spans="1:10">
      <c r="A141" s="230"/>
      <c r="B141" s="79" t="s">
        <v>39</v>
      </c>
      <c r="C141" s="52" t="s">
        <v>13</v>
      </c>
      <c r="D141" s="52" t="s">
        <v>5</v>
      </c>
      <c r="E141" s="52" t="s">
        <v>134</v>
      </c>
      <c r="F141" s="67" t="s">
        <v>418</v>
      </c>
      <c r="G141" s="53" t="s">
        <v>40</v>
      </c>
      <c r="H141" s="85">
        <f>H142</f>
        <v>137931.03</v>
      </c>
      <c r="I141" s="85">
        <f>I142</f>
        <v>0.09</v>
      </c>
      <c r="J141" s="82">
        <f t="shared" si="1"/>
        <v>137931.12</v>
      </c>
    </row>
    <row r="142" spans="1:10">
      <c r="A142" s="230"/>
      <c r="B142" s="79" t="s">
        <v>83</v>
      </c>
      <c r="C142" s="52" t="s">
        <v>13</v>
      </c>
      <c r="D142" s="52" t="s">
        <v>5</v>
      </c>
      <c r="E142" s="52" t="s">
        <v>134</v>
      </c>
      <c r="F142" s="67" t="s">
        <v>418</v>
      </c>
      <c r="G142" s="53" t="s">
        <v>84</v>
      </c>
      <c r="H142" s="85">
        <v>137931.03</v>
      </c>
      <c r="I142" s="85">
        <f>0.06+0.03</f>
        <v>0.09</v>
      </c>
      <c r="J142" s="82">
        <f t="shared" si="1"/>
        <v>137931.12</v>
      </c>
    </row>
    <row r="143" spans="1:10" ht="26.25" customHeight="1">
      <c r="A143" s="30" t="s">
        <v>132</v>
      </c>
      <c r="B143" s="36" t="s">
        <v>128</v>
      </c>
      <c r="C143" s="7" t="s">
        <v>13</v>
      </c>
      <c r="D143" s="7" t="s">
        <v>6</v>
      </c>
      <c r="E143" s="7" t="s">
        <v>134</v>
      </c>
      <c r="F143" s="7" t="s">
        <v>135</v>
      </c>
      <c r="G143" s="19"/>
      <c r="H143" s="83">
        <f>H144+H147+H150+H153+H159+H156</f>
        <v>3843168.83</v>
      </c>
      <c r="I143" s="83">
        <f>I144+I147+I150+I153+I159+I156</f>
        <v>49453.080000000016</v>
      </c>
      <c r="J143" s="83">
        <f t="shared" si="1"/>
        <v>3892621.91</v>
      </c>
    </row>
    <row r="144" spans="1:10" ht="13.5" customHeight="1">
      <c r="A144" s="266"/>
      <c r="B144" s="79" t="s">
        <v>219</v>
      </c>
      <c r="C144" s="77" t="s">
        <v>13</v>
      </c>
      <c r="D144" s="77" t="s">
        <v>6</v>
      </c>
      <c r="E144" s="77" t="s">
        <v>134</v>
      </c>
      <c r="F144" s="77" t="s">
        <v>218</v>
      </c>
      <c r="G144" s="78"/>
      <c r="H144" s="90">
        <f>H145</f>
        <v>108147.15</v>
      </c>
      <c r="I144" s="90">
        <f>I145</f>
        <v>0</v>
      </c>
      <c r="J144" s="82">
        <f t="shared" si="1"/>
        <v>108147.15</v>
      </c>
    </row>
    <row r="145" spans="1:10" ht="26.25" customHeight="1">
      <c r="A145" s="258"/>
      <c r="B145" s="35" t="s">
        <v>45</v>
      </c>
      <c r="C145" s="77" t="s">
        <v>13</v>
      </c>
      <c r="D145" s="77" t="s">
        <v>6</v>
      </c>
      <c r="E145" s="77" t="s">
        <v>134</v>
      </c>
      <c r="F145" s="77" t="s">
        <v>218</v>
      </c>
      <c r="G145" s="78" t="s">
        <v>43</v>
      </c>
      <c r="H145" s="90">
        <f>H146</f>
        <v>108147.15</v>
      </c>
      <c r="I145" s="90">
        <f>I146</f>
        <v>0</v>
      </c>
      <c r="J145" s="82">
        <f t="shared" si="1"/>
        <v>108147.15</v>
      </c>
    </row>
    <row r="146" spans="1:10" ht="15" customHeight="1">
      <c r="A146" s="258"/>
      <c r="B146" s="34" t="s">
        <v>46</v>
      </c>
      <c r="C146" s="77" t="s">
        <v>13</v>
      </c>
      <c r="D146" s="77" t="s">
        <v>6</v>
      </c>
      <c r="E146" s="77" t="s">
        <v>134</v>
      </c>
      <c r="F146" s="77" t="s">
        <v>218</v>
      </c>
      <c r="G146" s="78" t="s">
        <v>44</v>
      </c>
      <c r="H146" s="86">
        <v>108147.15</v>
      </c>
      <c r="I146" s="86"/>
      <c r="J146" s="82">
        <f t="shared" si="1"/>
        <v>108147.15</v>
      </c>
    </row>
    <row r="147" spans="1:10" ht="25.5">
      <c r="A147" s="258"/>
      <c r="B147" s="35" t="s">
        <v>129</v>
      </c>
      <c r="C147" s="6" t="s">
        <v>13</v>
      </c>
      <c r="D147" s="77" t="s">
        <v>6</v>
      </c>
      <c r="E147" s="6" t="s">
        <v>134</v>
      </c>
      <c r="F147" s="6" t="s">
        <v>142</v>
      </c>
      <c r="G147" s="19"/>
      <c r="H147" s="82">
        <f>H148</f>
        <v>1765711</v>
      </c>
      <c r="I147" s="82">
        <f>I148</f>
        <v>180297.84</v>
      </c>
      <c r="J147" s="82">
        <f t="shared" si="1"/>
        <v>1946008.84</v>
      </c>
    </row>
    <row r="148" spans="1:10" ht="25.5">
      <c r="A148" s="258"/>
      <c r="B148" s="35" t="s">
        <v>45</v>
      </c>
      <c r="C148" s="6" t="s">
        <v>13</v>
      </c>
      <c r="D148" s="77" t="s">
        <v>6</v>
      </c>
      <c r="E148" s="6" t="s">
        <v>134</v>
      </c>
      <c r="F148" s="6" t="s">
        <v>142</v>
      </c>
      <c r="G148" s="19" t="s">
        <v>43</v>
      </c>
      <c r="H148" s="82">
        <f>H149</f>
        <v>1765711</v>
      </c>
      <c r="I148" s="82">
        <f>I149</f>
        <v>180297.84</v>
      </c>
      <c r="J148" s="82">
        <f t="shared" si="1"/>
        <v>1946008.84</v>
      </c>
    </row>
    <row r="149" spans="1:10">
      <c r="A149" s="258"/>
      <c r="B149" s="34" t="s">
        <v>46</v>
      </c>
      <c r="C149" s="6" t="s">
        <v>13</v>
      </c>
      <c r="D149" s="77" t="s">
        <v>6</v>
      </c>
      <c r="E149" s="6" t="s">
        <v>134</v>
      </c>
      <c r="F149" s="6" t="s">
        <v>142</v>
      </c>
      <c r="G149" s="19" t="s">
        <v>44</v>
      </c>
      <c r="H149" s="86">
        <v>1765711</v>
      </c>
      <c r="I149" s="86">
        <f>90732.86+89564.98</f>
        <v>180297.84</v>
      </c>
      <c r="J149" s="82">
        <f t="shared" si="1"/>
        <v>1946008.84</v>
      </c>
    </row>
    <row r="150" spans="1:10">
      <c r="A150" s="258"/>
      <c r="B150" s="34" t="s">
        <v>47</v>
      </c>
      <c r="C150" s="6" t="s">
        <v>13</v>
      </c>
      <c r="D150" s="77" t="s">
        <v>6</v>
      </c>
      <c r="E150" s="6" t="s">
        <v>134</v>
      </c>
      <c r="F150" s="6" t="s">
        <v>137</v>
      </c>
      <c r="G150" s="19"/>
      <c r="H150" s="82">
        <f>H151</f>
        <v>18500</v>
      </c>
      <c r="I150" s="82">
        <f>I151</f>
        <v>0</v>
      </c>
      <c r="J150" s="82">
        <f t="shared" si="1"/>
        <v>18500</v>
      </c>
    </row>
    <row r="151" spans="1:10">
      <c r="A151" s="258"/>
      <c r="B151" s="34" t="s">
        <v>39</v>
      </c>
      <c r="C151" s="6" t="s">
        <v>13</v>
      </c>
      <c r="D151" s="77" t="s">
        <v>6</v>
      </c>
      <c r="E151" s="6" t="s">
        <v>134</v>
      </c>
      <c r="F151" s="6" t="s">
        <v>137</v>
      </c>
      <c r="G151" s="78" t="s">
        <v>40</v>
      </c>
      <c r="H151" s="82">
        <f>H152</f>
        <v>18500</v>
      </c>
      <c r="I151" s="82">
        <f>I152</f>
        <v>0</v>
      </c>
      <c r="J151" s="82">
        <f t="shared" si="1"/>
        <v>18500</v>
      </c>
    </row>
    <row r="152" spans="1:10" ht="19.5" customHeight="1">
      <c r="A152" s="258"/>
      <c r="B152" s="34" t="s">
        <v>42</v>
      </c>
      <c r="C152" s="6" t="s">
        <v>13</v>
      </c>
      <c r="D152" s="77" t="s">
        <v>6</v>
      </c>
      <c r="E152" s="6" t="s">
        <v>134</v>
      </c>
      <c r="F152" s="6" t="s">
        <v>137</v>
      </c>
      <c r="G152" s="78" t="s">
        <v>41</v>
      </c>
      <c r="H152" s="86">
        <v>18500</v>
      </c>
      <c r="I152" s="86"/>
      <c r="J152" s="82">
        <f t="shared" si="1"/>
        <v>18500</v>
      </c>
    </row>
    <row r="153" spans="1:10">
      <c r="A153" s="258"/>
      <c r="B153" s="79" t="s">
        <v>23</v>
      </c>
      <c r="C153" s="77" t="s">
        <v>13</v>
      </c>
      <c r="D153" s="77" t="s">
        <v>6</v>
      </c>
      <c r="E153" s="77" t="s">
        <v>134</v>
      </c>
      <c r="F153" s="77" t="s">
        <v>143</v>
      </c>
      <c r="G153" s="19"/>
      <c r="H153" s="82">
        <f>H154</f>
        <v>76726.81</v>
      </c>
      <c r="I153" s="82">
        <f>I154</f>
        <v>-37676.089999999997</v>
      </c>
      <c r="J153" s="82">
        <f t="shared" si="1"/>
        <v>39050.720000000001</v>
      </c>
    </row>
    <row r="154" spans="1:10" ht="25.5">
      <c r="A154" s="258"/>
      <c r="B154" s="35" t="s">
        <v>45</v>
      </c>
      <c r="C154" s="77" t="s">
        <v>13</v>
      </c>
      <c r="D154" s="77" t="s">
        <v>6</v>
      </c>
      <c r="E154" s="77" t="s">
        <v>134</v>
      </c>
      <c r="F154" s="77" t="s">
        <v>143</v>
      </c>
      <c r="G154" s="78" t="s">
        <v>43</v>
      </c>
      <c r="H154" s="82">
        <f>H155</f>
        <v>76726.81</v>
      </c>
      <c r="I154" s="82">
        <f>I155</f>
        <v>-37676.089999999997</v>
      </c>
      <c r="J154" s="82">
        <f t="shared" si="1"/>
        <v>39050.720000000001</v>
      </c>
    </row>
    <row r="155" spans="1:10">
      <c r="A155" s="258"/>
      <c r="B155" s="34" t="s">
        <v>46</v>
      </c>
      <c r="C155" s="77" t="s">
        <v>13</v>
      </c>
      <c r="D155" s="77" t="s">
        <v>6</v>
      </c>
      <c r="E155" s="77" t="s">
        <v>134</v>
      </c>
      <c r="F155" s="77" t="s">
        <v>143</v>
      </c>
      <c r="G155" s="78" t="s">
        <v>44</v>
      </c>
      <c r="H155" s="86">
        <v>76726.81</v>
      </c>
      <c r="I155" s="86">
        <v>-37676.089999999997</v>
      </c>
      <c r="J155" s="82">
        <f t="shared" si="1"/>
        <v>39050.720000000001</v>
      </c>
    </row>
    <row r="156" spans="1:10" ht="25.5">
      <c r="A156" s="258"/>
      <c r="B156" s="79" t="s">
        <v>276</v>
      </c>
      <c r="C156" s="6" t="s">
        <v>13</v>
      </c>
      <c r="D156" s="77" t="s">
        <v>6</v>
      </c>
      <c r="E156" s="6" t="s">
        <v>134</v>
      </c>
      <c r="F156" s="77" t="s">
        <v>275</v>
      </c>
      <c r="G156" s="78"/>
      <c r="H156" s="86">
        <f>H157</f>
        <v>312266.31</v>
      </c>
      <c r="I156" s="86">
        <f>I157</f>
        <v>71733.69</v>
      </c>
      <c r="J156" s="82">
        <f t="shared" si="1"/>
        <v>384000</v>
      </c>
    </row>
    <row r="157" spans="1:10" ht="25.5">
      <c r="A157" s="258"/>
      <c r="B157" s="35" t="s">
        <v>45</v>
      </c>
      <c r="C157" s="6" t="s">
        <v>13</v>
      </c>
      <c r="D157" s="77" t="s">
        <v>6</v>
      </c>
      <c r="E157" s="6" t="s">
        <v>134</v>
      </c>
      <c r="F157" s="77" t="s">
        <v>275</v>
      </c>
      <c r="G157" s="78" t="s">
        <v>43</v>
      </c>
      <c r="H157" s="86">
        <f>H158</f>
        <v>312266.31</v>
      </c>
      <c r="I157" s="86">
        <f>I158</f>
        <v>71733.69</v>
      </c>
      <c r="J157" s="82">
        <f t="shared" si="1"/>
        <v>384000</v>
      </c>
    </row>
    <row r="158" spans="1:10">
      <c r="A158" s="258"/>
      <c r="B158" s="34" t="s">
        <v>46</v>
      </c>
      <c r="C158" s="6" t="s">
        <v>13</v>
      </c>
      <c r="D158" s="77" t="s">
        <v>6</v>
      </c>
      <c r="E158" s="6" t="s">
        <v>134</v>
      </c>
      <c r="F158" s="77" t="s">
        <v>275</v>
      </c>
      <c r="G158" s="78" t="s">
        <v>44</v>
      </c>
      <c r="H158" s="86">
        <v>312266.31</v>
      </c>
      <c r="I158" s="86">
        <v>71733.69</v>
      </c>
      <c r="J158" s="82">
        <f t="shared" si="1"/>
        <v>384000</v>
      </c>
    </row>
    <row r="159" spans="1:10" ht="26.25" customHeight="1">
      <c r="A159" s="258"/>
      <c r="B159" s="79" t="s">
        <v>226</v>
      </c>
      <c r="C159" s="6" t="s">
        <v>13</v>
      </c>
      <c r="D159" s="77" t="s">
        <v>6</v>
      </c>
      <c r="E159" s="6" t="s">
        <v>134</v>
      </c>
      <c r="F159" s="6" t="s">
        <v>144</v>
      </c>
      <c r="G159" s="19"/>
      <c r="H159" s="82">
        <f>H160</f>
        <v>1561817.56</v>
      </c>
      <c r="I159" s="82">
        <f>I160</f>
        <v>-164902.35999999999</v>
      </c>
      <c r="J159" s="82">
        <f t="shared" si="1"/>
        <v>1396915.2000000002</v>
      </c>
    </row>
    <row r="160" spans="1:10" ht="25.5">
      <c r="A160" s="258"/>
      <c r="B160" s="35" t="s">
        <v>45</v>
      </c>
      <c r="C160" s="6" t="s">
        <v>13</v>
      </c>
      <c r="D160" s="77" t="s">
        <v>6</v>
      </c>
      <c r="E160" s="6" t="s">
        <v>134</v>
      </c>
      <c r="F160" s="6" t="s">
        <v>144</v>
      </c>
      <c r="G160" s="19" t="s">
        <v>43</v>
      </c>
      <c r="H160" s="82">
        <f>H161</f>
        <v>1561817.56</v>
      </c>
      <c r="I160" s="82">
        <f>I161</f>
        <v>-164902.35999999999</v>
      </c>
      <c r="J160" s="82">
        <f t="shared" si="1"/>
        <v>1396915.2000000002</v>
      </c>
    </row>
    <row r="161" spans="1:10">
      <c r="A161" s="258"/>
      <c r="B161" s="34" t="s">
        <v>46</v>
      </c>
      <c r="C161" s="6" t="s">
        <v>13</v>
      </c>
      <c r="D161" s="77" t="s">
        <v>6</v>
      </c>
      <c r="E161" s="6" t="s">
        <v>134</v>
      </c>
      <c r="F161" s="6" t="s">
        <v>144</v>
      </c>
      <c r="G161" s="19" t="s">
        <v>44</v>
      </c>
      <c r="H161" s="86">
        <v>1561817.56</v>
      </c>
      <c r="I161" s="86">
        <v>-164902.35999999999</v>
      </c>
      <c r="J161" s="82">
        <f t="shared" si="1"/>
        <v>1396915.2000000002</v>
      </c>
    </row>
    <row r="162" spans="1:10">
      <c r="A162" s="100"/>
      <c r="B162" s="34"/>
      <c r="C162" s="6"/>
      <c r="D162" s="6"/>
      <c r="E162" s="6"/>
      <c r="F162" s="6"/>
      <c r="G162" s="19"/>
      <c r="H162" s="82"/>
      <c r="I162" s="82"/>
      <c r="J162" s="82"/>
    </row>
    <row r="163" spans="1:10" ht="43.5" customHeight="1">
      <c r="A163" s="29" t="s">
        <v>10</v>
      </c>
      <c r="B163" s="38" t="s">
        <v>285</v>
      </c>
      <c r="C163" s="8" t="s">
        <v>16</v>
      </c>
      <c r="D163" s="8" t="s">
        <v>22</v>
      </c>
      <c r="E163" s="8" t="s">
        <v>134</v>
      </c>
      <c r="F163" s="8" t="s">
        <v>135</v>
      </c>
      <c r="G163" s="20"/>
      <c r="H163" s="83">
        <f>H164+H200+H231</f>
        <v>121469975.59999998</v>
      </c>
      <c r="I163" s="83">
        <f>I164+I200+I231</f>
        <v>4531622</v>
      </c>
      <c r="J163" s="83">
        <f>H163+I163</f>
        <v>126001597.59999998</v>
      </c>
    </row>
    <row r="164" spans="1:10" ht="38.25">
      <c r="A164" s="30" t="s">
        <v>108</v>
      </c>
      <c r="B164" s="36" t="s">
        <v>104</v>
      </c>
      <c r="C164" s="7" t="s">
        <v>16</v>
      </c>
      <c r="D164" s="7" t="s">
        <v>3</v>
      </c>
      <c r="E164" s="7" t="s">
        <v>134</v>
      </c>
      <c r="F164" s="7" t="s">
        <v>135</v>
      </c>
      <c r="G164" s="20"/>
      <c r="H164" s="83">
        <f>H170+H173+H176+H179+H182+H165+H197+H194+H185+H191+H188</f>
        <v>69173783.529999986</v>
      </c>
      <c r="I164" s="83">
        <f>I170+I173+I176+I179+I182+I165+I197+I194+I185+I191+I188</f>
        <v>3306608</v>
      </c>
      <c r="J164" s="83">
        <f>H164+I164</f>
        <v>72480391.529999986</v>
      </c>
    </row>
    <row r="165" spans="1:10">
      <c r="A165" s="203"/>
      <c r="B165" s="79" t="s">
        <v>102</v>
      </c>
      <c r="C165" s="56" t="s">
        <v>16</v>
      </c>
      <c r="D165" s="56" t="s">
        <v>3</v>
      </c>
      <c r="E165" s="56" t="s">
        <v>134</v>
      </c>
      <c r="F165" s="186" t="s">
        <v>170</v>
      </c>
      <c r="G165" s="55"/>
      <c r="H165" s="90">
        <f>H168+H166</f>
        <v>2239650</v>
      </c>
      <c r="I165" s="90">
        <f>I168+I166</f>
        <v>134000</v>
      </c>
      <c r="J165" s="82">
        <f t="shared" ref="J165:J169" si="2">H165+I165</f>
        <v>2373650</v>
      </c>
    </row>
    <row r="166" spans="1:10" ht="25.5">
      <c r="A166" s="228"/>
      <c r="B166" s="79" t="s">
        <v>335</v>
      </c>
      <c r="C166" s="56" t="s">
        <v>16</v>
      </c>
      <c r="D166" s="56" t="s">
        <v>3</v>
      </c>
      <c r="E166" s="56" t="s">
        <v>134</v>
      </c>
      <c r="F166" s="186" t="s">
        <v>170</v>
      </c>
      <c r="G166" s="185" t="s">
        <v>36</v>
      </c>
      <c r="H166" s="90">
        <f>H167</f>
        <v>246112</v>
      </c>
      <c r="I166" s="90">
        <f>I167</f>
        <v>0</v>
      </c>
      <c r="J166" s="82">
        <f t="shared" si="2"/>
        <v>246112</v>
      </c>
    </row>
    <row r="167" spans="1:10" ht="25.5">
      <c r="A167" s="228"/>
      <c r="B167" s="79" t="s">
        <v>38</v>
      </c>
      <c r="C167" s="56" t="s">
        <v>16</v>
      </c>
      <c r="D167" s="56" t="s">
        <v>3</v>
      </c>
      <c r="E167" s="56" t="s">
        <v>134</v>
      </c>
      <c r="F167" s="186" t="s">
        <v>170</v>
      </c>
      <c r="G167" s="185" t="s">
        <v>37</v>
      </c>
      <c r="H167" s="90">
        <v>246112</v>
      </c>
      <c r="I167" s="86"/>
      <c r="J167" s="82">
        <f t="shared" si="2"/>
        <v>246112</v>
      </c>
    </row>
    <row r="168" spans="1:10" ht="25.5">
      <c r="A168" s="203"/>
      <c r="B168" s="35" t="s">
        <v>45</v>
      </c>
      <c r="C168" s="56" t="s">
        <v>16</v>
      </c>
      <c r="D168" s="56" t="s">
        <v>3</v>
      </c>
      <c r="E168" s="56" t="s">
        <v>134</v>
      </c>
      <c r="F168" s="186" t="s">
        <v>170</v>
      </c>
      <c r="G168" s="185" t="s">
        <v>43</v>
      </c>
      <c r="H168" s="90">
        <f>H169</f>
        <v>1993538</v>
      </c>
      <c r="I168" s="90">
        <f>I169</f>
        <v>134000</v>
      </c>
      <c r="J168" s="82">
        <f t="shared" si="2"/>
        <v>2127538</v>
      </c>
    </row>
    <row r="169" spans="1:10">
      <c r="A169" s="203"/>
      <c r="B169" s="34" t="s">
        <v>46</v>
      </c>
      <c r="C169" s="56" t="s">
        <v>16</v>
      </c>
      <c r="D169" s="56" t="s">
        <v>3</v>
      </c>
      <c r="E169" s="56" t="s">
        <v>134</v>
      </c>
      <c r="F169" s="186" t="s">
        <v>170</v>
      </c>
      <c r="G169" s="185" t="s">
        <v>44</v>
      </c>
      <c r="H169" s="86">
        <v>1993538</v>
      </c>
      <c r="I169" s="86">
        <v>134000</v>
      </c>
      <c r="J169" s="82">
        <f t="shared" si="2"/>
        <v>2127538</v>
      </c>
    </row>
    <row r="170" spans="1:10" ht="25.5">
      <c r="A170" s="266"/>
      <c r="B170" s="34" t="s">
        <v>105</v>
      </c>
      <c r="C170" s="6" t="s">
        <v>16</v>
      </c>
      <c r="D170" s="6" t="s">
        <v>3</v>
      </c>
      <c r="E170" s="6" t="s">
        <v>134</v>
      </c>
      <c r="F170" s="6" t="s">
        <v>145</v>
      </c>
      <c r="G170" s="19"/>
      <c r="H170" s="82">
        <f>H171</f>
        <v>441232.48</v>
      </c>
      <c r="I170" s="82">
        <f>I171</f>
        <v>0</v>
      </c>
      <c r="J170" s="82">
        <f>H170+I170</f>
        <v>441232.48</v>
      </c>
    </row>
    <row r="171" spans="1:10" ht="25.5">
      <c r="A171" s="258"/>
      <c r="B171" s="35" t="s">
        <v>45</v>
      </c>
      <c r="C171" s="6" t="s">
        <v>16</v>
      </c>
      <c r="D171" s="6" t="s">
        <v>3</v>
      </c>
      <c r="E171" s="6" t="s">
        <v>134</v>
      </c>
      <c r="F171" s="6" t="s">
        <v>145</v>
      </c>
      <c r="G171" s="19" t="s">
        <v>43</v>
      </c>
      <c r="H171" s="82">
        <f>H172</f>
        <v>441232.48</v>
      </c>
      <c r="I171" s="82">
        <f>I172</f>
        <v>0</v>
      </c>
      <c r="J171" s="82">
        <f t="shared" ref="J171:J241" si="3">H171+I171</f>
        <v>441232.48</v>
      </c>
    </row>
    <row r="172" spans="1:10">
      <c r="A172" s="258"/>
      <c r="B172" s="34" t="s">
        <v>46</v>
      </c>
      <c r="C172" s="6" t="s">
        <v>16</v>
      </c>
      <c r="D172" s="6" t="s">
        <v>3</v>
      </c>
      <c r="E172" s="6" t="s">
        <v>134</v>
      </c>
      <c r="F172" s="6" t="s">
        <v>145</v>
      </c>
      <c r="G172" s="19" t="s">
        <v>44</v>
      </c>
      <c r="H172" s="86">
        <v>441232.48</v>
      </c>
      <c r="I172" s="86"/>
      <c r="J172" s="82">
        <f t="shared" si="3"/>
        <v>441232.48</v>
      </c>
    </row>
    <row r="173" spans="1:10">
      <c r="A173" s="258"/>
      <c r="B173" s="34" t="s">
        <v>65</v>
      </c>
      <c r="C173" s="6" t="s">
        <v>16</v>
      </c>
      <c r="D173" s="6" t="s">
        <v>3</v>
      </c>
      <c r="E173" s="6" t="s">
        <v>134</v>
      </c>
      <c r="F173" s="6" t="s">
        <v>146</v>
      </c>
      <c r="G173" s="19"/>
      <c r="H173" s="82">
        <f>H174</f>
        <v>62451096.460000001</v>
      </c>
      <c r="I173" s="82">
        <f>I174</f>
        <v>2709793.93</v>
      </c>
      <c r="J173" s="82">
        <f t="shared" si="3"/>
        <v>65160890.390000001</v>
      </c>
    </row>
    <row r="174" spans="1:10" ht="25.5">
      <c r="A174" s="258"/>
      <c r="B174" s="35" t="s">
        <v>45</v>
      </c>
      <c r="C174" s="6" t="s">
        <v>16</v>
      </c>
      <c r="D174" s="6" t="s">
        <v>3</v>
      </c>
      <c r="E174" s="6" t="s">
        <v>134</v>
      </c>
      <c r="F174" s="6" t="s">
        <v>146</v>
      </c>
      <c r="G174" s="19" t="s">
        <v>43</v>
      </c>
      <c r="H174" s="82">
        <f>H175</f>
        <v>62451096.460000001</v>
      </c>
      <c r="I174" s="82">
        <f>I175</f>
        <v>2709793.93</v>
      </c>
      <c r="J174" s="82">
        <f t="shared" si="3"/>
        <v>65160890.390000001</v>
      </c>
    </row>
    <row r="175" spans="1:10">
      <c r="A175" s="258"/>
      <c r="B175" s="34" t="s">
        <v>46</v>
      </c>
      <c r="C175" s="6" t="s">
        <v>16</v>
      </c>
      <c r="D175" s="6" t="s">
        <v>3</v>
      </c>
      <c r="E175" s="6" t="s">
        <v>134</v>
      </c>
      <c r="F175" s="6" t="s">
        <v>146</v>
      </c>
      <c r="G175" s="19" t="s">
        <v>44</v>
      </c>
      <c r="H175" s="86">
        <v>62451096.460000001</v>
      </c>
      <c r="I175" s="86">
        <f>-35392-129962.8-117000+284148.73+2708000</f>
        <v>2709793.93</v>
      </c>
      <c r="J175" s="82">
        <f t="shared" si="3"/>
        <v>65160890.390000001</v>
      </c>
    </row>
    <row r="176" spans="1:10" ht="25.5">
      <c r="A176" s="258"/>
      <c r="B176" s="34" t="s">
        <v>213</v>
      </c>
      <c r="C176" s="6" t="s">
        <v>16</v>
      </c>
      <c r="D176" s="6" t="s">
        <v>3</v>
      </c>
      <c r="E176" s="6" t="s">
        <v>134</v>
      </c>
      <c r="F176" s="6" t="s">
        <v>147</v>
      </c>
      <c r="G176" s="19"/>
      <c r="H176" s="82">
        <f>H177</f>
        <v>500000</v>
      </c>
      <c r="I176" s="82">
        <f>I177</f>
        <v>0</v>
      </c>
      <c r="J176" s="82">
        <f t="shared" si="3"/>
        <v>500000</v>
      </c>
    </row>
    <row r="177" spans="1:10" ht="25.5">
      <c r="A177" s="258"/>
      <c r="B177" s="79" t="s">
        <v>335</v>
      </c>
      <c r="C177" s="6" t="s">
        <v>16</v>
      </c>
      <c r="D177" s="6" t="s">
        <v>3</v>
      </c>
      <c r="E177" s="6" t="s">
        <v>134</v>
      </c>
      <c r="F177" s="6" t="s">
        <v>147</v>
      </c>
      <c r="G177" s="19" t="s">
        <v>36</v>
      </c>
      <c r="H177" s="82">
        <f>H178</f>
        <v>500000</v>
      </c>
      <c r="I177" s="82">
        <f>I178</f>
        <v>0</v>
      </c>
      <c r="J177" s="82">
        <f t="shared" si="3"/>
        <v>500000</v>
      </c>
    </row>
    <row r="178" spans="1:10" ht="25.5">
      <c r="A178" s="258"/>
      <c r="B178" s="37" t="s">
        <v>38</v>
      </c>
      <c r="C178" s="6" t="s">
        <v>16</v>
      </c>
      <c r="D178" s="6" t="s">
        <v>3</v>
      </c>
      <c r="E178" s="6" t="s">
        <v>134</v>
      </c>
      <c r="F178" s="6" t="s">
        <v>147</v>
      </c>
      <c r="G178" s="19" t="s">
        <v>37</v>
      </c>
      <c r="H178" s="86">
        <v>500000</v>
      </c>
      <c r="I178" s="86"/>
      <c r="J178" s="82">
        <f t="shared" si="3"/>
        <v>500000</v>
      </c>
    </row>
    <row r="179" spans="1:10">
      <c r="A179" s="258"/>
      <c r="B179" s="80" t="s">
        <v>273</v>
      </c>
      <c r="C179" s="6" t="s">
        <v>16</v>
      </c>
      <c r="D179" s="6" t="s">
        <v>3</v>
      </c>
      <c r="E179" s="6" t="s">
        <v>134</v>
      </c>
      <c r="F179" s="77" t="s">
        <v>227</v>
      </c>
      <c r="G179" s="19"/>
      <c r="H179" s="94">
        <f>H180</f>
        <v>1455000</v>
      </c>
      <c r="I179" s="94">
        <f>I180</f>
        <v>117000</v>
      </c>
      <c r="J179" s="82">
        <f t="shared" si="3"/>
        <v>1572000</v>
      </c>
    </row>
    <row r="180" spans="1:10" ht="25.5">
      <c r="A180" s="258"/>
      <c r="B180" s="35" t="s">
        <v>45</v>
      </c>
      <c r="C180" s="6" t="s">
        <v>16</v>
      </c>
      <c r="D180" s="6" t="s">
        <v>3</v>
      </c>
      <c r="E180" s="6" t="s">
        <v>134</v>
      </c>
      <c r="F180" s="77" t="s">
        <v>227</v>
      </c>
      <c r="G180" s="78" t="s">
        <v>43</v>
      </c>
      <c r="H180" s="94">
        <f>H181</f>
        <v>1455000</v>
      </c>
      <c r="I180" s="94">
        <f>I181</f>
        <v>117000</v>
      </c>
      <c r="J180" s="82">
        <f t="shared" si="3"/>
        <v>1572000</v>
      </c>
    </row>
    <row r="181" spans="1:10">
      <c r="A181" s="258"/>
      <c r="B181" s="34" t="s">
        <v>46</v>
      </c>
      <c r="C181" s="6" t="s">
        <v>16</v>
      </c>
      <c r="D181" s="6" t="s">
        <v>3</v>
      </c>
      <c r="E181" s="6" t="s">
        <v>134</v>
      </c>
      <c r="F181" s="77" t="s">
        <v>227</v>
      </c>
      <c r="G181" s="78" t="s">
        <v>44</v>
      </c>
      <c r="H181" s="86">
        <v>1455000</v>
      </c>
      <c r="I181" s="86">
        <v>117000</v>
      </c>
      <c r="J181" s="82">
        <f t="shared" si="3"/>
        <v>1572000</v>
      </c>
    </row>
    <row r="182" spans="1:10" ht="38.25">
      <c r="A182" s="258"/>
      <c r="B182" s="34" t="s">
        <v>106</v>
      </c>
      <c r="C182" s="6" t="s">
        <v>16</v>
      </c>
      <c r="D182" s="6" t="s">
        <v>3</v>
      </c>
      <c r="E182" s="6" t="s">
        <v>134</v>
      </c>
      <c r="F182" s="6" t="s">
        <v>140</v>
      </c>
      <c r="G182" s="19"/>
      <c r="H182" s="82">
        <f>H183</f>
        <v>681726</v>
      </c>
      <c r="I182" s="82">
        <f>I183</f>
        <v>-284148.73</v>
      </c>
      <c r="J182" s="82">
        <f t="shared" si="3"/>
        <v>397577.27</v>
      </c>
    </row>
    <row r="183" spans="1:10" ht="25.5">
      <c r="A183" s="258"/>
      <c r="B183" s="35" t="s">
        <v>45</v>
      </c>
      <c r="C183" s="6" t="s">
        <v>16</v>
      </c>
      <c r="D183" s="6" t="s">
        <v>3</v>
      </c>
      <c r="E183" s="6" t="s">
        <v>134</v>
      </c>
      <c r="F183" s="6" t="s">
        <v>140</v>
      </c>
      <c r="G183" s="19" t="s">
        <v>43</v>
      </c>
      <c r="H183" s="82">
        <f>H184</f>
        <v>681726</v>
      </c>
      <c r="I183" s="82">
        <f>I184</f>
        <v>-284148.73</v>
      </c>
      <c r="J183" s="82">
        <f t="shared" si="3"/>
        <v>397577.27</v>
      </c>
    </row>
    <row r="184" spans="1:10">
      <c r="A184" s="267"/>
      <c r="B184" s="34" t="s">
        <v>46</v>
      </c>
      <c r="C184" s="6" t="s">
        <v>16</v>
      </c>
      <c r="D184" s="6" t="s">
        <v>3</v>
      </c>
      <c r="E184" s="6" t="s">
        <v>134</v>
      </c>
      <c r="F184" s="6" t="s">
        <v>140</v>
      </c>
      <c r="G184" s="19" t="s">
        <v>44</v>
      </c>
      <c r="H184" s="86">
        <v>681726</v>
      </c>
      <c r="I184" s="86">
        <v>-284148.73</v>
      </c>
      <c r="J184" s="82">
        <f t="shared" si="3"/>
        <v>397577.27</v>
      </c>
    </row>
    <row r="185" spans="1:10">
      <c r="A185" s="231"/>
      <c r="B185" s="79" t="s">
        <v>310</v>
      </c>
      <c r="C185" s="6" t="s">
        <v>16</v>
      </c>
      <c r="D185" s="6" t="s">
        <v>3</v>
      </c>
      <c r="E185" s="6" t="s">
        <v>134</v>
      </c>
      <c r="F185" s="77" t="s">
        <v>309</v>
      </c>
      <c r="G185" s="233"/>
      <c r="H185" s="86">
        <f>H186</f>
        <v>220025.22</v>
      </c>
      <c r="I185" s="86">
        <f>I186</f>
        <v>0</v>
      </c>
      <c r="J185" s="82">
        <f t="shared" si="3"/>
        <v>220025.22</v>
      </c>
    </row>
    <row r="186" spans="1:10" ht="25.5">
      <c r="A186" s="231"/>
      <c r="B186" s="35" t="s">
        <v>45</v>
      </c>
      <c r="C186" s="6" t="s">
        <v>16</v>
      </c>
      <c r="D186" s="6" t="s">
        <v>3</v>
      </c>
      <c r="E186" s="6" t="s">
        <v>134</v>
      </c>
      <c r="F186" s="77" t="s">
        <v>309</v>
      </c>
      <c r="G186" s="207" t="s">
        <v>43</v>
      </c>
      <c r="H186" s="86">
        <f>H187</f>
        <v>220025.22</v>
      </c>
      <c r="I186" s="86">
        <f>I187</f>
        <v>0</v>
      </c>
      <c r="J186" s="82">
        <f t="shared" si="3"/>
        <v>220025.22</v>
      </c>
    </row>
    <row r="187" spans="1:10">
      <c r="A187" s="231"/>
      <c r="B187" s="34" t="s">
        <v>46</v>
      </c>
      <c r="C187" s="6" t="s">
        <v>16</v>
      </c>
      <c r="D187" s="6" t="s">
        <v>3</v>
      </c>
      <c r="E187" s="6" t="s">
        <v>134</v>
      </c>
      <c r="F187" s="77" t="s">
        <v>309</v>
      </c>
      <c r="G187" s="207" t="s">
        <v>44</v>
      </c>
      <c r="H187" s="86">
        <v>220025.22</v>
      </c>
      <c r="I187" s="86"/>
      <c r="J187" s="82">
        <f t="shared" si="3"/>
        <v>220025.22</v>
      </c>
    </row>
    <row r="188" spans="1:10">
      <c r="A188" s="247"/>
      <c r="B188" s="140" t="s">
        <v>401</v>
      </c>
      <c r="C188" s="56" t="s">
        <v>16</v>
      </c>
      <c r="D188" s="56" t="s">
        <v>3</v>
      </c>
      <c r="E188" s="56" t="s">
        <v>134</v>
      </c>
      <c r="F188" s="186" t="s">
        <v>400</v>
      </c>
      <c r="G188" s="185"/>
      <c r="H188" s="86">
        <f>H189</f>
        <v>0</v>
      </c>
      <c r="I188" s="86">
        <f>I189</f>
        <v>500000</v>
      </c>
      <c r="J188" s="82">
        <f t="shared" si="3"/>
        <v>500000</v>
      </c>
    </row>
    <row r="189" spans="1:10" ht="25.5">
      <c r="A189" s="247"/>
      <c r="B189" s="105" t="s">
        <v>45</v>
      </c>
      <c r="C189" s="56" t="s">
        <v>16</v>
      </c>
      <c r="D189" s="56" t="s">
        <v>3</v>
      </c>
      <c r="E189" s="56" t="s">
        <v>134</v>
      </c>
      <c r="F189" s="186" t="s">
        <v>400</v>
      </c>
      <c r="G189" s="185" t="s">
        <v>43</v>
      </c>
      <c r="H189" s="86">
        <f>H190</f>
        <v>0</v>
      </c>
      <c r="I189" s="86">
        <f>I190</f>
        <v>500000</v>
      </c>
      <c r="J189" s="82">
        <f t="shared" si="3"/>
        <v>500000</v>
      </c>
    </row>
    <row r="190" spans="1:10">
      <c r="A190" s="247"/>
      <c r="B190" s="140" t="s">
        <v>46</v>
      </c>
      <c r="C190" s="56" t="s">
        <v>16</v>
      </c>
      <c r="D190" s="56" t="s">
        <v>3</v>
      </c>
      <c r="E190" s="56" t="s">
        <v>134</v>
      </c>
      <c r="F190" s="186" t="s">
        <v>400</v>
      </c>
      <c r="G190" s="185" t="s">
        <v>44</v>
      </c>
      <c r="H190" s="86"/>
      <c r="I190" s="86">
        <v>500000</v>
      </c>
      <c r="J190" s="82">
        <f t="shared" si="3"/>
        <v>500000</v>
      </c>
    </row>
    <row r="191" spans="1:10" ht="51">
      <c r="A191" s="247"/>
      <c r="B191" s="113" t="s">
        <v>450</v>
      </c>
      <c r="C191" s="56" t="s">
        <v>16</v>
      </c>
      <c r="D191" s="56" t="s">
        <v>3</v>
      </c>
      <c r="E191" s="56" t="s">
        <v>134</v>
      </c>
      <c r="F191" s="52" t="s">
        <v>449</v>
      </c>
      <c r="G191" s="55"/>
      <c r="H191" s="86">
        <f>H192</f>
        <v>554052</v>
      </c>
      <c r="I191" s="86">
        <f>I192</f>
        <v>129962.8</v>
      </c>
      <c r="J191" s="82">
        <f t="shared" si="3"/>
        <v>684014.8</v>
      </c>
    </row>
    <row r="192" spans="1:10" ht="25.5">
      <c r="A192" s="245"/>
      <c r="B192" s="35" t="s">
        <v>45</v>
      </c>
      <c r="C192" s="56" t="s">
        <v>16</v>
      </c>
      <c r="D192" s="56" t="s">
        <v>3</v>
      </c>
      <c r="E192" s="56" t="s">
        <v>134</v>
      </c>
      <c r="F192" s="52" t="s">
        <v>449</v>
      </c>
      <c r="G192" s="139" t="s">
        <v>43</v>
      </c>
      <c r="H192" s="86">
        <f>H193</f>
        <v>554052</v>
      </c>
      <c r="I192" s="86">
        <f>I193</f>
        <v>129962.8</v>
      </c>
      <c r="J192" s="82">
        <f t="shared" si="3"/>
        <v>684014.8</v>
      </c>
    </row>
    <row r="193" spans="1:10">
      <c r="A193" s="245"/>
      <c r="B193" s="34" t="s">
        <v>46</v>
      </c>
      <c r="C193" s="56" t="s">
        <v>16</v>
      </c>
      <c r="D193" s="56" t="s">
        <v>3</v>
      </c>
      <c r="E193" s="56" t="s">
        <v>134</v>
      </c>
      <c r="F193" s="52" t="s">
        <v>449</v>
      </c>
      <c r="G193" s="139" t="s">
        <v>44</v>
      </c>
      <c r="H193" s="86">
        <v>554052</v>
      </c>
      <c r="I193" s="86">
        <v>129962.8</v>
      </c>
      <c r="J193" s="82">
        <f t="shared" si="3"/>
        <v>684014.8</v>
      </c>
    </row>
    <row r="194" spans="1:10" ht="19.5" customHeight="1">
      <c r="A194" s="221"/>
      <c r="B194" s="79" t="s">
        <v>412</v>
      </c>
      <c r="C194" s="56" t="s">
        <v>16</v>
      </c>
      <c r="D194" s="56" t="s">
        <v>3</v>
      </c>
      <c r="E194" s="56" t="s">
        <v>134</v>
      </c>
      <c r="F194" s="186" t="s">
        <v>411</v>
      </c>
      <c r="G194" s="55"/>
      <c r="H194" s="86">
        <f>H195</f>
        <v>493827.16000000003</v>
      </c>
      <c r="I194" s="86">
        <f>I195</f>
        <v>0</v>
      </c>
      <c r="J194" s="82">
        <f t="shared" si="3"/>
        <v>493827.16000000003</v>
      </c>
    </row>
    <row r="195" spans="1:10" ht="25.5">
      <c r="A195" s="221"/>
      <c r="B195" s="35" t="s">
        <v>45</v>
      </c>
      <c r="C195" s="56" t="s">
        <v>16</v>
      </c>
      <c r="D195" s="56" t="s">
        <v>3</v>
      </c>
      <c r="E195" s="56" t="s">
        <v>134</v>
      </c>
      <c r="F195" s="186" t="s">
        <v>411</v>
      </c>
      <c r="G195" s="185" t="s">
        <v>43</v>
      </c>
      <c r="H195" s="86">
        <f>H196</f>
        <v>493827.16000000003</v>
      </c>
      <c r="I195" s="86">
        <f>I196</f>
        <v>0</v>
      </c>
      <c r="J195" s="82">
        <f t="shared" si="3"/>
        <v>493827.16000000003</v>
      </c>
    </row>
    <row r="196" spans="1:10">
      <c r="A196" s="221"/>
      <c r="B196" s="34" t="s">
        <v>46</v>
      </c>
      <c r="C196" s="56" t="s">
        <v>16</v>
      </c>
      <c r="D196" s="56" t="s">
        <v>3</v>
      </c>
      <c r="E196" s="56" t="s">
        <v>134</v>
      </c>
      <c r="F196" s="186" t="s">
        <v>411</v>
      </c>
      <c r="G196" s="185" t="s">
        <v>44</v>
      </c>
      <c r="H196" s="86">
        <v>493827.16000000003</v>
      </c>
      <c r="I196" s="86"/>
      <c r="J196" s="82">
        <f t="shared" si="3"/>
        <v>493827.16000000003</v>
      </c>
    </row>
    <row r="197" spans="1:10">
      <c r="A197" s="205"/>
      <c r="B197" s="79" t="s">
        <v>381</v>
      </c>
      <c r="C197" s="56" t="s">
        <v>16</v>
      </c>
      <c r="D197" s="56" t="s">
        <v>3</v>
      </c>
      <c r="E197" s="103" t="s">
        <v>379</v>
      </c>
      <c r="F197" s="103" t="s">
        <v>380</v>
      </c>
      <c r="G197" s="139"/>
      <c r="H197" s="86">
        <f>H198</f>
        <v>137174.21</v>
      </c>
      <c r="I197" s="86">
        <f>I198</f>
        <v>0</v>
      </c>
      <c r="J197" s="82">
        <f t="shared" si="3"/>
        <v>137174.21</v>
      </c>
    </row>
    <row r="198" spans="1:10" ht="25.5">
      <c r="A198" s="205"/>
      <c r="B198" s="35" t="s">
        <v>45</v>
      </c>
      <c r="C198" s="56" t="s">
        <v>16</v>
      </c>
      <c r="D198" s="56" t="s">
        <v>3</v>
      </c>
      <c r="E198" s="103" t="s">
        <v>379</v>
      </c>
      <c r="F198" s="103" t="s">
        <v>380</v>
      </c>
      <c r="G198" s="139" t="s">
        <v>43</v>
      </c>
      <c r="H198" s="86">
        <f>H199</f>
        <v>137174.21</v>
      </c>
      <c r="I198" s="86">
        <f>I199</f>
        <v>0</v>
      </c>
      <c r="J198" s="82">
        <f t="shared" si="3"/>
        <v>137174.21</v>
      </c>
    </row>
    <row r="199" spans="1:10">
      <c r="A199" s="205"/>
      <c r="B199" s="34" t="s">
        <v>46</v>
      </c>
      <c r="C199" s="56" t="s">
        <v>16</v>
      </c>
      <c r="D199" s="56" t="s">
        <v>3</v>
      </c>
      <c r="E199" s="103" t="s">
        <v>379</v>
      </c>
      <c r="F199" s="103" t="s">
        <v>380</v>
      </c>
      <c r="G199" s="139" t="s">
        <v>44</v>
      </c>
      <c r="H199" s="86">
        <f>111111.11+26063.1</f>
        <v>137174.21</v>
      </c>
      <c r="I199" s="86"/>
      <c r="J199" s="82">
        <f t="shared" si="3"/>
        <v>137174.21</v>
      </c>
    </row>
    <row r="200" spans="1:10" ht="25.5">
      <c r="A200" s="46" t="s">
        <v>109</v>
      </c>
      <c r="B200" s="36" t="s">
        <v>107</v>
      </c>
      <c r="C200" s="7" t="s">
        <v>16</v>
      </c>
      <c r="D200" s="7" t="s">
        <v>10</v>
      </c>
      <c r="E200" s="7" t="s">
        <v>134</v>
      </c>
      <c r="F200" s="7" t="s">
        <v>135</v>
      </c>
      <c r="G200" s="20"/>
      <c r="H200" s="83">
        <f>H201+H204+H210+H207+H225+H228+H219+H216+H222+H213</f>
        <v>35843380.069999993</v>
      </c>
      <c r="I200" s="83">
        <f>I201+I204+I210+I207+I225+I228+I219+I216+I222+I213</f>
        <v>637000</v>
      </c>
      <c r="J200" s="83">
        <f t="shared" si="3"/>
        <v>36480380.069999993</v>
      </c>
    </row>
    <row r="201" spans="1:10">
      <c r="A201" s="266"/>
      <c r="B201" s="34" t="s">
        <v>110</v>
      </c>
      <c r="C201" s="6" t="s">
        <v>16</v>
      </c>
      <c r="D201" s="6" t="s">
        <v>10</v>
      </c>
      <c r="E201" s="6" t="s">
        <v>134</v>
      </c>
      <c r="F201" s="6" t="s">
        <v>148</v>
      </c>
      <c r="G201" s="19"/>
      <c r="H201" s="82">
        <f>H202</f>
        <v>35000</v>
      </c>
      <c r="I201" s="82">
        <f>I202</f>
        <v>0</v>
      </c>
      <c r="J201" s="82">
        <f t="shared" si="3"/>
        <v>35000</v>
      </c>
    </row>
    <row r="202" spans="1:10" ht="25.5">
      <c r="A202" s="263"/>
      <c r="B202" s="35" t="s">
        <v>45</v>
      </c>
      <c r="C202" s="6" t="s">
        <v>16</v>
      </c>
      <c r="D202" s="6" t="s">
        <v>10</v>
      </c>
      <c r="E202" s="6" t="s">
        <v>134</v>
      </c>
      <c r="F202" s="6" t="s">
        <v>148</v>
      </c>
      <c r="G202" s="19" t="s">
        <v>43</v>
      </c>
      <c r="H202" s="82">
        <f>H203</f>
        <v>35000</v>
      </c>
      <c r="I202" s="82">
        <f>I203</f>
        <v>0</v>
      </c>
      <c r="J202" s="82">
        <f t="shared" si="3"/>
        <v>35000</v>
      </c>
    </row>
    <row r="203" spans="1:10">
      <c r="A203" s="263"/>
      <c r="B203" s="34" t="s">
        <v>46</v>
      </c>
      <c r="C203" s="6" t="s">
        <v>16</v>
      </c>
      <c r="D203" s="6" t="s">
        <v>10</v>
      </c>
      <c r="E203" s="6" t="s">
        <v>134</v>
      </c>
      <c r="F203" s="6" t="s">
        <v>148</v>
      </c>
      <c r="G203" s="19" t="s">
        <v>44</v>
      </c>
      <c r="H203" s="86">
        <v>35000</v>
      </c>
      <c r="I203" s="86"/>
      <c r="J203" s="82">
        <f t="shared" si="3"/>
        <v>35000</v>
      </c>
    </row>
    <row r="204" spans="1:10">
      <c r="A204" s="263"/>
      <c r="B204" s="34" t="s">
        <v>66</v>
      </c>
      <c r="C204" s="6" t="s">
        <v>16</v>
      </c>
      <c r="D204" s="6" t="s">
        <v>10</v>
      </c>
      <c r="E204" s="6" t="s">
        <v>134</v>
      </c>
      <c r="F204" s="6" t="s">
        <v>149</v>
      </c>
      <c r="G204" s="19"/>
      <c r="H204" s="82">
        <f>H205</f>
        <v>26521526</v>
      </c>
      <c r="I204" s="82">
        <f>I205</f>
        <v>460815.27</v>
      </c>
      <c r="J204" s="82">
        <f t="shared" si="3"/>
        <v>26982341.27</v>
      </c>
    </row>
    <row r="205" spans="1:10" ht="25.5">
      <c r="A205" s="263"/>
      <c r="B205" s="35" t="s">
        <v>45</v>
      </c>
      <c r="C205" s="6" t="s">
        <v>16</v>
      </c>
      <c r="D205" s="6" t="s">
        <v>10</v>
      </c>
      <c r="E205" s="6" t="s">
        <v>134</v>
      </c>
      <c r="F205" s="6" t="s">
        <v>149</v>
      </c>
      <c r="G205" s="19" t="s">
        <v>43</v>
      </c>
      <c r="H205" s="82">
        <f>H206</f>
        <v>26521526</v>
      </c>
      <c r="I205" s="82">
        <f>I206</f>
        <v>460815.27</v>
      </c>
      <c r="J205" s="82">
        <f t="shared" si="3"/>
        <v>26982341.27</v>
      </c>
    </row>
    <row r="206" spans="1:10">
      <c r="A206" s="263"/>
      <c r="B206" s="34" t="s">
        <v>46</v>
      </c>
      <c r="C206" s="6" t="s">
        <v>16</v>
      </c>
      <c r="D206" s="6" t="s">
        <v>10</v>
      </c>
      <c r="E206" s="6" t="s">
        <v>134</v>
      </c>
      <c r="F206" s="6" t="s">
        <v>149</v>
      </c>
      <c r="G206" s="19" t="s">
        <v>44</v>
      </c>
      <c r="H206" s="86">
        <v>26521526</v>
      </c>
      <c r="I206" s="86">
        <f>-115250.05-49995.68+89061+537000</f>
        <v>460815.27</v>
      </c>
      <c r="J206" s="82">
        <f t="shared" si="3"/>
        <v>26982341.27</v>
      </c>
    </row>
    <row r="207" spans="1:10">
      <c r="A207" s="263"/>
      <c r="B207" s="80" t="s">
        <v>273</v>
      </c>
      <c r="C207" s="6" t="s">
        <v>16</v>
      </c>
      <c r="D207" s="6" t="s">
        <v>10</v>
      </c>
      <c r="E207" s="6" t="s">
        <v>134</v>
      </c>
      <c r="F207" s="77" t="s">
        <v>227</v>
      </c>
      <c r="G207" s="19"/>
      <c r="H207" s="94">
        <f>H208</f>
        <v>4.3200000000651926</v>
      </c>
      <c r="I207" s="94">
        <f>I208</f>
        <v>49995.68</v>
      </c>
      <c r="J207" s="82">
        <f t="shared" si="3"/>
        <v>50000.000000000065</v>
      </c>
    </row>
    <row r="208" spans="1:10" ht="25.5">
      <c r="A208" s="263"/>
      <c r="B208" s="35" t="s">
        <v>45</v>
      </c>
      <c r="C208" s="6" t="s">
        <v>16</v>
      </c>
      <c r="D208" s="6" t="s">
        <v>10</v>
      </c>
      <c r="E208" s="6" t="s">
        <v>134</v>
      </c>
      <c r="F208" s="77" t="s">
        <v>227</v>
      </c>
      <c r="G208" s="78" t="s">
        <v>43</v>
      </c>
      <c r="H208" s="94">
        <f>H209</f>
        <v>4.3200000000651926</v>
      </c>
      <c r="I208" s="94">
        <f>I209</f>
        <v>49995.68</v>
      </c>
      <c r="J208" s="82">
        <f t="shared" si="3"/>
        <v>50000.000000000065</v>
      </c>
    </row>
    <row r="209" spans="1:10">
      <c r="A209" s="263"/>
      <c r="B209" s="34" t="s">
        <v>46</v>
      </c>
      <c r="C209" s="6" t="s">
        <v>16</v>
      </c>
      <c r="D209" s="6" t="s">
        <v>10</v>
      </c>
      <c r="E209" s="6" t="s">
        <v>134</v>
      </c>
      <c r="F209" s="77" t="s">
        <v>227</v>
      </c>
      <c r="G209" s="78" t="s">
        <v>44</v>
      </c>
      <c r="H209" s="86">
        <v>4.3200000000651926</v>
      </c>
      <c r="I209" s="86">
        <v>49995.68</v>
      </c>
      <c r="J209" s="82">
        <f t="shared" si="3"/>
        <v>50000.000000000065</v>
      </c>
    </row>
    <row r="210" spans="1:10" ht="38.25">
      <c r="A210" s="263"/>
      <c r="B210" s="34" t="s">
        <v>106</v>
      </c>
      <c r="C210" s="6" t="s">
        <v>16</v>
      </c>
      <c r="D210" s="6" t="s">
        <v>10</v>
      </c>
      <c r="E210" s="6" t="s">
        <v>134</v>
      </c>
      <c r="F210" s="6" t="s">
        <v>140</v>
      </c>
      <c r="G210" s="19"/>
      <c r="H210" s="82">
        <f>H211</f>
        <v>484259</v>
      </c>
      <c r="I210" s="82">
        <f>I211</f>
        <v>-89061</v>
      </c>
      <c r="J210" s="82">
        <f t="shared" si="3"/>
        <v>395198</v>
      </c>
    </row>
    <row r="211" spans="1:10" ht="25.5">
      <c r="A211" s="263"/>
      <c r="B211" s="35" t="s">
        <v>45</v>
      </c>
      <c r="C211" s="6" t="s">
        <v>16</v>
      </c>
      <c r="D211" s="6" t="s">
        <v>10</v>
      </c>
      <c r="E211" s="6" t="s">
        <v>134</v>
      </c>
      <c r="F211" s="6" t="s">
        <v>140</v>
      </c>
      <c r="G211" s="19" t="s">
        <v>43</v>
      </c>
      <c r="H211" s="82">
        <f>H212</f>
        <v>484259</v>
      </c>
      <c r="I211" s="82">
        <f>I212</f>
        <v>-89061</v>
      </c>
      <c r="J211" s="82">
        <f t="shared" si="3"/>
        <v>395198</v>
      </c>
    </row>
    <row r="212" spans="1:10">
      <c r="A212" s="263"/>
      <c r="B212" s="34" t="s">
        <v>46</v>
      </c>
      <c r="C212" s="6" t="s">
        <v>16</v>
      </c>
      <c r="D212" s="6" t="s">
        <v>10</v>
      </c>
      <c r="E212" s="6" t="s">
        <v>134</v>
      </c>
      <c r="F212" s="6" t="s">
        <v>140</v>
      </c>
      <c r="G212" s="19" t="s">
        <v>44</v>
      </c>
      <c r="H212" s="86">
        <v>484259</v>
      </c>
      <c r="I212" s="86">
        <v>-89061</v>
      </c>
      <c r="J212" s="82">
        <f t="shared" si="3"/>
        <v>395198</v>
      </c>
    </row>
    <row r="213" spans="1:10">
      <c r="A213" s="247"/>
      <c r="B213" s="140" t="s">
        <v>401</v>
      </c>
      <c r="C213" s="56" t="s">
        <v>16</v>
      </c>
      <c r="D213" s="56" t="s">
        <v>10</v>
      </c>
      <c r="E213" s="56" t="s">
        <v>134</v>
      </c>
      <c r="F213" s="186" t="s">
        <v>400</v>
      </c>
      <c r="G213" s="185"/>
      <c r="H213" s="86">
        <f>H214</f>
        <v>0</v>
      </c>
      <c r="I213" s="86">
        <f>I214</f>
        <v>100000</v>
      </c>
      <c r="J213" s="82">
        <f t="shared" ref="J213:J215" si="4">H213+I213</f>
        <v>100000</v>
      </c>
    </row>
    <row r="214" spans="1:10" ht="25.5">
      <c r="A214" s="247"/>
      <c r="B214" s="105" t="s">
        <v>45</v>
      </c>
      <c r="C214" s="56" t="s">
        <v>16</v>
      </c>
      <c r="D214" s="56" t="s">
        <v>10</v>
      </c>
      <c r="E214" s="56" t="s">
        <v>134</v>
      </c>
      <c r="F214" s="186" t="s">
        <v>400</v>
      </c>
      <c r="G214" s="185" t="s">
        <v>43</v>
      </c>
      <c r="H214" s="86">
        <f>H215</f>
        <v>0</v>
      </c>
      <c r="I214" s="86">
        <f>I215</f>
        <v>100000</v>
      </c>
      <c r="J214" s="82">
        <f t="shared" si="4"/>
        <v>100000</v>
      </c>
    </row>
    <row r="215" spans="1:10">
      <c r="A215" s="247"/>
      <c r="B215" s="140" t="s">
        <v>46</v>
      </c>
      <c r="C215" s="56" t="s">
        <v>16</v>
      </c>
      <c r="D215" s="56" t="s">
        <v>10</v>
      </c>
      <c r="E215" s="56" t="s">
        <v>134</v>
      </c>
      <c r="F215" s="186" t="s">
        <v>400</v>
      </c>
      <c r="G215" s="185" t="s">
        <v>44</v>
      </c>
      <c r="H215" s="86"/>
      <c r="I215" s="86">
        <v>100000</v>
      </c>
      <c r="J215" s="82">
        <f t="shared" si="4"/>
        <v>100000</v>
      </c>
    </row>
    <row r="216" spans="1:10">
      <c r="A216" s="237"/>
      <c r="B216" s="113" t="s">
        <v>384</v>
      </c>
      <c r="C216" s="56" t="s">
        <v>16</v>
      </c>
      <c r="D216" s="56" t="s">
        <v>10</v>
      </c>
      <c r="E216" s="56" t="s">
        <v>134</v>
      </c>
      <c r="F216" s="103" t="s">
        <v>432</v>
      </c>
      <c r="G216" s="55"/>
      <c r="H216" s="86">
        <f>H217</f>
        <v>2000000</v>
      </c>
      <c r="I216" s="86">
        <f>I217</f>
        <v>0</v>
      </c>
      <c r="J216" s="82">
        <f t="shared" si="3"/>
        <v>2000000</v>
      </c>
    </row>
    <row r="217" spans="1:10" ht="25.5">
      <c r="A217" s="237"/>
      <c r="B217" s="35" t="s">
        <v>45</v>
      </c>
      <c r="C217" s="56" t="s">
        <v>16</v>
      </c>
      <c r="D217" s="56" t="s">
        <v>10</v>
      </c>
      <c r="E217" s="56" t="s">
        <v>134</v>
      </c>
      <c r="F217" s="103" t="s">
        <v>432</v>
      </c>
      <c r="G217" s="185" t="s">
        <v>43</v>
      </c>
      <c r="H217" s="86">
        <f>H218</f>
        <v>2000000</v>
      </c>
      <c r="I217" s="86">
        <f>I218</f>
        <v>0</v>
      </c>
      <c r="J217" s="82">
        <f t="shared" si="3"/>
        <v>2000000</v>
      </c>
    </row>
    <row r="218" spans="1:10">
      <c r="A218" s="237"/>
      <c r="B218" s="34" t="s">
        <v>46</v>
      </c>
      <c r="C218" s="56" t="s">
        <v>16</v>
      </c>
      <c r="D218" s="56" t="s">
        <v>10</v>
      </c>
      <c r="E218" s="56" t="s">
        <v>134</v>
      </c>
      <c r="F218" s="103" t="s">
        <v>432</v>
      </c>
      <c r="G218" s="185" t="s">
        <v>44</v>
      </c>
      <c r="H218" s="86">
        <v>2000000</v>
      </c>
      <c r="I218" s="86"/>
      <c r="J218" s="82">
        <f t="shared" si="3"/>
        <v>2000000</v>
      </c>
    </row>
    <row r="219" spans="1:10" ht="25.5">
      <c r="A219" s="204"/>
      <c r="B219" s="113" t="s">
        <v>385</v>
      </c>
      <c r="C219" s="56" t="s">
        <v>16</v>
      </c>
      <c r="D219" s="56" t="s">
        <v>10</v>
      </c>
      <c r="E219" s="56" t="s">
        <v>134</v>
      </c>
      <c r="F219" s="103" t="s">
        <v>383</v>
      </c>
      <c r="G219" s="55"/>
      <c r="H219" s="86">
        <f>H220</f>
        <v>88183.41</v>
      </c>
      <c r="I219" s="86">
        <f>I220</f>
        <v>0</v>
      </c>
      <c r="J219" s="82">
        <f t="shared" si="3"/>
        <v>88183.41</v>
      </c>
    </row>
    <row r="220" spans="1:10" ht="25.5">
      <c r="A220" s="204"/>
      <c r="B220" s="35" t="s">
        <v>45</v>
      </c>
      <c r="C220" s="56" t="s">
        <v>16</v>
      </c>
      <c r="D220" s="56" t="s">
        <v>10</v>
      </c>
      <c r="E220" s="56" t="s">
        <v>134</v>
      </c>
      <c r="F220" s="103" t="s">
        <v>383</v>
      </c>
      <c r="G220" s="139" t="s">
        <v>43</v>
      </c>
      <c r="H220" s="86">
        <f>H221</f>
        <v>88183.41</v>
      </c>
      <c r="I220" s="86">
        <f>I221</f>
        <v>0</v>
      </c>
      <c r="J220" s="82">
        <f t="shared" si="3"/>
        <v>88183.41</v>
      </c>
    </row>
    <row r="221" spans="1:10">
      <c r="A221" s="204"/>
      <c r="B221" s="34" t="s">
        <v>46</v>
      </c>
      <c r="C221" s="56" t="s">
        <v>16</v>
      </c>
      <c r="D221" s="56" t="s">
        <v>10</v>
      </c>
      <c r="E221" s="56" t="s">
        <v>134</v>
      </c>
      <c r="F221" s="103" t="s">
        <v>383</v>
      </c>
      <c r="G221" s="139" t="s">
        <v>44</v>
      </c>
      <c r="H221" s="86">
        <f>71428.56+16754.85</f>
        <v>88183.41</v>
      </c>
      <c r="I221" s="86"/>
      <c r="J221" s="82">
        <f t="shared" si="3"/>
        <v>88183.41</v>
      </c>
    </row>
    <row r="222" spans="1:10" ht="51">
      <c r="A222" s="243"/>
      <c r="B222" s="113" t="s">
        <v>450</v>
      </c>
      <c r="C222" s="56" t="s">
        <v>16</v>
      </c>
      <c r="D222" s="56" t="s">
        <v>10</v>
      </c>
      <c r="E222" s="56" t="s">
        <v>134</v>
      </c>
      <c r="F222" s="52" t="s">
        <v>449</v>
      </c>
      <c r="G222" s="55"/>
      <c r="H222" s="86">
        <f>H223</f>
        <v>491329.16</v>
      </c>
      <c r="I222" s="86">
        <f>I223</f>
        <v>115250.05</v>
      </c>
      <c r="J222" s="82">
        <f t="shared" si="3"/>
        <v>606579.21</v>
      </c>
    </row>
    <row r="223" spans="1:10" ht="25.5">
      <c r="A223" s="243"/>
      <c r="B223" s="35" t="s">
        <v>45</v>
      </c>
      <c r="C223" s="56" t="s">
        <v>16</v>
      </c>
      <c r="D223" s="56" t="s">
        <v>10</v>
      </c>
      <c r="E223" s="56" t="s">
        <v>134</v>
      </c>
      <c r="F223" s="52" t="s">
        <v>449</v>
      </c>
      <c r="G223" s="139" t="s">
        <v>43</v>
      </c>
      <c r="H223" s="86">
        <f>H224</f>
        <v>491329.16</v>
      </c>
      <c r="I223" s="86">
        <f>I224</f>
        <v>115250.05</v>
      </c>
      <c r="J223" s="82">
        <f t="shared" si="3"/>
        <v>606579.21</v>
      </c>
    </row>
    <row r="224" spans="1:10">
      <c r="A224" s="243"/>
      <c r="B224" s="34" t="s">
        <v>46</v>
      </c>
      <c r="C224" s="56" t="s">
        <v>16</v>
      </c>
      <c r="D224" s="56" t="s">
        <v>10</v>
      </c>
      <c r="E224" s="56" t="s">
        <v>134</v>
      </c>
      <c r="F224" s="52" t="s">
        <v>449</v>
      </c>
      <c r="G224" s="139" t="s">
        <v>44</v>
      </c>
      <c r="H224" s="86">
        <v>491329.16</v>
      </c>
      <c r="I224" s="86">
        <v>115250.05</v>
      </c>
      <c r="J224" s="82">
        <f t="shared" si="3"/>
        <v>606579.21</v>
      </c>
    </row>
    <row r="225" spans="1:10" ht="38.25">
      <c r="A225" s="184"/>
      <c r="B225" s="140" t="s">
        <v>342</v>
      </c>
      <c r="C225" s="52" t="s">
        <v>16</v>
      </c>
      <c r="D225" s="52" t="s">
        <v>10</v>
      </c>
      <c r="E225" s="52" t="s">
        <v>134</v>
      </c>
      <c r="F225" s="52" t="s">
        <v>340</v>
      </c>
      <c r="G225" s="53"/>
      <c r="H225" s="86">
        <f>H226</f>
        <v>375206.18000000005</v>
      </c>
      <c r="I225" s="86">
        <f>I226</f>
        <v>0</v>
      </c>
      <c r="J225" s="82">
        <f t="shared" si="3"/>
        <v>375206.18000000005</v>
      </c>
    </row>
    <row r="226" spans="1:10" ht="25.5">
      <c r="A226" s="184"/>
      <c r="B226" s="35" t="s">
        <v>45</v>
      </c>
      <c r="C226" s="56" t="s">
        <v>16</v>
      </c>
      <c r="D226" s="56" t="s">
        <v>10</v>
      </c>
      <c r="E226" s="56" t="s">
        <v>134</v>
      </c>
      <c r="F226" s="103" t="s">
        <v>340</v>
      </c>
      <c r="G226" s="139" t="s">
        <v>43</v>
      </c>
      <c r="H226" s="86">
        <f>H227</f>
        <v>375206.18000000005</v>
      </c>
      <c r="I226" s="86">
        <f>I227</f>
        <v>0</v>
      </c>
      <c r="J226" s="82">
        <f t="shared" si="3"/>
        <v>375206.18000000005</v>
      </c>
    </row>
    <row r="227" spans="1:10">
      <c r="A227" s="184"/>
      <c r="B227" s="34" t="s">
        <v>46</v>
      </c>
      <c r="C227" s="56" t="s">
        <v>16</v>
      </c>
      <c r="D227" s="56" t="s">
        <v>10</v>
      </c>
      <c r="E227" s="56" t="s">
        <v>134</v>
      </c>
      <c r="F227" s="103" t="s">
        <v>340</v>
      </c>
      <c r="G227" s="139" t="s">
        <v>44</v>
      </c>
      <c r="H227" s="86">
        <v>375206.18000000005</v>
      </c>
      <c r="I227" s="86"/>
      <c r="J227" s="82">
        <f t="shared" si="3"/>
        <v>375206.18000000005</v>
      </c>
    </row>
    <row r="228" spans="1:10">
      <c r="A228" s="204"/>
      <c r="B228" s="79" t="s">
        <v>341</v>
      </c>
      <c r="C228" s="186" t="s">
        <v>16</v>
      </c>
      <c r="D228" s="186" t="s">
        <v>10</v>
      </c>
      <c r="E228" s="186" t="s">
        <v>382</v>
      </c>
      <c r="F228" s="186" t="s">
        <v>339</v>
      </c>
      <c r="G228" s="185"/>
      <c r="H228" s="86">
        <f>H229</f>
        <v>5847872</v>
      </c>
      <c r="I228" s="86">
        <f>I229</f>
        <v>0</v>
      </c>
      <c r="J228" s="82">
        <f t="shared" si="3"/>
        <v>5847872</v>
      </c>
    </row>
    <row r="229" spans="1:10" ht="25.5">
      <c r="A229" s="204"/>
      <c r="B229" s="35" t="s">
        <v>45</v>
      </c>
      <c r="C229" s="186" t="s">
        <v>16</v>
      </c>
      <c r="D229" s="186" t="s">
        <v>10</v>
      </c>
      <c r="E229" s="186" t="s">
        <v>382</v>
      </c>
      <c r="F229" s="186" t="s">
        <v>339</v>
      </c>
      <c r="G229" s="185" t="s">
        <v>43</v>
      </c>
      <c r="H229" s="86">
        <f>H230</f>
        <v>5847872</v>
      </c>
      <c r="I229" s="86">
        <f>I230</f>
        <v>0</v>
      </c>
      <c r="J229" s="82">
        <f t="shared" si="3"/>
        <v>5847872</v>
      </c>
    </row>
    <row r="230" spans="1:10">
      <c r="A230" s="204"/>
      <c r="B230" s="34" t="s">
        <v>46</v>
      </c>
      <c r="C230" s="186" t="s">
        <v>16</v>
      </c>
      <c r="D230" s="186" t="s">
        <v>10</v>
      </c>
      <c r="E230" s="186" t="s">
        <v>382</v>
      </c>
      <c r="F230" s="186" t="s">
        <v>339</v>
      </c>
      <c r="G230" s="185" t="s">
        <v>44</v>
      </c>
      <c r="H230" s="135">
        <f>4736776.32+1111095.68</f>
        <v>5847872</v>
      </c>
      <c r="I230" s="135"/>
      <c r="J230" s="82">
        <f t="shared" si="3"/>
        <v>5847872</v>
      </c>
    </row>
    <row r="231" spans="1:10" ht="32.25" customHeight="1">
      <c r="A231" s="46" t="s">
        <v>112</v>
      </c>
      <c r="B231" s="36" t="s">
        <v>111</v>
      </c>
      <c r="C231" s="7" t="s">
        <v>16</v>
      </c>
      <c r="D231" s="7" t="s">
        <v>14</v>
      </c>
      <c r="E231" s="7" t="s">
        <v>134</v>
      </c>
      <c r="F231" s="7" t="s">
        <v>135</v>
      </c>
      <c r="G231" s="20"/>
      <c r="H231" s="83">
        <f>+H232+H235+H238+H241+H244</f>
        <v>16452812</v>
      </c>
      <c r="I231" s="83">
        <f>+I232+I235+I238+I241+I244</f>
        <v>588014</v>
      </c>
      <c r="J231" s="83">
        <f t="shared" si="3"/>
        <v>17040826</v>
      </c>
    </row>
    <row r="232" spans="1:10">
      <c r="A232" s="258"/>
      <c r="B232" s="34" t="s">
        <v>113</v>
      </c>
      <c r="C232" s="6" t="s">
        <v>16</v>
      </c>
      <c r="D232" s="6" t="s">
        <v>14</v>
      </c>
      <c r="E232" s="6" t="s">
        <v>134</v>
      </c>
      <c r="F232" s="6" t="s">
        <v>150</v>
      </c>
      <c r="G232" s="19"/>
      <c r="H232" s="82">
        <f>H233</f>
        <v>42000</v>
      </c>
      <c r="I232" s="82">
        <f>I233</f>
        <v>35392</v>
      </c>
      <c r="J232" s="82">
        <f t="shared" si="3"/>
        <v>77392</v>
      </c>
    </row>
    <row r="233" spans="1:10" ht="25.5">
      <c r="A233" s="258"/>
      <c r="B233" s="35" t="s">
        <v>45</v>
      </c>
      <c r="C233" s="6" t="s">
        <v>16</v>
      </c>
      <c r="D233" s="6" t="s">
        <v>14</v>
      </c>
      <c r="E233" s="6" t="s">
        <v>134</v>
      </c>
      <c r="F233" s="6" t="s">
        <v>150</v>
      </c>
      <c r="G233" s="19" t="s">
        <v>43</v>
      </c>
      <c r="H233" s="82">
        <f>H234</f>
        <v>42000</v>
      </c>
      <c r="I233" s="82">
        <f>I234</f>
        <v>35392</v>
      </c>
      <c r="J233" s="82">
        <f t="shared" si="3"/>
        <v>77392</v>
      </c>
    </row>
    <row r="234" spans="1:10">
      <c r="A234" s="258"/>
      <c r="B234" s="34" t="s">
        <v>46</v>
      </c>
      <c r="C234" s="6" t="s">
        <v>16</v>
      </c>
      <c r="D234" s="6" t="s">
        <v>14</v>
      </c>
      <c r="E234" s="6" t="s">
        <v>134</v>
      </c>
      <c r="F234" s="6" t="s">
        <v>150</v>
      </c>
      <c r="G234" s="19" t="s">
        <v>44</v>
      </c>
      <c r="H234" s="86">
        <v>42000</v>
      </c>
      <c r="I234" s="86">
        <v>35392</v>
      </c>
      <c r="J234" s="82">
        <f t="shared" si="3"/>
        <v>77392</v>
      </c>
    </row>
    <row r="235" spans="1:10">
      <c r="A235" s="258"/>
      <c r="B235" s="34" t="s">
        <v>114</v>
      </c>
      <c r="C235" s="6" t="s">
        <v>16</v>
      </c>
      <c r="D235" s="6" t="s">
        <v>14</v>
      </c>
      <c r="E235" s="6" t="s">
        <v>134</v>
      </c>
      <c r="F235" s="6" t="s">
        <v>151</v>
      </c>
      <c r="G235" s="19"/>
      <c r="H235" s="82">
        <f>H236</f>
        <v>15055048</v>
      </c>
      <c r="I235" s="82">
        <f>I236</f>
        <v>552845.48</v>
      </c>
      <c r="J235" s="82">
        <f t="shared" si="3"/>
        <v>15607893.48</v>
      </c>
    </row>
    <row r="236" spans="1:10" ht="25.5">
      <c r="A236" s="258"/>
      <c r="B236" s="35" t="s">
        <v>45</v>
      </c>
      <c r="C236" s="6" t="s">
        <v>16</v>
      </c>
      <c r="D236" s="6" t="s">
        <v>14</v>
      </c>
      <c r="E236" s="6" t="s">
        <v>134</v>
      </c>
      <c r="F236" s="6" t="s">
        <v>151</v>
      </c>
      <c r="G236" s="19" t="s">
        <v>43</v>
      </c>
      <c r="H236" s="82">
        <f>H237</f>
        <v>15055048</v>
      </c>
      <c r="I236" s="82">
        <f>I237</f>
        <v>552845.48</v>
      </c>
      <c r="J236" s="82">
        <f t="shared" si="3"/>
        <v>15607893.48</v>
      </c>
    </row>
    <row r="237" spans="1:10">
      <c r="A237" s="258"/>
      <c r="B237" s="34" t="s">
        <v>46</v>
      </c>
      <c r="C237" s="6" t="s">
        <v>16</v>
      </c>
      <c r="D237" s="6" t="s">
        <v>14</v>
      </c>
      <c r="E237" s="6" t="s">
        <v>134</v>
      </c>
      <c r="F237" s="6" t="s">
        <v>151</v>
      </c>
      <c r="G237" s="19" t="s">
        <v>44</v>
      </c>
      <c r="H237" s="86">
        <v>15055048</v>
      </c>
      <c r="I237" s="86">
        <f>-27154.52+580000</f>
        <v>552845.48</v>
      </c>
      <c r="J237" s="82">
        <f t="shared" si="3"/>
        <v>15607893.48</v>
      </c>
    </row>
    <row r="238" spans="1:10" ht="51">
      <c r="A238" s="258"/>
      <c r="B238" s="79" t="s">
        <v>283</v>
      </c>
      <c r="C238" s="6" t="s">
        <v>16</v>
      </c>
      <c r="D238" s="6" t="s">
        <v>14</v>
      </c>
      <c r="E238" s="6" t="s">
        <v>134</v>
      </c>
      <c r="F238" s="77" t="s">
        <v>217</v>
      </c>
      <c r="G238" s="19"/>
      <c r="H238" s="94">
        <f>H239</f>
        <v>140000</v>
      </c>
      <c r="I238" s="94">
        <f>I239</f>
        <v>-27378</v>
      </c>
      <c r="J238" s="82">
        <f t="shared" si="3"/>
        <v>112622</v>
      </c>
    </row>
    <row r="239" spans="1:10" ht="25.5">
      <c r="A239" s="258"/>
      <c r="B239" s="35" t="s">
        <v>45</v>
      </c>
      <c r="C239" s="6" t="s">
        <v>16</v>
      </c>
      <c r="D239" s="6" t="s">
        <v>14</v>
      </c>
      <c r="E239" s="6" t="s">
        <v>134</v>
      </c>
      <c r="F239" s="77" t="s">
        <v>217</v>
      </c>
      <c r="G239" s="78" t="s">
        <v>43</v>
      </c>
      <c r="H239" s="94">
        <f>H240</f>
        <v>140000</v>
      </c>
      <c r="I239" s="94">
        <f>I240</f>
        <v>-27378</v>
      </c>
      <c r="J239" s="82">
        <f t="shared" si="3"/>
        <v>112622</v>
      </c>
    </row>
    <row r="240" spans="1:10">
      <c r="A240" s="259"/>
      <c r="B240" s="34" t="s">
        <v>46</v>
      </c>
      <c r="C240" s="6" t="s">
        <v>16</v>
      </c>
      <c r="D240" s="6" t="s">
        <v>14</v>
      </c>
      <c r="E240" s="6" t="s">
        <v>134</v>
      </c>
      <c r="F240" s="77" t="s">
        <v>217</v>
      </c>
      <c r="G240" s="78" t="s">
        <v>44</v>
      </c>
      <c r="H240" s="86">
        <v>140000</v>
      </c>
      <c r="I240" s="86">
        <v>-27378</v>
      </c>
      <c r="J240" s="82">
        <f t="shared" si="3"/>
        <v>112622</v>
      </c>
    </row>
    <row r="241" spans="1:10" ht="25.5">
      <c r="A241" s="229"/>
      <c r="B241" s="234" t="s">
        <v>420</v>
      </c>
      <c r="C241" s="52" t="s">
        <v>16</v>
      </c>
      <c r="D241" s="52" t="s">
        <v>14</v>
      </c>
      <c r="E241" s="52" t="s">
        <v>134</v>
      </c>
      <c r="F241" s="52" t="s">
        <v>419</v>
      </c>
      <c r="G241" s="53"/>
      <c r="H241" s="86">
        <f>H242</f>
        <v>1100000</v>
      </c>
      <c r="I241" s="86">
        <f>I242</f>
        <v>0</v>
      </c>
      <c r="J241" s="82">
        <f t="shared" si="3"/>
        <v>1100000</v>
      </c>
    </row>
    <row r="242" spans="1:10" ht="25.5">
      <c r="A242" s="229"/>
      <c r="B242" s="35" t="s">
        <v>45</v>
      </c>
      <c r="C242" s="52" t="s">
        <v>16</v>
      </c>
      <c r="D242" s="52" t="s">
        <v>14</v>
      </c>
      <c r="E242" s="52" t="s">
        <v>134</v>
      </c>
      <c r="F242" s="52" t="s">
        <v>419</v>
      </c>
      <c r="G242" s="53" t="s">
        <v>43</v>
      </c>
      <c r="H242" s="86">
        <f>H243</f>
        <v>1100000</v>
      </c>
      <c r="I242" s="86">
        <f>I243</f>
        <v>0</v>
      </c>
      <c r="J242" s="82">
        <f t="shared" ref="J242:J246" si="5">H242+I242</f>
        <v>1100000</v>
      </c>
    </row>
    <row r="243" spans="1:10">
      <c r="A243" s="229"/>
      <c r="B243" s="34" t="s">
        <v>46</v>
      </c>
      <c r="C243" s="52" t="s">
        <v>16</v>
      </c>
      <c r="D243" s="52" t="s">
        <v>14</v>
      </c>
      <c r="E243" s="52" t="s">
        <v>134</v>
      </c>
      <c r="F243" s="52" t="s">
        <v>419</v>
      </c>
      <c r="G243" s="53" t="s">
        <v>44</v>
      </c>
      <c r="H243" s="86">
        <v>1100000</v>
      </c>
      <c r="I243" s="86"/>
      <c r="J243" s="82">
        <f t="shared" si="5"/>
        <v>1100000</v>
      </c>
    </row>
    <row r="244" spans="1:10" ht="51">
      <c r="A244" s="244"/>
      <c r="B244" s="79" t="s">
        <v>448</v>
      </c>
      <c r="C244" s="52" t="s">
        <v>16</v>
      </c>
      <c r="D244" s="52" t="s">
        <v>14</v>
      </c>
      <c r="E244" s="52" t="s">
        <v>134</v>
      </c>
      <c r="F244" s="52" t="s">
        <v>447</v>
      </c>
      <c r="G244" s="53"/>
      <c r="H244" s="86">
        <f>H245</f>
        <v>115764</v>
      </c>
      <c r="I244" s="86">
        <f>I245</f>
        <v>27154.52</v>
      </c>
      <c r="J244" s="82">
        <f t="shared" si="5"/>
        <v>142918.51999999999</v>
      </c>
    </row>
    <row r="245" spans="1:10" ht="25.5">
      <c r="A245" s="244"/>
      <c r="B245" s="35" t="s">
        <v>45</v>
      </c>
      <c r="C245" s="52" t="s">
        <v>16</v>
      </c>
      <c r="D245" s="52" t="s">
        <v>14</v>
      </c>
      <c r="E245" s="52" t="s">
        <v>134</v>
      </c>
      <c r="F245" s="52" t="s">
        <v>447</v>
      </c>
      <c r="G245" s="53" t="s">
        <v>43</v>
      </c>
      <c r="H245" s="86">
        <f>H246</f>
        <v>115764</v>
      </c>
      <c r="I245" s="86">
        <f>I246</f>
        <v>27154.52</v>
      </c>
      <c r="J245" s="82">
        <f t="shared" si="5"/>
        <v>142918.51999999999</v>
      </c>
    </row>
    <row r="246" spans="1:10">
      <c r="A246" s="244"/>
      <c r="B246" s="34" t="s">
        <v>46</v>
      </c>
      <c r="C246" s="52" t="s">
        <v>16</v>
      </c>
      <c r="D246" s="52" t="s">
        <v>14</v>
      </c>
      <c r="E246" s="52" t="s">
        <v>134</v>
      </c>
      <c r="F246" s="52" t="s">
        <v>447</v>
      </c>
      <c r="G246" s="53" t="s">
        <v>44</v>
      </c>
      <c r="H246" s="86">
        <v>115764</v>
      </c>
      <c r="I246" s="86">
        <v>27154.52</v>
      </c>
      <c r="J246" s="82">
        <f t="shared" si="5"/>
        <v>142918.51999999999</v>
      </c>
    </row>
    <row r="247" spans="1:10">
      <c r="A247" s="46"/>
      <c r="B247" s="34"/>
      <c r="C247" s="6"/>
      <c r="D247" s="6"/>
      <c r="E247" s="6"/>
      <c r="F247" s="6"/>
      <c r="G247" s="19"/>
      <c r="H247" s="94"/>
      <c r="I247" s="94"/>
      <c r="J247" s="94"/>
    </row>
    <row r="248" spans="1:10" ht="54" customHeight="1">
      <c r="A248" s="29" t="s">
        <v>14</v>
      </c>
      <c r="B248" s="38" t="s">
        <v>300</v>
      </c>
      <c r="C248" s="8" t="s">
        <v>9</v>
      </c>
      <c r="D248" s="8" t="s">
        <v>22</v>
      </c>
      <c r="E248" s="8" t="s">
        <v>134</v>
      </c>
      <c r="F248" s="8" t="s">
        <v>135</v>
      </c>
      <c r="G248" s="18"/>
      <c r="H248" s="84">
        <f>H249+H252+H255+H258+H266+H269+H272+H261</f>
        <v>1415059.26</v>
      </c>
      <c r="I248" s="84">
        <f>I249+I252+I255+I258+I266+I269+I272+I261</f>
        <v>10527.74</v>
      </c>
      <c r="J248" s="84">
        <f>H248+I248</f>
        <v>1425587</v>
      </c>
    </row>
    <row r="249" spans="1:10">
      <c r="A249" s="257"/>
      <c r="B249" s="113" t="s">
        <v>299</v>
      </c>
      <c r="C249" s="6" t="s">
        <v>9</v>
      </c>
      <c r="D249" s="6" t="s">
        <v>22</v>
      </c>
      <c r="E249" s="6" t="s">
        <v>134</v>
      </c>
      <c r="F249" s="6" t="s">
        <v>158</v>
      </c>
      <c r="G249" s="19"/>
      <c r="H249" s="82">
        <f>H250</f>
        <v>86500</v>
      </c>
      <c r="I249" s="82">
        <f>I250</f>
        <v>0</v>
      </c>
      <c r="J249" s="82">
        <f>H249+I249</f>
        <v>86500</v>
      </c>
    </row>
    <row r="250" spans="1:10">
      <c r="A250" s="256"/>
      <c r="B250" s="222" t="s">
        <v>54</v>
      </c>
      <c r="C250" s="6" t="s">
        <v>9</v>
      </c>
      <c r="D250" s="6" t="s">
        <v>22</v>
      </c>
      <c r="E250" s="6" t="s">
        <v>134</v>
      </c>
      <c r="F250" s="6" t="s">
        <v>158</v>
      </c>
      <c r="G250" s="19" t="s">
        <v>52</v>
      </c>
      <c r="H250" s="82">
        <f>H251</f>
        <v>86500</v>
      </c>
      <c r="I250" s="82">
        <f>I251</f>
        <v>0</v>
      </c>
      <c r="J250" s="82">
        <f t="shared" ref="J250:J274" si="6">H250+I250</f>
        <v>86500</v>
      </c>
    </row>
    <row r="251" spans="1:10" ht="25.5">
      <c r="A251" s="256"/>
      <c r="B251" s="223" t="s">
        <v>55</v>
      </c>
      <c r="C251" s="6" t="s">
        <v>9</v>
      </c>
      <c r="D251" s="6" t="s">
        <v>22</v>
      </c>
      <c r="E251" s="6" t="s">
        <v>134</v>
      </c>
      <c r="F251" s="6" t="s">
        <v>158</v>
      </c>
      <c r="G251" s="19" t="s">
        <v>53</v>
      </c>
      <c r="H251" s="86">
        <v>86500</v>
      </c>
      <c r="I251" s="86"/>
      <c r="J251" s="82">
        <f t="shared" si="6"/>
        <v>86500</v>
      </c>
    </row>
    <row r="252" spans="1:10" ht="25.5">
      <c r="A252" s="256"/>
      <c r="B252" s="113" t="s">
        <v>221</v>
      </c>
      <c r="C252" s="6" t="s">
        <v>9</v>
      </c>
      <c r="D252" s="6" t="s">
        <v>22</v>
      </c>
      <c r="E252" s="6" t="s">
        <v>134</v>
      </c>
      <c r="F252" s="52" t="s">
        <v>220</v>
      </c>
      <c r="G252" s="53"/>
      <c r="H252" s="82">
        <f>H253</f>
        <v>10000</v>
      </c>
      <c r="I252" s="82">
        <f>I253</f>
        <v>0</v>
      </c>
      <c r="J252" s="82">
        <f t="shared" si="6"/>
        <v>10000</v>
      </c>
    </row>
    <row r="253" spans="1:10" ht="25.5">
      <c r="A253" s="256"/>
      <c r="B253" s="113" t="s">
        <v>335</v>
      </c>
      <c r="C253" s="6" t="s">
        <v>9</v>
      </c>
      <c r="D253" s="6" t="s">
        <v>22</v>
      </c>
      <c r="E253" s="6" t="s">
        <v>134</v>
      </c>
      <c r="F253" s="52" t="s">
        <v>220</v>
      </c>
      <c r="G253" s="53" t="s">
        <v>36</v>
      </c>
      <c r="H253" s="85">
        <f>H254</f>
        <v>10000</v>
      </c>
      <c r="I253" s="85">
        <f>I254</f>
        <v>0</v>
      </c>
      <c r="J253" s="82">
        <f t="shared" si="6"/>
        <v>10000</v>
      </c>
    </row>
    <row r="254" spans="1:10" ht="25.5">
      <c r="A254" s="256"/>
      <c r="B254" s="118" t="s">
        <v>38</v>
      </c>
      <c r="C254" s="6" t="s">
        <v>9</v>
      </c>
      <c r="D254" s="6" t="s">
        <v>22</v>
      </c>
      <c r="E254" s="6" t="s">
        <v>134</v>
      </c>
      <c r="F254" s="52" t="s">
        <v>220</v>
      </c>
      <c r="G254" s="53" t="s">
        <v>37</v>
      </c>
      <c r="H254" s="85">
        <v>10000</v>
      </c>
      <c r="I254" s="85"/>
      <c r="J254" s="82">
        <f t="shared" si="6"/>
        <v>10000</v>
      </c>
    </row>
    <row r="255" spans="1:10">
      <c r="A255" s="256"/>
      <c r="B255" s="224" t="s">
        <v>282</v>
      </c>
      <c r="C255" s="6" t="s">
        <v>9</v>
      </c>
      <c r="D255" s="6" t="s">
        <v>22</v>
      </c>
      <c r="E255" s="6" t="s">
        <v>134</v>
      </c>
      <c r="F255" s="52" t="s">
        <v>281</v>
      </c>
      <c r="G255" s="53"/>
      <c r="H255" s="85">
        <f>H256</f>
        <v>50000</v>
      </c>
      <c r="I255" s="85">
        <f>I256</f>
        <v>0</v>
      </c>
      <c r="J255" s="82">
        <f t="shared" si="6"/>
        <v>50000</v>
      </c>
    </row>
    <row r="256" spans="1:10">
      <c r="A256" s="256"/>
      <c r="B256" s="222" t="s">
        <v>54</v>
      </c>
      <c r="C256" s="6" t="s">
        <v>9</v>
      </c>
      <c r="D256" s="6" t="s">
        <v>22</v>
      </c>
      <c r="E256" s="6" t="s">
        <v>134</v>
      </c>
      <c r="F256" s="52" t="s">
        <v>281</v>
      </c>
      <c r="G256" s="53" t="s">
        <v>52</v>
      </c>
      <c r="H256" s="85">
        <f>H257</f>
        <v>50000</v>
      </c>
      <c r="I256" s="85">
        <f>I257</f>
        <v>0</v>
      </c>
      <c r="J256" s="82">
        <f t="shared" si="6"/>
        <v>50000</v>
      </c>
    </row>
    <row r="257" spans="1:10" ht="25.5">
      <c r="A257" s="256"/>
      <c r="B257" s="223" t="s">
        <v>55</v>
      </c>
      <c r="C257" s="6" t="s">
        <v>9</v>
      </c>
      <c r="D257" s="6" t="s">
        <v>22</v>
      </c>
      <c r="E257" s="6" t="s">
        <v>134</v>
      </c>
      <c r="F257" s="52" t="s">
        <v>281</v>
      </c>
      <c r="G257" s="53" t="s">
        <v>53</v>
      </c>
      <c r="H257" s="85">
        <v>50000</v>
      </c>
      <c r="I257" s="85"/>
      <c r="J257" s="82">
        <f t="shared" si="6"/>
        <v>50000</v>
      </c>
    </row>
    <row r="258" spans="1:10">
      <c r="A258" s="256"/>
      <c r="B258" s="117" t="s">
        <v>35</v>
      </c>
      <c r="C258" s="6" t="s">
        <v>9</v>
      </c>
      <c r="D258" s="6" t="s">
        <v>22</v>
      </c>
      <c r="E258" s="6" t="s">
        <v>134</v>
      </c>
      <c r="F258" s="6" t="s">
        <v>160</v>
      </c>
      <c r="G258" s="19"/>
      <c r="H258" s="82">
        <f>H259</f>
        <v>50000</v>
      </c>
      <c r="I258" s="82">
        <f>I259</f>
        <v>0</v>
      </c>
      <c r="J258" s="82">
        <f t="shared" si="6"/>
        <v>50000</v>
      </c>
    </row>
    <row r="259" spans="1:10" ht="25.5">
      <c r="A259" s="256"/>
      <c r="B259" s="113" t="s">
        <v>335</v>
      </c>
      <c r="C259" s="6" t="s">
        <v>9</v>
      </c>
      <c r="D259" s="6" t="s">
        <v>22</v>
      </c>
      <c r="E259" s="6" t="s">
        <v>134</v>
      </c>
      <c r="F259" s="6" t="s">
        <v>160</v>
      </c>
      <c r="G259" s="19" t="s">
        <v>36</v>
      </c>
      <c r="H259" s="82">
        <f>H260</f>
        <v>50000</v>
      </c>
      <c r="I259" s="82">
        <f>I260</f>
        <v>0</v>
      </c>
      <c r="J259" s="82">
        <f t="shared" si="6"/>
        <v>50000</v>
      </c>
    </row>
    <row r="260" spans="1:10" ht="25.5">
      <c r="A260" s="256"/>
      <c r="B260" s="118" t="s">
        <v>38</v>
      </c>
      <c r="C260" s="6" t="s">
        <v>9</v>
      </c>
      <c r="D260" s="6" t="s">
        <v>22</v>
      </c>
      <c r="E260" s="6" t="s">
        <v>134</v>
      </c>
      <c r="F260" s="6" t="s">
        <v>160</v>
      </c>
      <c r="G260" s="19" t="s">
        <v>37</v>
      </c>
      <c r="H260" s="86">
        <v>50000</v>
      </c>
      <c r="I260" s="86"/>
      <c r="J260" s="82">
        <f t="shared" si="6"/>
        <v>50000</v>
      </c>
    </row>
    <row r="261" spans="1:10">
      <c r="A261" s="256"/>
      <c r="B261" s="99" t="s">
        <v>344</v>
      </c>
      <c r="C261" s="52" t="s">
        <v>9</v>
      </c>
      <c r="D261" s="52" t="s">
        <v>22</v>
      </c>
      <c r="E261" s="52" t="s">
        <v>134</v>
      </c>
      <c r="F261" s="138" t="s">
        <v>343</v>
      </c>
      <c r="G261" s="53"/>
      <c r="H261" s="86">
        <f>H262+H264</f>
        <v>463877.26</v>
      </c>
      <c r="I261" s="86">
        <f>I262+I264</f>
        <v>0</v>
      </c>
      <c r="J261" s="82">
        <f t="shared" si="6"/>
        <v>463877.26</v>
      </c>
    </row>
    <row r="262" spans="1:10" ht="25.5">
      <c r="A262" s="256"/>
      <c r="B262" s="113" t="s">
        <v>335</v>
      </c>
      <c r="C262" s="52" t="s">
        <v>9</v>
      </c>
      <c r="D262" s="52" t="s">
        <v>22</v>
      </c>
      <c r="E262" s="52" t="s">
        <v>134</v>
      </c>
      <c r="F262" s="138" t="s">
        <v>343</v>
      </c>
      <c r="G262" s="53" t="s">
        <v>36</v>
      </c>
      <c r="H262" s="86">
        <f>H263</f>
        <v>233877.26</v>
      </c>
      <c r="I262" s="86">
        <f>I263</f>
        <v>0</v>
      </c>
      <c r="J262" s="82">
        <f t="shared" si="6"/>
        <v>233877.26</v>
      </c>
    </row>
    <row r="263" spans="1:10" ht="25.5">
      <c r="A263" s="256"/>
      <c r="B263" s="118" t="s">
        <v>38</v>
      </c>
      <c r="C263" s="52" t="s">
        <v>9</v>
      </c>
      <c r="D263" s="52" t="s">
        <v>22</v>
      </c>
      <c r="E263" s="52" t="s">
        <v>134</v>
      </c>
      <c r="F263" s="138" t="s">
        <v>343</v>
      </c>
      <c r="G263" s="53" t="s">
        <v>37</v>
      </c>
      <c r="H263" s="86">
        <v>233877.26</v>
      </c>
      <c r="I263" s="85"/>
      <c r="J263" s="82">
        <f t="shared" si="6"/>
        <v>233877.26</v>
      </c>
    </row>
    <row r="264" spans="1:10">
      <c r="A264" s="256"/>
      <c r="B264" s="141" t="s">
        <v>39</v>
      </c>
      <c r="C264" s="52" t="s">
        <v>9</v>
      </c>
      <c r="D264" s="52" t="s">
        <v>22</v>
      </c>
      <c r="E264" s="52" t="s">
        <v>134</v>
      </c>
      <c r="F264" s="138" t="s">
        <v>343</v>
      </c>
      <c r="G264" s="53" t="s">
        <v>40</v>
      </c>
      <c r="H264" s="86">
        <f>H265</f>
        <v>230000</v>
      </c>
      <c r="I264" s="86">
        <f>I265</f>
        <v>0</v>
      </c>
      <c r="J264" s="82">
        <f t="shared" si="6"/>
        <v>230000</v>
      </c>
    </row>
    <row r="265" spans="1:10">
      <c r="A265" s="256"/>
      <c r="B265" s="142" t="s">
        <v>258</v>
      </c>
      <c r="C265" s="52" t="s">
        <v>9</v>
      </c>
      <c r="D265" s="52" t="s">
        <v>22</v>
      </c>
      <c r="E265" s="52" t="s">
        <v>134</v>
      </c>
      <c r="F265" s="138" t="s">
        <v>343</v>
      </c>
      <c r="G265" s="53" t="s">
        <v>259</v>
      </c>
      <c r="H265" s="86">
        <v>230000</v>
      </c>
      <c r="I265" s="86"/>
      <c r="J265" s="82">
        <f t="shared" si="6"/>
        <v>230000</v>
      </c>
    </row>
    <row r="266" spans="1:10" ht="25.5">
      <c r="A266" s="256"/>
      <c r="B266" s="117" t="s">
        <v>34</v>
      </c>
      <c r="C266" s="6" t="s">
        <v>9</v>
      </c>
      <c r="D266" s="6" t="s">
        <v>22</v>
      </c>
      <c r="E266" s="6" t="s">
        <v>134</v>
      </c>
      <c r="F266" s="77" t="s">
        <v>251</v>
      </c>
      <c r="G266" s="19"/>
      <c r="H266" s="82">
        <f>H267</f>
        <v>630000</v>
      </c>
      <c r="I266" s="82">
        <f>I267</f>
        <v>0</v>
      </c>
      <c r="J266" s="82">
        <f t="shared" si="6"/>
        <v>630000</v>
      </c>
    </row>
    <row r="267" spans="1:10">
      <c r="A267" s="256"/>
      <c r="B267" s="222" t="s">
        <v>54</v>
      </c>
      <c r="C267" s="6" t="s">
        <v>9</v>
      </c>
      <c r="D267" s="6" t="s">
        <v>22</v>
      </c>
      <c r="E267" s="6" t="s">
        <v>134</v>
      </c>
      <c r="F267" s="77" t="s">
        <v>251</v>
      </c>
      <c r="G267" s="19" t="s">
        <v>52</v>
      </c>
      <c r="H267" s="82">
        <f>H268</f>
        <v>630000</v>
      </c>
      <c r="I267" s="82">
        <f>I268</f>
        <v>0</v>
      </c>
      <c r="J267" s="82">
        <f t="shared" si="6"/>
        <v>630000</v>
      </c>
    </row>
    <row r="268" spans="1:10" ht="25.5">
      <c r="A268" s="256"/>
      <c r="B268" s="223" t="s">
        <v>55</v>
      </c>
      <c r="C268" s="6" t="s">
        <v>9</v>
      </c>
      <c r="D268" s="6" t="s">
        <v>22</v>
      </c>
      <c r="E268" s="6" t="s">
        <v>134</v>
      </c>
      <c r="F268" s="77" t="s">
        <v>251</v>
      </c>
      <c r="G268" s="19" t="s">
        <v>53</v>
      </c>
      <c r="H268" s="85">
        <v>630000</v>
      </c>
      <c r="I268" s="85"/>
      <c r="J268" s="82">
        <f t="shared" si="6"/>
        <v>630000</v>
      </c>
    </row>
    <row r="269" spans="1:10" ht="25.5">
      <c r="A269" s="256"/>
      <c r="B269" s="105" t="s">
        <v>253</v>
      </c>
      <c r="C269" s="6" t="s">
        <v>9</v>
      </c>
      <c r="D269" s="6" t="s">
        <v>22</v>
      </c>
      <c r="E269" s="6" t="s">
        <v>134</v>
      </c>
      <c r="F269" s="77" t="s">
        <v>252</v>
      </c>
      <c r="G269" s="19"/>
      <c r="H269" s="85">
        <f>H270</f>
        <v>89682</v>
      </c>
      <c r="I269" s="85">
        <f>I270</f>
        <v>10527.74</v>
      </c>
      <c r="J269" s="82">
        <f t="shared" si="6"/>
        <v>100209.74</v>
      </c>
    </row>
    <row r="270" spans="1:10">
      <c r="A270" s="256"/>
      <c r="B270" s="113" t="s">
        <v>54</v>
      </c>
      <c r="C270" s="6" t="s">
        <v>9</v>
      </c>
      <c r="D270" s="6" t="s">
        <v>22</v>
      </c>
      <c r="E270" s="6" t="s">
        <v>134</v>
      </c>
      <c r="F270" s="77" t="s">
        <v>252</v>
      </c>
      <c r="G270" s="78" t="s">
        <v>52</v>
      </c>
      <c r="H270" s="85">
        <f>H271</f>
        <v>89682</v>
      </c>
      <c r="I270" s="85">
        <f>I271</f>
        <v>10527.74</v>
      </c>
      <c r="J270" s="82">
        <f t="shared" si="6"/>
        <v>100209.74</v>
      </c>
    </row>
    <row r="271" spans="1:10" ht="25.5">
      <c r="A271" s="256"/>
      <c r="B271" s="105" t="s">
        <v>55</v>
      </c>
      <c r="C271" s="6" t="s">
        <v>9</v>
      </c>
      <c r="D271" s="6" t="s">
        <v>22</v>
      </c>
      <c r="E271" s="6" t="s">
        <v>134</v>
      </c>
      <c r="F271" s="77" t="s">
        <v>252</v>
      </c>
      <c r="G271" s="78" t="s">
        <v>53</v>
      </c>
      <c r="H271" s="86">
        <v>89682</v>
      </c>
      <c r="I271" s="86">
        <v>10527.74</v>
      </c>
      <c r="J271" s="82">
        <f t="shared" si="6"/>
        <v>100209.74</v>
      </c>
    </row>
    <row r="272" spans="1:10">
      <c r="A272" s="256"/>
      <c r="B272" s="117" t="s">
        <v>33</v>
      </c>
      <c r="C272" s="6" t="s">
        <v>9</v>
      </c>
      <c r="D272" s="6" t="s">
        <v>22</v>
      </c>
      <c r="E272" s="6" t="s">
        <v>134</v>
      </c>
      <c r="F272" s="6" t="s">
        <v>159</v>
      </c>
      <c r="G272" s="19"/>
      <c r="H272" s="82">
        <f>+H273</f>
        <v>35000</v>
      </c>
      <c r="I272" s="82">
        <f>+I273</f>
        <v>0</v>
      </c>
      <c r="J272" s="82">
        <f t="shared" si="6"/>
        <v>35000</v>
      </c>
    </row>
    <row r="273" spans="1:10" ht="25.5">
      <c r="A273" s="256"/>
      <c r="B273" s="113" t="s">
        <v>335</v>
      </c>
      <c r="C273" s="6" t="s">
        <v>9</v>
      </c>
      <c r="D273" s="6" t="s">
        <v>22</v>
      </c>
      <c r="E273" s="6" t="s">
        <v>134</v>
      </c>
      <c r="F273" s="6" t="s">
        <v>159</v>
      </c>
      <c r="G273" s="19" t="s">
        <v>36</v>
      </c>
      <c r="H273" s="82">
        <f>H274</f>
        <v>35000</v>
      </c>
      <c r="I273" s="82">
        <f>I274</f>
        <v>0</v>
      </c>
      <c r="J273" s="82">
        <f t="shared" si="6"/>
        <v>35000</v>
      </c>
    </row>
    <row r="274" spans="1:10" ht="25.5">
      <c r="A274" s="256"/>
      <c r="B274" s="118" t="s">
        <v>38</v>
      </c>
      <c r="C274" s="6" t="s">
        <v>9</v>
      </c>
      <c r="D274" s="6" t="s">
        <v>22</v>
      </c>
      <c r="E274" s="6" t="s">
        <v>134</v>
      </c>
      <c r="F274" s="6" t="s">
        <v>159</v>
      </c>
      <c r="G274" s="19" t="s">
        <v>37</v>
      </c>
      <c r="H274" s="85">
        <v>35000</v>
      </c>
      <c r="I274" s="85"/>
      <c r="J274" s="82">
        <f t="shared" si="6"/>
        <v>35000</v>
      </c>
    </row>
    <row r="275" spans="1:10">
      <c r="A275" s="76"/>
      <c r="B275" s="34"/>
      <c r="C275" s="6"/>
      <c r="D275" s="6"/>
      <c r="E275" s="6"/>
      <c r="F275" s="6"/>
      <c r="G275" s="19"/>
      <c r="H275" s="82"/>
      <c r="I275" s="82"/>
      <c r="J275" s="82"/>
    </row>
    <row r="276" spans="1:10" ht="27.75" customHeight="1">
      <c r="A276" s="29" t="s">
        <v>4</v>
      </c>
      <c r="B276" s="39" t="s">
        <v>336</v>
      </c>
      <c r="C276" s="8" t="s">
        <v>11</v>
      </c>
      <c r="D276" s="8" t="s">
        <v>22</v>
      </c>
      <c r="E276" s="8" t="s">
        <v>134</v>
      </c>
      <c r="F276" s="8" t="s">
        <v>135</v>
      </c>
      <c r="G276" s="21"/>
      <c r="H276" s="84">
        <f>H277+H281</f>
        <v>4360263.54</v>
      </c>
      <c r="I276" s="84">
        <f>I277+I281</f>
        <v>411000</v>
      </c>
      <c r="J276" s="84">
        <f>H276+I276</f>
        <v>4771263.54</v>
      </c>
    </row>
    <row r="277" spans="1:10">
      <c r="A277" s="31" t="s">
        <v>186</v>
      </c>
      <c r="B277" s="81" t="s">
        <v>337</v>
      </c>
      <c r="C277" s="7" t="s">
        <v>11</v>
      </c>
      <c r="D277" s="7" t="s">
        <v>3</v>
      </c>
      <c r="E277" s="7" t="s">
        <v>134</v>
      </c>
      <c r="F277" s="7" t="s">
        <v>135</v>
      </c>
      <c r="G277" s="20"/>
      <c r="H277" s="83">
        <f t="shared" ref="H277:I279" si="7">H278</f>
        <v>50000</v>
      </c>
      <c r="I277" s="83">
        <f t="shared" si="7"/>
        <v>0</v>
      </c>
      <c r="J277" s="83">
        <f>H277+I277</f>
        <v>50000</v>
      </c>
    </row>
    <row r="278" spans="1:10" ht="27.75" customHeight="1">
      <c r="A278" s="270"/>
      <c r="B278" s="80" t="s">
        <v>183</v>
      </c>
      <c r="C278" s="77" t="s">
        <v>11</v>
      </c>
      <c r="D278" s="77" t="s">
        <v>3</v>
      </c>
      <c r="E278" s="77" t="s">
        <v>134</v>
      </c>
      <c r="F278" s="77" t="s">
        <v>182</v>
      </c>
      <c r="G278" s="78"/>
      <c r="H278" s="90">
        <f t="shared" si="7"/>
        <v>50000</v>
      </c>
      <c r="I278" s="90">
        <f t="shared" si="7"/>
        <v>0</v>
      </c>
      <c r="J278" s="90">
        <f>H278+I278</f>
        <v>50000</v>
      </c>
    </row>
    <row r="279" spans="1:10" ht="25.5">
      <c r="A279" s="270"/>
      <c r="B279" s="79" t="s">
        <v>335</v>
      </c>
      <c r="C279" s="77" t="s">
        <v>11</v>
      </c>
      <c r="D279" s="77" t="s">
        <v>3</v>
      </c>
      <c r="E279" s="77" t="s">
        <v>134</v>
      </c>
      <c r="F279" s="77" t="s">
        <v>182</v>
      </c>
      <c r="G279" s="78" t="s">
        <v>36</v>
      </c>
      <c r="H279" s="90">
        <f t="shared" si="7"/>
        <v>50000</v>
      </c>
      <c r="I279" s="90">
        <f t="shared" si="7"/>
        <v>0</v>
      </c>
      <c r="J279" s="90">
        <f t="shared" ref="J279:J280" si="8">H279+I279</f>
        <v>50000</v>
      </c>
    </row>
    <row r="280" spans="1:10" ht="27.75" customHeight="1">
      <c r="A280" s="270"/>
      <c r="B280" s="37" t="s">
        <v>38</v>
      </c>
      <c r="C280" s="77" t="s">
        <v>11</v>
      </c>
      <c r="D280" s="77" t="s">
        <v>3</v>
      </c>
      <c r="E280" s="77" t="s">
        <v>134</v>
      </c>
      <c r="F280" s="77" t="s">
        <v>182</v>
      </c>
      <c r="G280" s="78" t="s">
        <v>37</v>
      </c>
      <c r="H280" s="86">
        <v>50000</v>
      </c>
      <c r="I280" s="86"/>
      <c r="J280" s="90">
        <f t="shared" si="8"/>
        <v>50000</v>
      </c>
    </row>
    <row r="281" spans="1:10" ht="15.75" customHeight="1">
      <c r="A281" s="47" t="s">
        <v>187</v>
      </c>
      <c r="B281" s="81" t="s">
        <v>261</v>
      </c>
      <c r="C281" s="7" t="s">
        <v>11</v>
      </c>
      <c r="D281" s="7" t="s">
        <v>10</v>
      </c>
      <c r="E281" s="7" t="s">
        <v>134</v>
      </c>
      <c r="F281" s="7" t="s">
        <v>135</v>
      </c>
      <c r="G281" s="20"/>
      <c r="H281" s="83">
        <f>H285+H288+H282+H291</f>
        <v>4310263.54</v>
      </c>
      <c r="I281" s="83">
        <f>I285+I288+I282+I291</f>
        <v>411000</v>
      </c>
      <c r="J281" s="83">
        <f>H281+I281</f>
        <v>4721263.54</v>
      </c>
    </row>
    <row r="282" spans="1:10" ht="27.75" customHeight="1">
      <c r="A282" s="270"/>
      <c r="B282" s="80" t="s">
        <v>183</v>
      </c>
      <c r="C282" s="77" t="s">
        <v>11</v>
      </c>
      <c r="D282" s="77" t="s">
        <v>10</v>
      </c>
      <c r="E282" s="77" t="s">
        <v>134</v>
      </c>
      <c r="F282" s="77" t="s">
        <v>182</v>
      </c>
      <c r="G282" s="78"/>
      <c r="H282" s="90">
        <f t="shared" ref="H282:I283" si="9">H283</f>
        <v>5000</v>
      </c>
      <c r="I282" s="90">
        <f t="shared" si="9"/>
        <v>0</v>
      </c>
      <c r="J282" s="90">
        <f>H282+I282</f>
        <v>5000</v>
      </c>
    </row>
    <row r="283" spans="1:10" ht="25.5">
      <c r="A283" s="270"/>
      <c r="B283" s="37" t="s">
        <v>45</v>
      </c>
      <c r="C283" s="77" t="s">
        <v>11</v>
      </c>
      <c r="D283" s="77" t="s">
        <v>10</v>
      </c>
      <c r="E283" s="77" t="s">
        <v>134</v>
      </c>
      <c r="F283" s="77" t="s">
        <v>182</v>
      </c>
      <c r="G283" s="78" t="s">
        <v>43</v>
      </c>
      <c r="H283" s="90">
        <f t="shared" si="9"/>
        <v>5000</v>
      </c>
      <c r="I283" s="90">
        <f t="shared" si="9"/>
        <v>0</v>
      </c>
      <c r="J283" s="90">
        <f t="shared" ref="J283:J284" si="10">H283+I283</f>
        <v>5000</v>
      </c>
    </row>
    <row r="284" spans="1:10">
      <c r="A284" s="270"/>
      <c r="B284" s="37" t="s">
        <v>46</v>
      </c>
      <c r="C284" s="77" t="s">
        <v>11</v>
      </c>
      <c r="D284" s="77" t="s">
        <v>10</v>
      </c>
      <c r="E284" s="77" t="s">
        <v>134</v>
      </c>
      <c r="F284" s="77" t="s">
        <v>182</v>
      </c>
      <c r="G284" s="78" t="s">
        <v>44</v>
      </c>
      <c r="H284" s="86">
        <v>5000</v>
      </c>
      <c r="I284" s="86"/>
      <c r="J284" s="90">
        <f t="shared" si="10"/>
        <v>5000</v>
      </c>
    </row>
    <row r="285" spans="1:10" ht="17.25" customHeight="1">
      <c r="A285" s="257"/>
      <c r="B285" s="37" t="s">
        <v>185</v>
      </c>
      <c r="C285" s="77" t="s">
        <v>11</v>
      </c>
      <c r="D285" s="77" t="s">
        <v>10</v>
      </c>
      <c r="E285" s="77" t="s">
        <v>134</v>
      </c>
      <c r="F285" s="77" t="s">
        <v>184</v>
      </c>
      <c r="G285" s="78"/>
      <c r="H285" s="90">
        <f>H286</f>
        <v>4171820.54</v>
      </c>
      <c r="I285" s="90">
        <f>I286</f>
        <v>408550.61</v>
      </c>
      <c r="J285" s="90">
        <f>H285+I285</f>
        <v>4580371.1500000004</v>
      </c>
    </row>
    <row r="286" spans="1:10" ht="27.75" customHeight="1">
      <c r="A286" s="256"/>
      <c r="B286" s="37" t="s">
        <v>45</v>
      </c>
      <c r="C286" s="77" t="s">
        <v>11</v>
      </c>
      <c r="D286" s="77" t="s">
        <v>10</v>
      </c>
      <c r="E286" s="77" t="s">
        <v>134</v>
      </c>
      <c r="F286" s="77" t="s">
        <v>184</v>
      </c>
      <c r="G286" s="78" t="s">
        <v>43</v>
      </c>
      <c r="H286" s="90">
        <f>H287</f>
        <v>4171820.54</v>
      </c>
      <c r="I286" s="90">
        <f>I287</f>
        <v>408550.61</v>
      </c>
      <c r="J286" s="90">
        <f t="shared" ref="J286:J293" si="11">H286+I286</f>
        <v>4580371.1500000004</v>
      </c>
    </row>
    <row r="287" spans="1:10" ht="14.25" customHeight="1">
      <c r="A287" s="256"/>
      <c r="B287" s="37" t="s">
        <v>46</v>
      </c>
      <c r="C287" s="77" t="s">
        <v>11</v>
      </c>
      <c r="D287" s="77" t="s">
        <v>10</v>
      </c>
      <c r="E287" s="77" t="s">
        <v>134</v>
      </c>
      <c r="F287" s="77" t="s">
        <v>184</v>
      </c>
      <c r="G287" s="78" t="s">
        <v>44</v>
      </c>
      <c r="H287" s="86">
        <v>4171820.54</v>
      </c>
      <c r="I287" s="86">
        <f>-3930.19+1480.8+411000</f>
        <v>408550.61</v>
      </c>
      <c r="J287" s="90">
        <f t="shared" si="11"/>
        <v>4580371.1500000004</v>
      </c>
    </row>
    <row r="288" spans="1:10" ht="42" customHeight="1">
      <c r="A288" s="256"/>
      <c r="B288" s="37" t="s">
        <v>106</v>
      </c>
      <c r="C288" s="77" t="s">
        <v>11</v>
      </c>
      <c r="D288" s="77" t="s">
        <v>10</v>
      </c>
      <c r="E288" s="77" t="s">
        <v>134</v>
      </c>
      <c r="F288" s="77" t="s">
        <v>140</v>
      </c>
      <c r="G288" s="78"/>
      <c r="H288" s="90">
        <f>H289</f>
        <v>116688</v>
      </c>
      <c r="I288" s="90">
        <f>I289</f>
        <v>-1480.8</v>
      </c>
      <c r="J288" s="90">
        <f t="shared" si="11"/>
        <v>115207.2</v>
      </c>
    </row>
    <row r="289" spans="1:10" ht="27.75" customHeight="1">
      <c r="A289" s="256"/>
      <c r="B289" s="37" t="s">
        <v>45</v>
      </c>
      <c r="C289" s="77" t="s">
        <v>11</v>
      </c>
      <c r="D289" s="77" t="s">
        <v>10</v>
      </c>
      <c r="E289" s="77" t="s">
        <v>134</v>
      </c>
      <c r="F289" s="77" t="s">
        <v>140</v>
      </c>
      <c r="G289" s="78" t="s">
        <v>43</v>
      </c>
      <c r="H289" s="90">
        <f>H290</f>
        <v>116688</v>
      </c>
      <c r="I289" s="90">
        <f>I290</f>
        <v>-1480.8</v>
      </c>
      <c r="J289" s="90">
        <f t="shared" si="11"/>
        <v>115207.2</v>
      </c>
    </row>
    <row r="290" spans="1:10" ht="14.25" customHeight="1">
      <c r="A290" s="256"/>
      <c r="B290" s="37" t="s">
        <v>46</v>
      </c>
      <c r="C290" s="77" t="s">
        <v>11</v>
      </c>
      <c r="D290" s="77" t="s">
        <v>10</v>
      </c>
      <c r="E290" s="77" t="s">
        <v>134</v>
      </c>
      <c r="F290" s="77" t="s">
        <v>140</v>
      </c>
      <c r="G290" s="78" t="s">
        <v>44</v>
      </c>
      <c r="H290" s="86">
        <v>116688</v>
      </c>
      <c r="I290" s="86">
        <v>-1480.8</v>
      </c>
      <c r="J290" s="90">
        <f t="shared" si="11"/>
        <v>115207.2</v>
      </c>
    </row>
    <row r="291" spans="1:10" ht="51">
      <c r="A291" s="256"/>
      <c r="B291" s="80" t="s">
        <v>450</v>
      </c>
      <c r="C291" s="77" t="s">
        <v>11</v>
      </c>
      <c r="D291" s="77" t="s">
        <v>10</v>
      </c>
      <c r="E291" s="77" t="s">
        <v>134</v>
      </c>
      <c r="F291" s="77" t="s">
        <v>449</v>
      </c>
      <c r="G291" s="78"/>
      <c r="H291" s="86">
        <f>H292</f>
        <v>16755</v>
      </c>
      <c r="I291" s="86">
        <f>I292</f>
        <v>3930.19</v>
      </c>
      <c r="J291" s="90">
        <f t="shared" si="11"/>
        <v>20685.189999999999</v>
      </c>
    </row>
    <row r="292" spans="1:10" ht="25.5">
      <c r="A292" s="256"/>
      <c r="B292" s="37" t="s">
        <v>45</v>
      </c>
      <c r="C292" s="77" t="s">
        <v>11</v>
      </c>
      <c r="D292" s="77" t="s">
        <v>10</v>
      </c>
      <c r="E292" s="77" t="s">
        <v>134</v>
      </c>
      <c r="F292" s="77" t="s">
        <v>449</v>
      </c>
      <c r="G292" s="78" t="s">
        <v>43</v>
      </c>
      <c r="H292" s="86">
        <f>H293</f>
        <v>16755</v>
      </c>
      <c r="I292" s="86">
        <f>I293</f>
        <v>3930.19</v>
      </c>
      <c r="J292" s="90">
        <f t="shared" si="11"/>
        <v>20685.189999999999</v>
      </c>
    </row>
    <row r="293" spans="1:10" ht="14.25" customHeight="1">
      <c r="A293" s="256"/>
      <c r="B293" s="37" t="s">
        <v>46</v>
      </c>
      <c r="C293" s="77" t="s">
        <v>11</v>
      </c>
      <c r="D293" s="77" t="s">
        <v>10</v>
      </c>
      <c r="E293" s="77" t="s">
        <v>134</v>
      </c>
      <c r="F293" s="77" t="s">
        <v>449</v>
      </c>
      <c r="G293" s="78" t="s">
        <v>44</v>
      </c>
      <c r="H293" s="86">
        <v>16755</v>
      </c>
      <c r="I293" s="86">
        <v>3930.19</v>
      </c>
      <c r="J293" s="90">
        <f t="shared" si="11"/>
        <v>20685.189999999999</v>
      </c>
    </row>
    <row r="294" spans="1:10">
      <c r="A294" s="269"/>
      <c r="B294" s="34"/>
      <c r="C294" s="5"/>
      <c r="D294" s="5"/>
      <c r="E294" s="5"/>
      <c r="F294" s="6"/>
      <c r="G294" s="19"/>
      <c r="H294" s="82"/>
      <c r="I294" s="82"/>
      <c r="J294" s="82"/>
    </row>
    <row r="295" spans="1:10" ht="66.75" customHeight="1">
      <c r="A295" s="74" t="s">
        <v>5</v>
      </c>
      <c r="B295" s="38" t="s">
        <v>298</v>
      </c>
      <c r="C295" s="7" t="s">
        <v>115</v>
      </c>
      <c r="D295" s="7" t="s">
        <v>22</v>
      </c>
      <c r="E295" s="7" t="s">
        <v>134</v>
      </c>
      <c r="F295" s="7" t="s">
        <v>135</v>
      </c>
      <c r="G295" s="20"/>
      <c r="H295" s="83">
        <f>+H305+H312+H299+H302+H321+H296+H324</f>
        <v>9115975.870000001</v>
      </c>
      <c r="I295" s="83">
        <f>+I305+I312+I299+I302+I321+I296+I324</f>
        <v>20000</v>
      </c>
      <c r="J295" s="83">
        <f>H295+I295</f>
        <v>9135975.870000001</v>
      </c>
    </row>
    <row r="296" spans="1:10" ht="28.5">
      <c r="A296" s="193"/>
      <c r="B296" s="213" t="s">
        <v>102</v>
      </c>
      <c r="C296" s="6" t="s">
        <v>115</v>
      </c>
      <c r="D296" s="6" t="s">
        <v>22</v>
      </c>
      <c r="E296" s="6" t="s">
        <v>134</v>
      </c>
      <c r="F296" s="77" t="s">
        <v>170</v>
      </c>
      <c r="G296" s="78"/>
      <c r="H296" s="90">
        <f>H297</f>
        <v>247088</v>
      </c>
      <c r="I296" s="90">
        <f>I297</f>
        <v>0</v>
      </c>
      <c r="J296" s="90">
        <f t="shared" ref="J296:J298" si="12">H296+I296</f>
        <v>247088</v>
      </c>
    </row>
    <row r="297" spans="1:10">
      <c r="A297" s="193"/>
      <c r="B297" s="79" t="s">
        <v>49</v>
      </c>
      <c r="C297" s="6" t="s">
        <v>115</v>
      </c>
      <c r="D297" s="6" t="s">
        <v>22</v>
      </c>
      <c r="E297" s="6" t="s">
        <v>134</v>
      </c>
      <c r="F297" s="77" t="s">
        <v>170</v>
      </c>
      <c r="G297" s="78" t="s">
        <v>17</v>
      </c>
      <c r="H297" s="90">
        <f>H298</f>
        <v>247088</v>
      </c>
      <c r="I297" s="90">
        <f>I298</f>
        <v>0</v>
      </c>
      <c r="J297" s="90">
        <f t="shared" si="12"/>
        <v>247088</v>
      </c>
    </row>
    <row r="298" spans="1:10">
      <c r="A298" s="193"/>
      <c r="B298" s="35" t="s">
        <v>189</v>
      </c>
      <c r="C298" s="6" t="s">
        <v>115</v>
      </c>
      <c r="D298" s="6" t="s">
        <v>22</v>
      </c>
      <c r="E298" s="6" t="s">
        <v>134</v>
      </c>
      <c r="F298" s="77" t="s">
        <v>170</v>
      </c>
      <c r="G298" s="78" t="s">
        <v>188</v>
      </c>
      <c r="H298" s="86">
        <v>247088</v>
      </c>
      <c r="I298" s="86"/>
      <c r="J298" s="90">
        <f t="shared" si="12"/>
        <v>247088</v>
      </c>
    </row>
    <row r="299" spans="1:10">
      <c r="A299" s="193"/>
      <c r="B299" s="194" t="s">
        <v>346</v>
      </c>
      <c r="C299" s="6" t="s">
        <v>115</v>
      </c>
      <c r="D299" s="6" t="s">
        <v>22</v>
      </c>
      <c r="E299" s="6" t="s">
        <v>134</v>
      </c>
      <c r="F299" s="77" t="s">
        <v>345</v>
      </c>
      <c r="G299" s="78"/>
      <c r="H299" s="90">
        <f>H300</f>
        <v>50000</v>
      </c>
      <c r="I299" s="90">
        <f>I300</f>
        <v>0</v>
      </c>
      <c r="J299" s="90">
        <f>H299+I299</f>
        <v>50000</v>
      </c>
    </row>
    <row r="300" spans="1:10" ht="25.5">
      <c r="A300" s="193"/>
      <c r="B300" s="79" t="s">
        <v>335</v>
      </c>
      <c r="C300" s="6" t="s">
        <v>115</v>
      </c>
      <c r="D300" s="6" t="s">
        <v>22</v>
      </c>
      <c r="E300" s="6" t="s">
        <v>134</v>
      </c>
      <c r="F300" s="77" t="s">
        <v>345</v>
      </c>
      <c r="G300" s="78" t="s">
        <v>36</v>
      </c>
      <c r="H300" s="90">
        <f>H301</f>
        <v>50000</v>
      </c>
      <c r="I300" s="90">
        <f>I301</f>
        <v>0</v>
      </c>
      <c r="J300" s="90">
        <f t="shared" ref="J300:J328" si="13">H300+I300</f>
        <v>50000</v>
      </c>
    </row>
    <row r="301" spans="1:10" ht="25.5">
      <c r="A301" s="193"/>
      <c r="B301" s="37" t="s">
        <v>38</v>
      </c>
      <c r="C301" s="6" t="s">
        <v>115</v>
      </c>
      <c r="D301" s="6" t="s">
        <v>22</v>
      </c>
      <c r="E301" s="6" t="s">
        <v>134</v>
      </c>
      <c r="F301" s="77" t="s">
        <v>345</v>
      </c>
      <c r="G301" s="78" t="s">
        <v>37</v>
      </c>
      <c r="H301" s="90">
        <v>50000</v>
      </c>
      <c r="I301" s="90"/>
      <c r="J301" s="90">
        <f t="shared" si="13"/>
        <v>50000</v>
      </c>
    </row>
    <row r="302" spans="1:10">
      <c r="A302" s="193"/>
      <c r="B302" s="119" t="s">
        <v>348</v>
      </c>
      <c r="C302" s="52" t="s">
        <v>115</v>
      </c>
      <c r="D302" s="52" t="s">
        <v>22</v>
      </c>
      <c r="E302" s="52" t="s">
        <v>134</v>
      </c>
      <c r="F302" s="138" t="s">
        <v>347</v>
      </c>
      <c r="G302" s="53"/>
      <c r="H302" s="90">
        <f>H303</f>
        <v>1000000</v>
      </c>
      <c r="I302" s="90">
        <f>I303</f>
        <v>0</v>
      </c>
      <c r="J302" s="90">
        <f t="shared" si="13"/>
        <v>1000000</v>
      </c>
    </row>
    <row r="303" spans="1:10">
      <c r="A303" s="193"/>
      <c r="B303" s="79" t="s">
        <v>49</v>
      </c>
      <c r="C303" s="52" t="s">
        <v>115</v>
      </c>
      <c r="D303" s="52" t="s">
        <v>22</v>
      </c>
      <c r="E303" s="52" t="s">
        <v>134</v>
      </c>
      <c r="F303" s="138" t="s">
        <v>347</v>
      </c>
      <c r="G303" s="53" t="s">
        <v>17</v>
      </c>
      <c r="H303" s="90">
        <f>H304</f>
        <v>1000000</v>
      </c>
      <c r="I303" s="90">
        <f>I304</f>
        <v>0</v>
      </c>
      <c r="J303" s="90">
        <f t="shared" si="13"/>
        <v>1000000</v>
      </c>
    </row>
    <row r="304" spans="1:10">
      <c r="A304" s="193"/>
      <c r="B304" s="35" t="s">
        <v>189</v>
      </c>
      <c r="C304" s="52" t="s">
        <v>115</v>
      </c>
      <c r="D304" s="52" t="s">
        <v>22</v>
      </c>
      <c r="E304" s="52" t="s">
        <v>134</v>
      </c>
      <c r="F304" s="138" t="s">
        <v>347</v>
      </c>
      <c r="G304" s="53" t="s">
        <v>188</v>
      </c>
      <c r="H304" s="90">
        <v>1000000</v>
      </c>
      <c r="I304" s="90"/>
      <c r="J304" s="90">
        <f t="shared" si="13"/>
        <v>1000000</v>
      </c>
    </row>
    <row r="305" spans="1:10" ht="38.25">
      <c r="A305" s="137"/>
      <c r="B305" s="119" t="s">
        <v>256</v>
      </c>
      <c r="C305" s="6" t="s">
        <v>115</v>
      </c>
      <c r="D305" s="6" t="s">
        <v>22</v>
      </c>
      <c r="E305" s="6" t="s">
        <v>134</v>
      </c>
      <c r="F305" s="77" t="s">
        <v>254</v>
      </c>
      <c r="G305" s="78"/>
      <c r="H305" s="85">
        <f>H306+H308+H310</f>
        <v>453965.22</v>
      </c>
      <c r="I305" s="85">
        <f>I306+I308+I310</f>
        <v>20000</v>
      </c>
      <c r="J305" s="90">
        <f t="shared" si="13"/>
        <v>473965.22</v>
      </c>
    </row>
    <row r="306" spans="1:10" ht="38.25">
      <c r="A306" s="137"/>
      <c r="B306" s="79" t="s">
        <v>62</v>
      </c>
      <c r="C306" s="6" t="s">
        <v>115</v>
      </c>
      <c r="D306" s="6" t="s">
        <v>22</v>
      </c>
      <c r="E306" s="6" t="s">
        <v>134</v>
      </c>
      <c r="F306" s="77" t="s">
        <v>254</v>
      </c>
      <c r="G306" s="78" t="s">
        <v>60</v>
      </c>
      <c r="H306" s="85">
        <f>H307</f>
        <v>304965.21999999997</v>
      </c>
      <c r="I306" s="85">
        <f>I307</f>
        <v>0</v>
      </c>
      <c r="J306" s="90">
        <f t="shared" si="13"/>
        <v>304965.21999999997</v>
      </c>
    </row>
    <row r="307" spans="1:10">
      <c r="A307" s="137"/>
      <c r="B307" s="79" t="s">
        <v>80</v>
      </c>
      <c r="C307" s="6" t="s">
        <v>115</v>
      </c>
      <c r="D307" s="6" t="s">
        <v>22</v>
      </c>
      <c r="E307" s="6" t="s">
        <v>134</v>
      </c>
      <c r="F307" s="77" t="s">
        <v>254</v>
      </c>
      <c r="G307" s="78" t="s">
        <v>81</v>
      </c>
      <c r="H307" s="85">
        <v>304965.21999999997</v>
      </c>
      <c r="I307" s="85"/>
      <c r="J307" s="90">
        <f t="shared" si="13"/>
        <v>304965.21999999997</v>
      </c>
    </row>
    <row r="308" spans="1:10" ht="25.5">
      <c r="A308" s="137"/>
      <c r="B308" s="79" t="s">
        <v>335</v>
      </c>
      <c r="C308" s="6" t="s">
        <v>115</v>
      </c>
      <c r="D308" s="6" t="s">
        <v>22</v>
      </c>
      <c r="E308" s="6" t="s">
        <v>134</v>
      </c>
      <c r="F308" s="77" t="s">
        <v>254</v>
      </c>
      <c r="G308" s="78" t="s">
        <v>36</v>
      </c>
      <c r="H308" s="85">
        <f>H309</f>
        <v>144060</v>
      </c>
      <c r="I308" s="85">
        <f>I309</f>
        <v>20000</v>
      </c>
      <c r="J308" s="90">
        <f t="shared" si="13"/>
        <v>164060</v>
      </c>
    </row>
    <row r="309" spans="1:10" ht="25.5">
      <c r="A309" s="137"/>
      <c r="B309" s="37" t="s">
        <v>38</v>
      </c>
      <c r="C309" s="6" t="s">
        <v>115</v>
      </c>
      <c r="D309" s="6" t="s">
        <v>22</v>
      </c>
      <c r="E309" s="6" t="s">
        <v>134</v>
      </c>
      <c r="F309" s="77" t="s">
        <v>254</v>
      </c>
      <c r="G309" s="78" t="s">
        <v>37</v>
      </c>
      <c r="H309" s="85">
        <v>144060</v>
      </c>
      <c r="I309" s="85">
        <v>20000</v>
      </c>
      <c r="J309" s="90">
        <f t="shared" si="13"/>
        <v>164060</v>
      </c>
    </row>
    <row r="310" spans="1:10">
      <c r="A310" s="211"/>
      <c r="B310" s="99" t="s">
        <v>54</v>
      </c>
      <c r="C310" s="6" t="s">
        <v>115</v>
      </c>
      <c r="D310" s="6" t="s">
        <v>22</v>
      </c>
      <c r="E310" s="6" t="s">
        <v>134</v>
      </c>
      <c r="F310" s="77" t="s">
        <v>254</v>
      </c>
      <c r="G310" s="78" t="s">
        <v>52</v>
      </c>
      <c r="H310" s="85">
        <f>H311</f>
        <v>4940</v>
      </c>
      <c r="I310" s="85">
        <f>I311</f>
        <v>0</v>
      </c>
      <c r="J310" s="90">
        <f t="shared" si="13"/>
        <v>4940</v>
      </c>
    </row>
    <row r="311" spans="1:10">
      <c r="A311" s="211"/>
      <c r="B311" s="150" t="s">
        <v>70</v>
      </c>
      <c r="C311" s="6" t="s">
        <v>115</v>
      </c>
      <c r="D311" s="6" t="s">
        <v>22</v>
      </c>
      <c r="E311" s="6" t="s">
        <v>134</v>
      </c>
      <c r="F311" s="77" t="s">
        <v>254</v>
      </c>
      <c r="G311" s="78" t="s">
        <v>71</v>
      </c>
      <c r="H311" s="85">
        <v>4940</v>
      </c>
      <c r="I311" s="85"/>
      <c r="J311" s="90">
        <f t="shared" si="13"/>
        <v>4940</v>
      </c>
    </row>
    <row r="312" spans="1:10" ht="38.25">
      <c r="A312" s="211"/>
      <c r="B312" s="119" t="s">
        <v>257</v>
      </c>
      <c r="C312" s="6" t="s">
        <v>115</v>
      </c>
      <c r="D312" s="6" t="s">
        <v>22</v>
      </c>
      <c r="E312" s="6" t="s">
        <v>134</v>
      </c>
      <c r="F312" s="77" t="s">
        <v>255</v>
      </c>
      <c r="G312" s="78"/>
      <c r="H312" s="85">
        <f>H313+H315+H317+H319</f>
        <v>1481029.78</v>
      </c>
      <c r="I312" s="85">
        <f>I313+I315+I317+I319</f>
        <v>0</v>
      </c>
      <c r="J312" s="90">
        <f t="shared" si="13"/>
        <v>1481029.78</v>
      </c>
    </row>
    <row r="313" spans="1:10" ht="38.25">
      <c r="A313" s="137"/>
      <c r="B313" s="79" t="s">
        <v>62</v>
      </c>
      <c r="C313" s="6" t="s">
        <v>115</v>
      </c>
      <c r="D313" s="6" t="s">
        <v>22</v>
      </c>
      <c r="E313" s="6" t="s">
        <v>134</v>
      </c>
      <c r="F313" s="77" t="s">
        <v>255</v>
      </c>
      <c r="G313" s="78" t="s">
        <v>60</v>
      </c>
      <c r="H313" s="85">
        <f>H314</f>
        <v>547034.78</v>
      </c>
      <c r="I313" s="85">
        <f>I314</f>
        <v>0</v>
      </c>
      <c r="J313" s="90">
        <f t="shared" si="13"/>
        <v>547034.78</v>
      </c>
    </row>
    <row r="314" spans="1:10">
      <c r="A314" s="137"/>
      <c r="B314" s="79" t="s">
        <v>80</v>
      </c>
      <c r="C314" s="6" t="s">
        <v>115</v>
      </c>
      <c r="D314" s="6" t="s">
        <v>22</v>
      </c>
      <c r="E314" s="6" t="s">
        <v>134</v>
      </c>
      <c r="F314" s="77" t="s">
        <v>255</v>
      </c>
      <c r="G314" s="78" t="s">
        <v>81</v>
      </c>
      <c r="H314" s="85">
        <v>547034.78</v>
      </c>
      <c r="I314" s="85"/>
      <c r="J314" s="90">
        <f t="shared" si="13"/>
        <v>547034.78</v>
      </c>
    </row>
    <row r="315" spans="1:10" ht="25.5">
      <c r="A315" s="137"/>
      <c r="B315" s="79" t="s">
        <v>335</v>
      </c>
      <c r="C315" s="6" t="s">
        <v>115</v>
      </c>
      <c r="D315" s="6" t="s">
        <v>22</v>
      </c>
      <c r="E315" s="6" t="s">
        <v>134</v>
      </c>
      <c r="F315" s="77" t="s">
        <v>255</v>
      </c>
      <c r="G315" s="78" t="s">
        <v>36</v>
      </c>
      <c r="H315" s="85">
        <f>H316</f>
        <v>466472</v>
      </c>
      <c r="I315" s="85">
        <f>I316</f>
        <v>0</v>
      </c>
      <c r="J315" s="90">
        <f t="shared" si="13"/>
        <v>466472</v>
      </c>
    </row>
    <row r="316" spans="1:10" ht="25.5">
      <c r="A316" s="137"/>
      <c r="B316" s="37" t="s">
        <v>38</v>
      </c>
      <c r="C316" s="6" t="s">
        <v>115</v>
      </c>
      <c r="D316" s="6" t="s">
        <v>22</v>
      </c>
      <c r="E316" s="6" t="s">
        <v>134</v>
      </c>
      <c r="F316" s="77" t="s">
        <v>255</v>
      </c>
      <c r="G316" s="78" t="s">
        <v>37</v>
      </c>
      <c r="H316" s="85">
        <v>466472</v>
      </c>
      <c r="I316" s="85"/>
      <c r="J316" s="90">
        <f t="shared" si="13"/>
        <v>466472</v>
      </c>
    </row>
    <row r="317" spans="1:10">
      <c r="A317" s="161"/>
      <c r="B317" s="79" t="s">
        <v>49</v>
      </c>
      <c r="C317" s="6" t="s">
        <v>115</v>
      </c>
      <c r="D317" s="6" t="s">
        <v>22</v>
      </c>
      <c r="E317" s="6" t="s">
        <v>134</v>
      </c>
      <c r="F317" s="77" t="s">
        <v>255</v>
      </c>
      <c r="G317" s="78" t="s">
        <v>17</v>
      </c>
      <c r="H317" s="85">
        <f>H318</f>
        <v>463995</v>
      </c>
      <c r="I317" s="85">
        <f>I318</f>
        <v>0</v>
      </c>
      <c r="J317" s="90">
        <f t="shared" si="13"/>
        <v>463995</v>
      </c>
    </row>
    <row r="318" spans="1:10">
      <c r="A318" s="161"/>
      <c r="B318" s="35" t="s">
        <v>189</v>
      </c>
      <c r="C318" s="6" t="s">
        <v>115</v>
      </c>
      <c r="D318" s="6" t="s">
        <v>22</v>
      </c>
      <c r="E318" s="6" t="s">
        <v>134</v>
      </c>
      <c r="F318" s="77" t="s">
        <v>255</v>
      </c>
      <c r="G318" s="78" t="s">
        <v>188</v>
      </c>
      <c r="H318" s="85">
        <v>463995</v>
      </c>
      <c r="I318" s="85"/>
      <c r="J318" s="90">
        <f t="shared" si="13"/>
        <v>463995</v>
      </c>
    </row>
    <row r="319" spans="1:10">
      <c r="A319" s="161"/>
      <c r="B319" s="99" t="s">
        <v>54</v>
      </c>
      <c r="C319" s="6" t="s">
        <v>115</v>
      </c>
      <c r="D319" s="6" t="s">
        <v>22</v>
      </c>
      <c r="E319" s="6" t="s">
        <v>134</v>
      </c>
      <c r="F319" s="77" t="s">
        <v>255</v>
      </c>
      <c r="G319" s="207" t="s">
        <v>52</v>
      </c>
      <c r="H319" s="85">
        <f>H320</f>
        <v>3528</v>
      </c>
      <c r="I319" s="85">
        <f>I320</f>
        <v>0</v>
      </c>
      <c r="J319" s="90">
        <f t="shared" si="13"/>
        <v>3528</v>
      </c>
    </row>
    <row r="320" spans="1:10">
      <c r="A320" s="161"/>
      <c r="B320" s="150" t="s">
        <v>70</v>
      </c>
      <c r="C320" s="6" t="s">
        <v>115</v>
      </c>
      <c r="D320" s="6" t="s">
        <v>22</v>
      </c>
      <c r="E320" s="6" t="s">
        <v>134</v>
      </c>
      <c r="F320" s="77" t="s">
        <v>255</v>
      </c>
      <c r="G320" s="207" t="s">
        <v>71</v>
      </c>
      <c r="H320" s="85">
        <v>3528</v>
      </c>
      <c r="I320" s="85"/>
      <c r="J320" s="90">
        <f t="shared" si="13"/>
        <v>3528</v>
      </c>
    </row>
    <row r="321" spans="1:10" ht="25.5">
      <c r="A321" s="161"/>
      <c r="B321" s="35" t="s">
        <v>387</v>
      </c>
      <c r="C321" s="52" t="s">
        <v>115</v>
      </c>
      <c r="D321" s="52" t="s">
        <v>22</v>
      </c>
      <c r="E321" s="52" t="s">
        <v>134</v>
      </c>
      <c r="F321" s="138" t="s">
        <v>386</v>
      </c>
      <c r="G321" s="207"/>
      <c r="H321" s="85">
        <f>H322</f>
        <v>2566491</v>
      </c>
      <c r="I321" s="85">
        <f>I322</f>
        <v>0</v>
      </c>
      <c r="J321" s="90">
        <f t="shared" si="13"/>
        <v>2566491</v>
      </c>
    </row>
    <row r="322" spans="1:10" ht="25.5">
      <c r="A322" s="161"/>
      <c r="B322" s="79" t="s">
        <v>335</v>
      </c>
      <c r="C322" s="52" t="s">
        <v>115</v>
      </c>
      <c r="D322" s="52" t="s">
        <v>22</v>
      </c>
      <c r="E322" s="52" t="s">
        <v>134</v>
      </c>
      <c r="F322" s="138" t="s">
        <v>386</v>
      </c>
      <c r="G322" s="207" t="s">
        <v>36</v>
      </c>
      <c r="H322" s="85">
        <f>H323</f>
        <v>2566491</v>
      </c>
      <c r="I322" s="85">
        <f>I323</f>
        <v>0</v>
      </c>
      <c r="J322" s="90">
        <f t="shared" si="13"/>
        <v>2566491</v>
      </c>
    </row>
    <row r="323" spans="1:10" ht="25.5">
      <c r="A323" s="161"/>
      <c r="B323" s="37" t="s">
        <v>38</v>
      </c>
      <c r="C323" s="52" t="s">
        <v>115</v>
      </c>
      <c r="D323" s="52" t="s">
        <v>22</v>
      </c>
      <c r="E323" s="52" t="s">
        <v>134</v>
      </c>
      <c r="F323" s="138" t="s">
        <v>386</v>
      </c>
      <c r="G323" s="207" t="s">
        <v>37</v>
      </c>
      <c r="H323" s="85">
        <v>2566491</v>
      </c>
      <c r="I323" s="85"/>
      <c r="J323" s="90">
        <f t="shared" si="13"/>
        <v>2566491</v>
      </c>
    </row>
    <row r="324" spans="1:10" ht="25.5">
      <c r="A324" s="161"/>
      <c r="B324" s="80" t="s">
        <v>422</v>
      </c>
      <c r="C324" s="52" t="s">
        <v>115</v>
      </c>
      <c r="D324" s="52" t="s">
        <v>22</v>
      </c>
      <c r="E324" s="52" t="s">
        <v>134</v>
      </c>
      <c r="F324" s="138" t="s">
        <v>421</v>
      </c>
      <c r="G324" s="207"/>
      <c r="H324" s="85">
        <f>H325+H327</f>
        <v>3317401.87</v>
      </c>
      <c r="I324" s="85">
        <f>I325+I327</f>
        <v>0</v>
      </c>
      <c r="J324" s="90">
        <f t="shared" si="13"/>
        <v>3317401.87</v>
      </c>
    </row>
    <row r="325" spans="1:10" ht="25.5">
      <c r="A325" s="161"/>
      <c r="B325" s="79" t="s">
        <v>335</v>
      </c>
      <c r="C325" s="52" t="s">
        <v>115</v>
      </c>
      <c r="D325" s="52" t="s">
        <v>22</v>
      </c>
      <c r="E325" s="52" t="s">
        <v>134</v>
      </c>
      <c r="F325" s="138" t="s">
        <v>421</v>
      </c>
      <c r="G325" s="207" t="s">
        <v>36</v>
      </c>
      <c r="H325" s="85">
        <f>H326</f>
        <v>1058009.42</v>
      </c>
      <c r="I325" s="85">
        <f>I326</f>
        <v>0</v>
      </c>
      <c r="J325" s="90">
        <f t="shared" si="13"/>
        <v>1058009.42</v>
      </c>
    </row>
    <row r="326" spans="1:10" ht="25.5">
      <c r="A326" s="161"/>
      <c r="B326" s="37" t="s">
        <v>38</v>
      </c>
      <c r="C326" s="52" t="s">
        <v>115</v>
      </c>
      <c r="D326" s="52" t="s">
        <v>22</v>
      </c>
      <c r="E326" s="52" t="s">
        <v>134</v>
      </c>
      <c r="F326" s="138" t="s">
        <v>421</v>
      </c>
      <c r="G326" s="207" t="s">
        <v>37</v>
      </c>
      <c r="H326" s="85">
        <v>1058009.42</v>
      </c>
      <c r="I326" s="85"/>
      <c r="J326" s="90">
        <f t="shared" si="13"/>
        <v>1058009.42</v>
      </c>
    </row>
    <row r="327" spans="1:10">
      <c r="A327" s="161"/>
      <c r="B327" s="79" t="s">
        <v>49</v>
      </c>
      <c r="C327" s="52" t="s">
        <v>115</v>
      </c>
      <c r="D327" s="52" t="s">
        <v>22</v>
      </c>
      <c r="E327" s="52" t="s">
        <v>134</v>
      </c>
      <c r="F327" s="138" t="s">
        <v>421</v>
      </c>
      <c r="G327" s="207" t="s">
        <v>17</v>
      </c>
      <c r="H327" s="85">
        <f>H328</f>
        <v>2259392.4500000002</v>
      </c>
      <c r="I327" s="85">
        <f>I328</f>
        <v>0</v>
      </c>
      <c r="J327" s="90">
        <f t="shared" si="13"/>
        <v>2259392.4500000002</v>
      </c>
    </row>
    <row r="328" spans="1:10">
      <c r="A328" s="161"/>
      <c r="B328" s="35" t="s">
        <v>189</v>
      </c>
      <c r="C328" s="52" t="s">
        <v>115</v>
      </c>
      <c r="D328" s="52" t="s">
        <v>22</v>
      </c>
      <c r="E328" s="52" t="s">
        <v>134</v>
      </c>
      <c r="F328" s="138" t="s">
        <v>421</v>
      </c>
      <c r="G328" s="207" t="s">
        <v>188</v>
      </c>
      <c r="H328" s="85">
        <v>2259392.4500000002</v>
      </c>
      <c r="I328" s="85"/>
      <c r="J328" s="90">
        <f t="shared" si="13"/>
        <v>2259392.4500000002</v>
      </c>
    </row>
    <row r="329" spans="1:10">
      <c r="A329" s="101"/>
      <c r="B329" s="34"/>
      <c r="C329" s="5"/>
      <c r="D329" s="5"/>
      <c r="E329" s="5"/>
      <c r="F329" s="6"/>
      <c r="G329" s="19"/>
      <c r="H329" s="82"/>
      <c r="I329" s="82"/>
      <c r="J329" s="82"/>
    </row>
    <row r="330" spans="1:10" ht="44.25" customHeight="1">
      <c r="A330" s="29" t="s">
        <v>6</v>
      </c>
      <c r="B330" s="41" t="s">
        <v>271</v>
      </c>
      <c r="C330" s="9" t="s">
        <v>29</v>
      </c>
      <c r="D330" s="9" t="s">
        <v>22</v>
      </c>
      <c r="E330" s="9" t="s">
        <v>134</v>
      </c>
      <c r="F330" s="8" t="s">
        <v>135</v>
      </c>
      <c r="G330" s="20"/>
      <c r="H330" s="83">
        <f>H342+H331+H339+H336</f>
        <v>8558255.2100000009</v>
      </c>
      <c r="I330" s="83">
        <f>I342+I331+I339+I336</f>
        <v>-438298.32</v>
      </c>
      <c r="J330" s="83">
        <f>H330+I330</f>
        <v>8119956.8900000006</v>
      </c>
    </row>
    <row r="331" spans="1:10">
      <c r="A331" s="167"/>
      <c r="B331" s="168" t="s">
        <v>301</v>
      </c>
      <c r="C331" s="169" t="s">
        <v>29</v>
      </c>
      <c r="D331" s="169" t="s">
        <v>22</v>
      </c>
      <c r="E331" s="169" t="s">
        <v>134</v>
      </c>
      <c r="F331" s="77" t="s">
        <v>302</v>
      </c>
      <c r="G331" s="78"/>
      <c r="H331" s="90">
        <f>H332+H334</f>
        <v>2430000</v>
      </c>
      <c r="I331" s="90">
        <f>I332+I334</f>
        <v>0</v>
      </c>
      <c r="J331" s="90">
        <f>H331+I331</f>
        <v>2430000</v>
      </c>
    </row>
    <row r="332" spans="1:10" ht="25.5">
      <c r="A332" s="167"/>
      <c r="B332" s="168" t="s">
        <v>192</v>
      </c>
      <c r="C332" s="169" t="s">
        <v>29</v>
      </c>
      <c r="D332" s="169" t="s">
        <v>22</v>
      </c>
      <c r="E332" s="169" t="s">
        <v>134</v>
      </c>
      <c r="F332" s="77" t="s">
        <v>302</v>
      </c>
      <c r="G332" s="78" t="s">
        <v>190</v>
      </c>
      <c r="H332" s="90">
        <f>H333</f>
        <v>1920000</v>
      </c>
      <c r="I332" s="90">
        <f>I333</f>
        <v>0</v>
      </c>
      <c r="J332" s="90">
        <f t="shared" ref="J332:J344" si="14">H332+I332</f>
        <v>1920000</v>
      </c>
    </row>
    <row r="333" spans="1:10">
      <c r="A333" s="175"/>
      <c r="B333" s="177" t="s">
        <v>193</v>
      </c>
      <c r="C333" s="169" t="s">
        <v>29</v>
      </c>
      <c r="D333" s="169" t="s">
        <v>22</v>
      </c>
      <c r="E333" s="169" t="s">
        <v>134</v>
      </c>
      <c r="F333" s="77" t="s">
        <v>302</v>
      </c>
      <c r="G333" s="78" t="s">
        <v>191</v>
      </c>
      <c r="H333" s="135">
        <v>1920000</v>
      </c>
      <c r="I333" s="135"/>
      <c r="J333" s="90">
        <f t="shared" si="14"/>
        <v>1920000</v>
      </c>
    </row>
    <row r="334" spans="1:10">
      <c r="A334" s="193"/>
      <c r="B334" s="79" t="s">
        <v>49</v>
      </c>
      <c r="C334" s="169" t="s">
        <v>29</v>
      </c>
      <c r="D334" s="169" t="s">
        <v>22</v>
      </c>
      <c r="E334" s="169" t="s">
        <v>134</v>
      </c>
      <c r="F334" s="77" t="s">
        <v>302</v>
      </c>
      <c r="G334" s="207" t="s">
        <v>17</v>
      </c>
      <c r="H334" s="135">
        <f>H335</f>
        <v>510000</v>
      </c>
      <c r="I334" s="135">
        <f>I335</f>
        <v>0</v>
      </c>
      <c r="J334" s="90">
        <f t="shared" si="14"/>
        <v>510000</v>
      </c>
    </row>
    <row r="335" spans="1:10">
      <c r="A335" s="193"/>
      <c r="B335" s="35" t="s">
        <v>189</v>
      </c>
      <c r="C335" s="169" t="s">
        <v>29</v>
      </c>
      <c r="D335" s="169" t="s">
        <v>22</v>
      </c>
      <c r="E335" s="169" t="s">
        <v>134</v>
      </c>
      <c r="F335" s="77" t="s">
        <v>302</v>
      </c>
      <c r="G335" s="207" t="s">
        <v>188</v>
      </c>
      <c r="H335" s="135">
        <v>510000</v>
      </c>
      <c r="I335" s="135"/>
      <c r="J335" s="90">
        <f t="shared" si="14"/>
        <v>510000</v>
      </c>
    </row>
    <row r="336" spans="1:10">
      <c r="A336" s="193"/>
      <c r="B336" s="177" t="s">
        <v>350</v>
      </c>
      <c r="C336" s="186" t="s">
        <v>29</v>
      </c>
      <c r="D336" s="186" t="s">
        <v>22</v>
      </c>
      <c r="E336" s="186" t="s">
        <v>134</v>
      </c>
      <c r="F336" s="186" t="s">
        <v>349</v>
      </c>
      <c r="G336" s="185"/>
      <c r="H336" s="135">
        <f>H337</f>
        <v>500000</v>
      </c>
      <c r="I336" s="135">
        <f>I337</f>
        <v>0</v>
      </c>
      <c r="J336" s="90">
        <f t="shared" si="14"/>
        <v>500000</v>
      </c>
    </row>
    <row r="337" spans="1:10">
      <c r="A337" s="193"/>
      <c r="B337" s="79" t="s">
        <v>49</v>
      </c>
      <c r="C337" s="186" t="s">
        <v>29</v>
      </c>
      <c r="D337" s="186" t="s">
        <v>22</v>
      </c>
      <c r="E337" s="186" t="s">
        <v>134</v>
      </c>
      <c r="F337" s="186" t="s">
        <v>349</v>
      </c>
      <c r="G337" s="185" t="s">
        <v>17</v>
      </c>
      <c r="H337" s="135">
        <f>H338</f>
        <v>500000</v>
      </c>
      <c r="I337" s="135">
        <f>I338</f>
        <v>0</v>
      </c>
      <c r="J337" s="90">
        <f t="shared" si="14"/>
        <v>500000</v>
      </c>
    </row>
    <row r="338" spans="1:10">
      <c r="A338" s="193"/>
      <c r="B338" s="35" t="s">
        <v>189</v>
      </c>
      <c r="C338" s="186" t="s">
        <v>29</v>
      </c>
      <c r="D338" s="186" t="s">
        <v>22</v>
      </c>
      <c r="E338" s="186" t="s">
        <v>134</v>
      </c>
      <c r="F338" s="186" t="s">
        <v>349</v>
      </c>
      <c r="G338" s="185" t="s">
        <v>188</v>
      </c>
      <c r="H338" s="135">
        <v>500000</v>
      </c>
      <c r="I338" s="135"/>
      <c r="J338" s="90">
        <f t="shared" si="14"/>
        <v>500000</v>
      </c>
    </row>
    <row r="339" spans="1:10" ht="13.5" customHeight="1">
      <c r="A339" s="174"/>
      <c r="B339" s="140" t="s">
        <v>310</v>
      </c>
      <c r="C339" s="52" t="s">
        <v>29</v>
      </c>
      <c r="D339" s="52" t="s">
        <v>22</v>
      </c>
      <c r="E339" s="52" t="s">
        <v>134</v>
      </c>
      <c r="F339" s="52" t="s">
        <v>309</v>
      </c>
      <c r="G339" s="53"/>
      <c r="H339" s="86">
        <f>H340</f>
        <v>5000000</v>
      </c>
      <c r="I339" s="86">
        <f>I340</f>
        <v>0</v>
      </c>
      <c r="J339" s="90">
        <f t="shared" si="14"/>
        <v>5000000</v>
      </c>
    </row>
    <row r="340" spans="1:10" ht="25.5">
      <c r="A340" s="174"/>
      <c r="B340" s="105" t="s">
        <v>45</v>
      </c>
      <c r="C340" s="52" t="s">
        <v>29</v>
      </c>
      <c r="D340" s="52" t="s">
        <v>22</v>
      </c>
      <c r="E340" s="52" t="s">
        <v>134</v>
      </c>
      <c r="F340" s="52" t="s">
        <v>309</v>
      </c>
      <c r="G340" s="53" t="s">
        <v>43</v>
      </c>
      <c r="H340" s="86">
        <f>H341</f>
        <v>5000000</v>
      </c>
      <c r="I340" s="86">
        <f>I341</f>
        <v>0</v>
      </c>
      <c r="J340" s="90">
        <f t="shared" si="14"/>
        <v>5000000</v>
      </c>
    </row>
    <row r="341" spans="1:10" ht="13.5" customHeight="1">
      <c r="A341" s="176"/>
      <c r="B341" s="140" t="s">
        <v>46</v>
      </c>
      <c r="C341" s="52" t="s">
        <v>29</v>
      </c>
      <c r="D341" s="52" t="s">
        <v>22</v>
      </c>
      <c r="E341" s="52" t="s">
        <v>134</v>
      </c>
      <c r="F341" s="52" t="s">
        <v>309</v>
      </c>
      <c r="G341" s="53" t="s">
        <v>44</v>
      </c>
      <c r="H341" s="86">
        <v>5000000</v>
      </c>
      <c r="I341" s="86"/>
      <c r="J341" s="90">
        <f t="shared" si="14"/>
        <v>5000000</v>
      </c>
    </row>
    <row r="342" spans="1:10">
      <c r="A342" s="268"/>
      <c r="B342" s="79" t="s">
        <v>260</v>
      </c>
      <c r="C342" s="6" t="s">
        <v>29</v>
      </c>
      <c r="D342" s="6" t="s">
        <v>22</v>
      </c>
      <c r="E342" s="6" t="s">
        <v>134</v>
      </c>
      <c r="F342" s="103" t="s">
        <v>372</v>
      </c>
      <c r="G342" s="19"/>
      <c r="H342" s="82">
        <f t="shared" ref="H342:I343" si="15">H343</f>
        <v>628255.21</v>
      </c>
      <c r="I342" s="82">
        <f t="shared" si="15"/>
        <v>-438298.32</v>
      </c>
      <c r="J342" s="90">
        <f t="shared" si="14"/>
        <v>189956.88999999996</v>
      </c>
    </row>
    <row r="343" spans="1:10">
      <c r="A343" s="256"/>
      <c r="B343" s="34" t="s">
        <v>39</v>
      </c>
      <c r="C343" s="6" t="s">
        <v>29</v>
      </c>
      <c r="D343" s="6" t="s">
        <v>22</v>
      </c>
      <c r="E343" s="6" t="s">
        <v>134</v>
      </c>
      <c r="F343" s="103" t="s">
        <v>372</v>
      </c>
      <c r="G343" s="19" t="s">
        <v>40</v>
      </c>
      <c r="H343" s="82">
        <f t="shared" si="15"/>
        <v>628255.21</v>
      </c>
      <c r="I343" s="82">
        <f t="shared" si="15"/>
        <v>-438298.32</v>
      </c>
      <c r="J343" s="90">
        <f t="shared" si="14"/>
        <v>189956.88999999996</v>
      </c>
    </row>
    <row r="344" spans="1:10" ht="13.5" customHeight="1">
      <c r="A344" s="256"/>
      <c r="B344" s="34" t="s">
        <v>42</v>
      </c>
      <c r="C344" s="6" t="s">
        <v>29</v>
      </c>
      <c r="D344" s="6" t="s">
        <v>22</v>
      </c>
      <c r="E344" s="6" t="s">
        <v>134</v>
      </c>
      <c r="F344" s="103" t="s">
        <v>372</v>
      </c>
      <c r="G344" s="19" t="s">
        <v>41</v>
      </c>
      <c r="H344" s="86">
        <v>628255.21</v>
      </c>
      <c r="I344" s="86">
        <f>-428255.21-10043.11</f>
        <v>-438298.32</v>
      </c>
      <c r="J344" s="90">
        <f t="shared" si="14"/>
        <v>189956.88999999996</v>
      </c>
    </row>
    <row r="345" spans="1:10">
      <c r="A345" s="101"/>
      <c r="B345" s="34"/>
      <c r="C345" s="6"/>
      <c r="D345" s="6"/>
      <c r="E345" s="6"/>
      <c r="F345" s="6"/>
      <c r="G345" s="19"/>
      <c r="H345" s="82"/>
      <c r="I345" s="82"/>
      <c r="J345" s="82"/>
    </row>
    <row r="346" spans="1:10" ht="45">
      <c r="A346" s="29" t="s">
        <v>7</v>
      </c>
      <c r="B346" s="40" t="s">
        <v>286</v>
      </c>
      <c r="C346" s="22" t="s">
        <v>15</v>
      </c>
      <c r="D346" s="10" t="s">
        <v>22</v>
      </c>
      <c r="E346" s="10" t="s">
        <v>134</v>
      </c>
      <c r="F346" s="22" t="s">
        <v>135</v>
      </c>
      <c r="G346" s="19"/>
      <c r="H346" s="83">
        <f>H350+H355+H360+H347</f>
        <v>429974.78</v>
      </c>
      <c r="I346" s="83">
        <f>I350+I355+I360+I347</f>
        <v>54000</v>
      </c>
      <c r="J346" s="83">
        <f>H346+I346</f>
        <v>483974.78</v>
      </c>
    </row>
    <row r="347" spans="1:10">
      <c r="A347" s="251"/>
      <c r="B347" s="252" t="s">
        <v>451</v>
      </c>
      <c r="C347" s="6" t="s">
        <v>15</v>
      </c>
      <c r="D347" s="6" t="s">
        <v>22</v>
      </c>
      <c r="E347" s="6" t="s">
        <v>134</v>
      </c>
      <c r="F347" s="77" t="s">
        <v>170</v>
      </c>
      <c r="G347" s="78"/>
      <c r="H347" s="90">
        <f>H348</f>
        <v>0</v>
      </c>
      <c r="I347" s="90">
        <f>I348</f>
        <v>54000</v>
      </c>
      <c r="J347" s="82">
        <f t="shared" ref="J347:J349" si="16">H347+I347</f>
        <v>54000</v>
      </c>
    </row>
    <row r="348" spans="1:10" ht="25.5">
      <c r="A348" s="251"/>
      <c r="B348" s="79" t="s">
        <v>335</v>
      </c>
      <c r="C348" s="6" t="s">
        <v>15</v>
      </c>
      <c r="D348" s="6" t="s">
        <v>22</v>
      </c>
      <c r="E348" s="6" t="s">
        <v>134</v>
      </c>
      <c r="F348" s="77" t="s">
        <v>170</v>
      </c>
      <c r="G348" s="78" t="s">
        <v>36</v>
      </c>
      <c r="H348" s="90">
        <f>H349</f>
        <v>0</v>
      </c>
      <c r="I348" s="90">
        <f>I349</f>
        <v>54000</v>
      </c>
      <c r="J348" s="82">
        <f t="shared" si="16"/>
        <v>54000</v>
      </c>
    </row>
    <row r="349" spans="1:10" ht="25.5">
      <c r="A349" s="251"/>
      <c r="B349" s="37" t="s">
        <v>38</v>
      </c>
      <c r="C349" s="6" t="s">
        <v>15</v>
      </c>
      <c r="D349" s="6" t="s">
        <v>22</v>
      </c>
      <c r="E349" s="6" t="s">
        <v>134</v>
      </c>
      <c r="F349" s="77" t="s">
        <v>170</v>
      </c>
      <c r="G349" s="78" t="s">
        <v>37</v>
      </c>
      <c r="H349" s="90"/>
      <c r="I349" s="90">
        <v>54000</v>
      </c>
      <c r="J349" s="82">
        <f t="shared" si="16"/>
        <v>54000</v>
      </c>
    </row>
    <row r="350" spans="1:10">
      <c r="A350" s="268"/>
      <c r="B350" s="34" t="s">
        <v>116</v>
      </c>
      <c r="C350" s="6" t="s">
        <v>15</v>
      </c>
      <c r="D350" s="6" t="s">
        <v>22</v>
      </c>
      <c r="E350" s="6" t="s">
        <v>134</v>
      </c>
      <c r="F350" s="6" t="s">
        <v>152</v>
      </c>
      <c r="G350" s="19"/>
      <c r="H350" s="82">
        <f>H351+H353</f>
        <v>95000</v>
      </c>
      <c r="I350" s="82">
        <f>I351+I353</f>
        <v>0</v>
      </c>
      <c r="J350" s="82">
        <f>H350+I350</f>
        <v>95000</v>
      </c>
    </row>
    <row r="351" spans="1:10" ht="25.5">
      <c r="A351" s="256"/>
      <c r="B351" s="79" t="s">
        <v>335</v>
      </c>
      <c r="C351" s="6" t="s">
        <v>15</v>
      </c>
      <c r="D351" s="6" t="s">
        <v>22</v>
      </c>
      <c r="E351" s="6" t="s">
        <v>134</v>
      </c>
      <c r="F351" s="6" t="s">
        <v>152</v>
      </c>
      <c r="G351" s="19" t="s">
        <v>36</v>
      </c>
      <c r="H351" s="82">
        <f>H352</f>
        <v>35000</v>
      </c>
      <c r="I351" s="82">
        <f>I352</f>
        <v>-3500</v>
      </c>
      <c r="J351" s="82">
        <f t="shared" ref="J351:J364" si="17">H351+I351</f>
        <v>31500</v>
      </c>
    </row>
    <row r="352" spans="1:10" ht="25.5">
      <c r="A352" s="256"/>
      <c r="B352" s="37" t="s">
        <v>38</v>
      </c>
      <c r="C352" s="6" t="s">
        <v>15</v>
      </c>
      <c r="D352" s="6" t="s">
        <v>22</v>
      </c>
      <c r="E352" s="6" t="s">
        <v>134</v>
      </c>
      <c r="F352" s="6" t="s">
        <v>152</v>
      </c>
      <c r="G352" s="19" t="s">
        <v>37</v>
      </c>
      <c r="H352" s="85">
        <v>35000</v>
      </c>
      <c r="I352" s="85">
        <v>-3500</v>
      </c>
      <c r="J352" s="82">
        <f t="shared" si="17"/>
        <v>31500</v>
      </c>
    </row>
    <row r="353" spans="1:10">
      <c r="A353" s="256"/>
      <c r="B353" s="79" t="s">
        <v>39</v>
      </c>
      <c r="C353" s="6" t="s">
        <v>15</v>
      </c>
      <c r="D353" s="6" t="s">
        <v>22</v>
      </c>
      <c r="E353" s="6" t="s">
        <v>134</v>
      </c>
      <c r="F353" s="6" t="s">
        <v>152</v>
      </c>
      <c r="G353" s="78" t="s">
        <v>40</v>
      </c>
      <c r="H353" s="85">
        <f>H354</f>
        <v>60000</v>
      </c>
      <c r="I353" s="85">
        <f>I354</f>
        <v>3500</v>
      </c>
      <c r="J353" s="82">
        <f t="shared" si="17"/>
        <v>63500</v>
      </c>
    </row>
    <row r="354" spans="1:10">
      <c r="A354" s="256"/>
      <c r="B354" s="79" t="s">
        <v>258</v>
      </c>
      <c r="C354" s="6" t="s">
        <v>15</v>
      </c>
      <c r="D354" s="6" t="s">
        <v>22</v>
      </c>
      <c r="E354" s="6" t="s">
        <v>134</v>
      </c>
      <c r="F354" s="6" t="s">
        <v>152</v>
      </c>
      <c r="G354" s="78" t="s">
        <v>259</v>
      </c>
      <c r="H354" s="85">
        <v>60000</v>
      </c>
      <c r="I354" s="85">
        <v>3500</v>
      </c>
      <c r="J354" s="82">
        <f t="shared" si="17"/>
        <v>63500</v>
      </c>
    </row>
    <row r="355" spans="1:10">
      <c r="A355" s="256"/>
      <c r="B355" s="42" t="s">
        <v>117</v>
      </c>
      <c r="C355" s="6" t="s">
        <v>15</v>
      </c>
      <c r="D355" s="6" t="s">
        <v>22</v>
      </c>
      <c r="E355" s="6" t="s">
        <v>134</v>
      </c>
      <c r="F355" s="6" t="s">
        <v>153</v>
      </c>
      <c r="G355" s="19"/>
      <c r="H355" s="82">
        <f>H356+H358</f>
        <v>205000</v>
      </c>
      <c r="I355" s="82">
        <f>I356+I358</f>
        <v>0</v>
      </c>
      <c r="J355" s="82">
        <f t="shared" si="17"/>
        <v>205000</v>
      </c>
    </row>
    <row r="356" spans="1:10" ht="25.5">
      <c r="A356" s="256"/>
      <c r="B356" s="79" t="s">
        <v>335</v>
      </c>
      <c r="C356" s="6" t="s">
        <v>15</v>
      </c>
      <c r="D356" s="6" t="s">
        <v>22</v>
      </c>
      <c r="E356" s="6" t="s">
        <v>134</v>
      </c>
      <c r="F356" s="6" t="s">
        <v>153</v>
      </c>
      <c r="G356" s="19" t="s">
        <v>36</v>
      </c>
      <c r="H356" s="82">
        <f>H357</f>
        <v>130000</v>
      </c>
      <c r="I356" s="82">
        <f>I357</f>
        <v>4200</v>
      </c>
      <c r="J356" s="82">
        <f t="shared" si="17"/>
        <v>134200</v>
      </c>
    </row>
    <row r="357" spans="1:10" ht="25.5">
      <c r="A357" s="269"/>
      <c r="B357" s="37" t="s">
        <v>38</v>
      </c>
      <c r="C357" s="6" t="s">
        <v>15</v>
      </c>
      <c r="D357" s="6" t="s">
        <v>22</v>
      </c>
      <c r="E357" s="6" t="s">
        <v>134</v>
      </c>
      <c r="F357" s="6" t="s">
        <v>153</v>
      </c>
      <c r="G357" s="19" t="s">
        <v>37</v>
      </c>
      <c r="H357" s="85">
        <v>130000</v>
      </c>
      <c r="I357" s="85">
        <v>4200</v>
      </c>
      <c r="J357" s="82">
        <f t="shared" si="17"/>
        <v>134200</v>
      </c>
    </row>
    <row r="358" spans="1:10">
      <c r="A358" s="159"/>
      <c r="B358" s="79" t="s">
        <v>39</v>
      </c>
      <c r="C358" s="6" t="s">
        <v>15</v>
      </c>
      <c r="D358" s="6" t="s">
        <v>22</v>
      </c>
      <c r="E358" s="6" t="s">
        <v>134</v>
      </c>
      <c r="F358" s="6" t="s">
        <v>153</v>
      </c>
      <c r="G358" s="78" t="s">
        <v>40</v>
      </c>
      <c r="H358" s="85">
        <f>H359</f>
        <v>75000</v>
      </c>
      <c r="I358" s="85">
        <f>I359</f>
        <v>-4200</v>
      </c>
      <c r="J358" s="82">
        <f t="shared" si="17"/>
        <v>70800</v>
      </c>
    </row>
    <row r="359" spans="1:10">
      <c r="A359" s="159"/>
      <c r="B359" s="79" t="s">
        <v>258</v>
      </c>
      <c r="C359" s="6" t="s">
        <v>15</v>
      </c>
      <c r="D359" s="6" t="s">
        <v>22</v>
      </c>
      <c r="E359" s="6" t="s">
        <v>134</v>
      </c>
      <c r="F359" s="6" t="s">
        <v>153</v>
      </c>
      <c r="G359" s="78" t="s">
        <v>259</v>
      </c>
      <c r="H359" s="85">
        <v>75000</v>
      </c>
      <c r="I359" s="85">
        <v>-4200</v>
      </c>
      <c r="J359" s="82">
        <f t="shared" si="17"/>
        <v>70800</v>
      </c>
    </row>
    <row r="360" spans="1:10">
      <c r="A360" s="227"/>
      <c r="B360" s="79" t="s">
        <v>310</v>
      </c>
      <c r="C360" s="6" t="s">
        <v>15</v>
      </c>
      <c r="D360" s="6" t="s">
        <v>22</v>
      </c>
      <c r="E360" s="6" t="s">
        <v>134</v>
      </c>
      <c r="F360" s="77" t="s">
        <v>309</v>
      </c>
      <c r="G360" s="78"/>
      <c r="H360" s="85">
        <f>H361+H363</f>
        <v>129974.78</v>
      </c>
      <c r="I360" s="85">
        <f>I361+I363</f>
        <v>0</v>
      </c>
      <c r="J360" s="82">
        <f t="shared" si="17"/>
        <v>129974.78</v>
      </c>
    </row>
    <row r="361" spans="1:10" ht="25.5">
      <c r="A361" s="227"/>
      <c r="B361" s="79" t="s">
        <v>335</v>
      </c>
      <c r="C361" s="6" t="s">
        <v>15</v>
      </c>
      <c r="D361" s="6" t="s">
        <v>22</v>
      </c>
      <c r="E361" s="6" t="s">
        <v>134</v>
      </c>
      <c r="F361" s="77" t="s">
        <v>309</v>
      </c>
      <c r="G361" s="78" t="s">
        <v>36</v>
      </c>
      <c r="H361" s="85">
        <f>H362</f>
        <v>32274.78</v>
      </c>
      <c r="I361" s="85">
        <f>I362</f>
        <v>0</v>
      </c>
      <c r="J361" s="82">
        <f t="shared" si="17"/>
        <v>32274.78</v>
      </c>
    </row>
    <row r="362" spans="1:10" ht="25.5">
      <c r="A362" s="227"/>
      <c r="B362" s="37" t="s">
        <v>38</v>
      </c>
      <c r="C362" s="6" t="s">
        <v>15</v>
      </c>
      <c r="D362" s="6" t="s">
        <v>22</v>
      </c>
      <c r="E362" s="6" t="s">
        <v>134</v>
      </c>
      <c r="F362" s="77" t="s">
        <v>309</v>
      </c>
      <c r="G362" s="78" t="s">
        <v>37</v>
      </c>
      <c r="H362" s="85">
        <v>32274.78</v>
      </c>
      <c r="I362" s="85"/>
      <c r="J362" s="82">
        <f t="shared" si="17"/>
        <v>32274.78</v>
      </c>
    </row>
    <row r="363" spans="1:10">
      <c r="A363" s="227"/>
      <c r="B363" s="79" t="s">
        <v>39</v>
      </c>
      <c r="C363" s="6" t="s">
        <v>15</v>
      </c>
      <c r="D363" s="6" t="s">
        <v>22</v>
      </c>
      <c r="E363" s="6" t="s">
        <v>134</v>
      </c>
      <c r="F363" s="77" t="s">
        <v>309</v>
      </c>
      <c r="G363" s="78" t="s">
        <v>40</v>
      </c>
      <c r="H363" s="85">
        <f>H364</f>
        <v>97700</v>
      </c>
      <c r="I363" s="85">
        <f>I364</f>
        <v>0</v>
      </c>
      <c r="J363" s="82">
        <f t="shared" si="17"/>
        <v>97700</v>
      </c>
    </row>
    <row r="364" spans="1:10">
      <c r="A364" s="227"/>
      <c r="B364" s="79" t="s">
        <v>258</v>
      </c>
      <c r="C364" s="6" t="s">
        <v>15</v>
      </c>
      <c r="D364" s="6" t="s">
        <v>22</v>
      </c>
      <c r="E364" s="6" t="s">
        <v>134</v>
      </c>
      <c r="F364" s="77" t="s">
        <v>309</v>
      </c>
      <c r="G364" s="78" t="s">
        <v>259</v>
      </c>
      <c r="H364" s="85">
        <v>97700</v>
      </c>
      <c r="I364" s="85"/>
      <c r="J364" s="82">
        <f t="shared" si="17"/>
        <v>97700</v>
      </c>
    </row>
    <row r="365" spans="1:10">
      <c r="A365" s="102"/>
      <c r="B365" s="42"/>
      <c r="C365" s="5"/>
      <c r="D365" s="5"/>
      <c r="E365" s="5"/>
      <c r="F365" s="6"/>
      <c r="G365" s="19"/>
      <c r="H365" s="82"/>
      <c r="I365" s="82"/>
      <c r="J365" s="82"/>
    </row>
    <row r="366" spans="1:10" ht="45">
      <c r="A366" s="115">
        <v>8</v>
      </c>
      <c r="B366" s="104" t="s">
        <v>351</v>
      </c>
      <c r="C366" s="8" t="s">
        <v>228</v>
      </c>
      <c r="D366" s="8" t="s">
        <v>22</v>
      </c>
      <c r="E366" s="8" t="s">
        <v>134</v>
      </c>
      <c r="F366" s="8" t="s">
        <v>135</v>
      </c>
      <c r="G366" s="18"/>
      <c r="H366" s="84">
        <f>H367+H377+H389+H393</f>
        <v>278636030.59000003</v>
      </c>
      <c r="I366" s="84">
        <f>I367+I377+I389+I393</f>
        <v>-684000</v>
      </c>
      <c r="J366" s="84">
        <f>H366+I366</f>
        <v>277952030.59000003</v>
      </c>
    </row>
    <row r="367" spans="1:10">
      <c r="A367" s="114" t="s">
        <v>236</v>
      </c>
      <c r="B367" s="106" t="s">
        <v>230</v>
      </c>
      <c r="C367" s="7" t="s">
        <v>228</v>
      </c>
      <c r="D367" s="7" t="s">
        <v>3</v>
      </c>
      <c r="E367" s="7" t="s">
        <v>134</v>
      </c>
      <c r="F367" s="7" t="s">
        <v>135</v>
      </c>
      <c r="G367" s="20"/>
      <c r="H367" s="83">
        <f>H368+H371+H374</f>
        <v>55220000</v>
      </c>
      <c r="I367" s="83">
        <f>I368+I371+I374</f>
        <v>0</v>
      </c>
      <c r="J367" s="83">
        <f>H367+I367</f>
        <v>55220000</v>
      </c>
    </row>
    <row r="368" spans="1:10" ht="25.5">
      <c r="A368" s="268"/>
      <c r="B368" s="105" t="s">
        <v>334</v>
      </c>
      <c r="C368" s="77" t="s">
        <v>228</v>
      </c>
      <c r="D368" s="77" t="s">
        <v>3</v>
      </c>
      <c r="E368" s="77" t="s">
        <v>134</v>
      </c>
      <c r="F368" s="52" t="s">
        <v>229</v>
      </c>
      <c r="G368" s="53"/>
      <c r="H368" s="82">
        <f>H369</f>
        <v>220000</v>
      </c>
      <c r="I368" s="82">
        <f>I369</f>
        <v>0</v>
      </c>
      <c r="J368" s="82">
        <f>H368+I368</f>
        <v>220000</v>
      </c>
    </row>
    <row r="369" spans="1:10" ht="25.5">
      <c r="A369" s="256"/>
      <c r="B369" s="79" t="s">
        <v>335</v>
      </c>
      <c r="C369" s="77" t="s">
        <v>228</v>
      </c>
      <c r="D369" s="77" t="s">
        <v>3</v>
      </c>
      <c r="E369" s="77" t="s">
        <v>134</v>
      </c>
      <c r="F369" s="52" t="s">
        <v>229</v>
      </c>
      <c r="G369" s="53" t="s">
        <v>36</v>
      </c>
      <c r="H369" s="82">
        <f>H370</f>
        <v>220000</v>
      </c>
      <c r="I369" s="82">
        <f>I370</f>
        <v>0</v>
      </c>
      <c r="J369" s="82">
        <f t="shared" ref="J369:J396" si="18">H369+I369</f>
        <v>220000</v>
      </c>
    </row>
    <row r="370" spans="1:10" ht="25.5">
      <c r="A370" s="256"/>
      <c r="B370" s="99" t="s">
        <v>38</v>
      </c>
      <c r="C370" s="77" t="s">
        <v>228</v>
      </c>
      <c r="D370" s="77" t="s">
        <v>3</v>
      </c>
      <c r="E370" s="77" t="s">
        <v>134</v>
      </c>
      <c r="F370" s="52" t="s">
        <v>229</v>
      </c>
      <c r="G370" s="53" t="s">
        <v>37</v>
      </c>
      <c r="H370" s="85">
        <v>220000</v>
      </c>
      <c r="I370" s="85"/>
      <c r="J370" s="82">
        <f t="shared" si="18"/>
        <v>220000</v>
      </c>
    </row>
    <row r="371" spans="1:10" ht="63.75">
      <c r="A371" s="190"/>
      <c r="B371" s="191" t="s">
        <v>331</v>
      </c>
      <c r="C371" s="103" t="s">
        <v>228</v>
      </c>
      <c r="D371" s="103" t="s">
        <v>3</v>
      </c>
      <c r="E371" s="103" t="s">
        <v>328</v>
      </c>
      <c r="F371" s="103" t="s">
        <v>329</v>
      </c>
      <c r="G371" s="185"/>
      <c r="H371" s="85">
        <f>H372</f>
        <v>53900000</v>
      </c>
      <c r="I371" s="85">
        <f>I372</f>
        <v>0</v>
      </c>
      <c r="J371" s="82">
        <f t="shared" si="18"/>
        <v>53900000</v>
      </c>
    </row>
    <row r="372" spans="1:10">
      <c r="A372" s="226"/>
      <c r="B372" s="191" t="s">
        <v>39</v>
      </c>
      <c r="C372" s="103" t="s">
        <v>228</v>
      </c>
      <c r="D372" s="103" t="s">
        <v>3</v>
      </c>
      <c r="E372" s="103" t="s">
        <v>328</v>
      </c>
      <c r="F372" s="103" t="s">
        <v>329</v>
      </c>
      <c r="G372" s="185" t="s">
        <v>40</v>
      </c>
      <c r="H372" s="85">
        <f>H373</f>
        <v>53900000</v>
      </c>
      <c r="I372" s="85">
        <f>I373</f>
        <v>0</v>
      </c>
      <c r="J372" s="82">
        <f t="shared" si="18"/>
        <v>53900000</v>
      </c>
    </row>
    <row r="373" spans="1:10" ht="13.5" customHeight="1">
      <c r="A373" s="226"/>
      <c r="B373" s="191" t="s">
        <v>42</v>
      </c>
      <c r="C373" s="103" t="s">
        <v>228</v>
      </c>
      <c r="D373" s="103" t="s">
        <v>3</v>
      </c>
      <c r="E373" s="103" t="s">
        <v>328</v>
      </c>
      <c r="F373" s="103" t="s">
        <v>329</v>
      </c>
      <c r="G373" s="185" t="s">
        <v>41</v>
      </c>
      <c r="H373" s="85">
        <v>53900000</v>
      </c>
      <c r="I373" s="135"/>
      <c r="J373" s="82">
        <f t="shared" si="18"/>
        <v>53900000</v>
      </c>
    </row>
    <row r="374" spans="1:10" ht="51">
      <c r="A374" s="190"/>
      <c r="B374" s="191" t="s">
        <v>332</v>
      </c>
      <c r="C374" s="103" t="s">
        <v>228</v>
      </c>
      <c r="D374" s="103" t="s">
        <v>3</v>
      </c>
      <c r="E374" s="103" t="s">
        <v>328</v>
      </c>
      <c r="F374" s="103" t="s">
        <v>330</v>
      </c>
      <c r="G374" s="185"/>
      <c r="H374" s="85">
        <f>H375</f>
        <v>1100000</v>
      </c>
      <c r="I374" s="85">
        <f>I375</f>
        <v>0</v>
      </c>
      <c r="J374" s="82">
        <f t="shared" si="18"/>
        <v>1100000</v>
      </c>
    </row>
    <row r="375" spans="1:10">
      <c r="A375" s="226"/>
      <c r="B375" s="191" t="s">
        <v>39</v>
      </c>
      <c r="C375" s="103" t="s">
        <v>228</v>
      </c>
      <c r="D375" s="103" t="s">
        <v>3</v>
      </c>
      <c r="E375" s="103" t="s">
        <v>328</v>
      </c>
      <c r="F375" s="103" t="s">
        <v>330</v>
      </c>
      <c r="G375" s="185" t="s">
        <v>40</v>
      </c>
      <c r="H375" s="85">
        <f>H376</f>
        <v>1100000</v>
      </c>
      <c r="I375" s="85">
        <f>I376</f>
        <v>0</v>
      </c>
      <c r="J375" s="82">
        <f t="shared" ref="J375:J376" si="19">H375+I375</f>
        <v>1100000</v>
      </c>
    </row>
    <row r="376" spans="1:10" ht="13.5" customHeight="1">
      <c r="A376" s="226"/>
      <c r="B376" s="191" t="s">
        <v>42</v>
      </c>
      <c r="C376" s="103" t="s">
        <v>228</v>
      </c>
      <c r="D376" s="103" t="s">
        <v>3</v>
      </c>
      <c r="E376" s="103" t="s">
        <v>328</v>
      </c>
      <c r="F376" s="103" t="s">
        <v>330</v>
      </c>
      <c r="G376" s="185" t="s">
        <v>41</v>
      </c>
      <c r="H376" s="85">
        <v>1100000</v>
      </c>
      <c r="I376" s="85"/>
      <c r="J376" s="82">
        <f t="shared" si="19"/>
        <v>1100000</v>
      </c>
    </row>
    <row r="377" spans="1:10">
      <c r="A377" s="114" t="s">
        <v>238</v>
      </c>
      <c r="B377" s="106" t="s">
        <v>231</v>
      </c>
      <c r="C377" s="7" t="s">
        <v>228</v>
      </c>
      <c r="D377" s="7" t="s">
        <v>10</v>
      </c>
      <c r="E377" s="7" t="s">
        <v>134</v>
      </c>
      <c r="F377" s="7" t="s">
        <v>135</v>
      </c>
      <c r="G377" s="20"/>
      <c r="H377" s="83">
        <f>H378+H383+H386</f>
        <v>220134030.59</v>
      </c>
      <c r="I377" s="83">
        <f>I378+I383+I386</f>
        <v>0</v>
      </c>
      <c r="J377" s="83">
        <f t="shared" si="18"/>
        <v>220134030.59</v>
      </c>
    </row>
    <row r="378" spans="1:10" ht="15" customHeight="1">
      <c r="A378" s="170"/>
      <c r="B378" s="99" t="s">
        <v>308</v>
      </c>
      <c r="C378" s="77" t="s">
        <v>228</v>
      </c>
      <c r="D378" s="77" t="s">
        <v>10</v>
      </c>
      <c r="E378" s="77" t="s">
        <v>134</v>
      </c>
      <c r="F378" s="52" t="s">
        <v>307</v>
      </c>
      <c r="G378" s="53"/>
      <c r="H378" s="85">
        <f>H379+H381</f>
        <v>620000</v>
      </c>
      <c r="I378" s="85">
        <f>I379+I381</f>
        <v>0</v>
      </c>
      <c r="J378" s="82">
        <f t="shared" si="18"/>
        <v>620000</v>
      </c>
    </row>
    <row r="379" spans="1:10" ht="25.5">
      <c r="A379" s="192"/>
      <c r="B379" s="79" t="s">
        <v>335</v>
      </c>
      <c r="C379" s="77" t="s">
        <v>228</v>
      </c>
      <c r="D379" s="77" t="s">
        <v>10</v>
      </c>
      <c r="E379" s="77" t="s">
        <v>134</v>
      </c>
      <c r="F379" s="52" t="s">
        <v>307</v>
      </c>
      <c r="G379" s="53" t="s">
        <v>36</v>
      </c>
      <c r="H379" s="85">
        <f>H380</f>
        <v>16451.339999999997</v>
      </c>
      <c r="I379" s="85">
        <f>I380</f>
        <v>0</v>
      </c>
      <c r="J379" s="82">
        <f t="shared" si="18"/>
        <v>16451.339999999997</v>
      </c>
    </row>
    <row r="380" spans="1:10" ht="25.5">
      <c r="A380" s="192"/>
      <c r="B380" s="99" t="s">
        <v>38</v>
      </c>
      <c r="C380" s="77" t="s">
        <v>228</v>
      </c>
      <c r="D380" s="77" t="s">
        <v>10</v>
      </c>
      <c r="E380" s="77" t="s">
        <v>134</v>
      </c>
      <c r="F380" s="52" t="s">
        <v>307</v>
      </c>
      <c r="G380" s="53" t="s">
        <v>37</v>
      </c>
      <c r="H380" s="85">
        <v>16451.339999999997</v>
      </c>
      <c r="I380" s="85"/>
      <c r="J380" s="82">
        <f t="shared" si="18"/>
        <v>16451.339999999997</v>
      </c>
    </row>
    <row r="381" spans="1:10" ht="25.5">
      <c r="A381" s="170"/>
      <c r="B381" s="105" t="s">
        <v>192</v>
      </c>
      <c r="C381" s="77" t="s">
        <v>228</v>
      </c>
      <c r="D381" s="77" t="s">
        <v>10</v>
      </c>
      <c r="E381" s="77" t="s">
        <v>134</v>
      </c>
      <c r="F381" s="52" t="s">
        <v>307</v>
      </c>
      <c r="G381" s="53" t="s">
        <v>190</v>
      </c>
      <c r="H381" s="85">
        <f>H382</f>
        <v>603548.66</v>
      </c>
      <c r="I381" s="85">
        <f>I382</f>
        <v>0</v>
      </c>
      <c r="J381" s="82">
        <f t="shared" si="18"/>
        <v>603548.66</v>
      </c>
    </row>
    <row r="382" spans="1:10">
      <c r="A382" s="170"/>
      <c r="B382" s="105" t="s">
        <v>193</v>
      </c>
      <c r="C382" s="77" t="s">
        <v>228</v>
      </c>
      <c r="D382" s="77" t="s">
        <v>10</v>
      </c>
      <c r="E382" s="77" t="s">
        <v>134</v>
      </c>
      <c r="F382" s="52" t="s">
        <v>307</v>
      </c>
      <c r="G382" s="53" t="s">
        <v>191</v>
      </c>
      <c r="H382" s="85">
        <v>603548.66</v>
      </c>
      <c r="I382" s="85"/>
      <c r="J382" s="82">
        <f t="shared" si="18"/>
        <v>603548.66</v>
      </c>
    </row>
    <row r="383" spans="1:10" ht="25.5">
      <c r="A383" s="189"/>
      <c r="B383" s="99" t="s">
        <v>368</v>
      </c>
      <c r="C383" s="186" t="s">
        <v>228</v>
      </c>
      <c r="D383" s="186" t="s">
        <v>10</v>
      </c>
      <c r="E383" s="186" t="s">
        <v>134</v>
      </c>
      <c r="F383" s="186" t="s">
        <v>277</v>
      </c>
      <c r="G383" s="185"/>
      <c r="H383" s="85">
        <f>H384</f>
        <v>170946582.03</v>
      </c>
      <c r="I383" s="85">
        <f>I384</f>
        <v>0</v>
      </c>
      <c r="J383" s="82">
        <f t="shared" si="18"/>
        <v>170946582.03</v>
      </c>
    </row>
    <row r="384" spans="1:10" ht="25.5">
      <c r="A384" s="189"/>
      <c r="B384" s="105" t="s">
        <v>192</v>
      </c>
      <c r="C384" s="186" t="s">
        <v>228</v>
      </c>
      <c r="D384" s="186" t="s">
        <v>10</v>
      </c>
      <c r="E384" s="186" t="s">
        <v>134</v>
      </c>
      <c r="F384" s="186" t="s">
        <v>277</v>
      </c>
      <c r="G384" s="185" t="s">
        <v>190</v>
      </c>
      <c r="H384" s="85">
        <f>H385</f>
        <v>170946582.03</v>
      </c>
      <c r="I384" s="85">
        <f>I385</f>
        <v>0</v>
      </c>
      <c r="J384" s="82">
        <f t="shared" si="18"/>
        <v>170946582.03</v>
      </c>
    </row>
    <row r="385" spans="1:10">
      <c r="A385" s="189"/>
      <c r="B385" s="105" t="s">
        <v>193</v>
      </c>
      <c r="C385" s="186" t="s">
        <v>228</v>
      </c>
      <c r="D385" s="186" t="s">
        <v>10</v>
      </c>
      <c r="E385" s="186" t="s">
        <v>134</v>
      </c>
      <c r="F385" s="186" t="s">
        <v>277</v>
      </c>
      <c r="G385" s="185" t="s">
        <v>191</v>
      </c>
      <c r="H385" s="85">
        <v>170946582.03</v>
      </c>
      <c r="I385" s="85"/>
      <c r="J385" s="82">
        <f t="shared" si="18"/>
        <v>170946582.03</v>
      </c>
    </row>
    <row r="386" spans="1:10">
      <c r="A386" s="232"/>
      <c r="B386" s="105" t="s">
        <v>425</v>
      </c>
      <c r="C386" s="52" t="s">
        <v>228</v>
      </c>
      <c r="D386" s="52" t="s">
        <v>10</v>
      </c>
      <c r="E386" s="52" t="s">
        <v>423</v>
      </c>
      <c r="F386" s="52" t="s">
        <v>424</v>
      </c>
      <c r="G386" s="53"/>
      <c r="H386" s="85">
        <f>H387</f>
        <v>48567448.560000002</v>
      </c>
      <c r="I386" s="85">
        <f>I387</f>
        <v>0</v>
      </c>
      <c r="J386" s="82">
        <f t="shared" si="18"/>
        <v>48567448.560000002</v>
      </c>
    </row>
    <row r="387" spans="1:10" ht="25.5">
      <c r="A387" s="232"/>
      <c r="B387" s="105" t="s">
        <v>192</v>
      </c>
      <c r="C387" s="52" t="s">
        <v>228</v>
      </c>
      <c r="D387" s="52" t="s">
        <v>10</v>
      </c>
      <c r="E387" s="52" t="s">
        <v>423</v>
      </c>
      <c r="F387" s="52" t="s">
        <v>424</v>
      </c>
      <c r="G387" s="53" t="s">
        <v>190</v>
      </c>
      <c r="H387" s="85">
        <f>H388</f>
        <v>48567448.560000002</v>
      </c>
      <c r="I387" s="85">
        <f>I388</f>
        <v>0</v>
      </c>
      <c r="J387" s="82">
        <f t="shared" si="18"/>
        <v>48567448.560000002</v>
      </c>
    </row>
    <row r="388" spans="1:10">
      <c r="A388" s="232"/>
      <c r="B388" s="105" t="s">
        <v>193</v>
      </c>
      <c r="C388" s="52" t="s">
        <v>228</v>
      </c>
      <c r="D388" s="52" t="s">
        <v>10</v>
      </c>
      <c r="E388" s="52" t="s">
        <v>423</v>
      </c>
      <c r="F388" s="52" t="s">
        <v>424</v>
      </c>
      <c r="G388" s="53" t="s">
        <v>191</v>
      </c>
      <c r="H388" s="85">
        <v>48567448.560000002</v>
      </c>
      <c r="I388" s="85"/>
      <c r="J388" s="82">
        <f t="shared" si="18"/>
        <v>48567448.560000002</v>
      </c>
    </row>
    <row r="389" spans="1:10">
      <c r="A389" s="114" t="s">
        <v>237</v>
      </c>
      <c r="B389" s="106" t="s">
        <v>232</v>
      </c>
      <c r="C389" s="107" t="s">
        <v>228</v>
      </c>
      <c r="D389" s="107" t="s">
        <v>14</v>
      </c>
      <c r="E389" s="107" t="s">
        <v>134</v>
      </c>
      <c r="F389" s="107" t="s">
        <v>135</v>
      </c>
      <c r="G389" s="108"/>
      <c r="H389" s="83">
        <f>H390</f>
        <v>1000000</v>
      </c>
      <c r="I389" s="83">
        <f>I390</f>
        <v>-664000</v>
      </c>
      <c r="J389" s="83">
        <f t="shared" si="18"/>
        <v>336000</v>
      </c>
    </row>
    <row r="390" spans="1:10" ht="25.5">
      <c r="A390" s="156"/>
      <c r="B390" s="105" t="s">
        <v>353</v>
      </c>
      <c r="C390" s="52" t="s">
        <v>228</v>
      </c>
      <c r="D390" s="52" t="s">
        <v>14</v>
      </c>
      <c r="E390" s="52" t="s">
        <v>134</v>
      </c>
      <c r="F390" s="52" t="s">
        <v>352</v>
      </c>
      <c r="G390" s="53"/>
      <c r="H390" s="90">
        <f t="shared" ref="H390:I391" si="20">H391</f>
        <v>1000000</v>
      </c>
      <c r="I390" s="90">
        <f t="shared" si="20"/>
        <v>-664000</v>
      </c>
      <c r="J390" s="82">
        <f t="shared" si="18"/>
        <v>336000</v>
      </c>
    </row>
    <row r="391" spans="1:10" ht="25.5">
      <c r="A391" s="156"/>
      <c r="B391" s="105" t="s">
        <v>192</v>
      </c>
      <c r="C391" s="52" t="s">
        <v>228</v>
      </c>
      <c r="D391" s="52" t="s">
        <v>14</v>
      </c>
      <c r="E391" s="52" t="s">
        <v>134</v>
      </c>
      <c r="F391" s="52" t="s">
        <v>352</v>
      </c>
      <c r="G391" s="53" t="s">
        <v>190</v>
      </c>
      <c r="H391" s="90">
        <f t="shared" si="20"/>
        <v>1000000</v>
      </c>
      <c r="I391" s="90">
        <f t="shared" si="20"/>
        <v>-664000</v>
      </c>
      <c r="J391" s="82">
        <f t="shared" si="18"/>
        <v>336000</v>
      </c>
    </row>
    <row r="392" spans="1:10">
      <c r="A392" s="156"/>
      <c r="B392" s="105" t="s">
        <v>193</v>
      </c>
      <c r="C392" s="52" t="s">
        <v>228</v>
      </c>
      <c r="D392" s="52" t="s">
        <v>14</v>
      </c>
      <c r="E392" s="52" t="s">
        <v>134</v>
      </c>
      <c r="F392" s="52" t="s">
        <v>352</v>
      </c>
      <c r="G392" s="53" t="s">
        <v>191</v>
      </c>
      <c r="H392" s="85">
        <v>1000000</v>
      </c>
      <c r="I392" s="85">
        <v>-664000</v>
      </c>
      <c r="J392" s="82">
        <f t="shared" si="18"/>
        <v>336000</v>
      </c>
    </row>
    <row r="393" spans="1:10">
      <c r="A393" s="114" t="s">
        <v>239</v>
      </c>
      <c r="B393" s="112" t="s">
        <v>233</v>
      </c>
      <c r="C393" s="111" t="s">
        <v>228</v>
      </c>
      <c r="D393" s="111" t="s">
        <v>4</v>
      </c>
      <c r="E393" s="111" t="s">
        <v>134</v>
      </c>
      <c r="F393" s="107" t="s">
        <v>135</v>
      </c>
      <c r="G393" s="108"/>
      <c r="H393" s="83">
        <f t="shared" ref="H393:I395" si="21">H394</f>
        <v>2282000</v>
      </c>
      <c r="I393" s="83">
        <f t="shared" si="21"/>
        <v>-20000</v>
      </c>
      <c r="J393" s="83">
        <f t="shared" si="18"/>
        <v>2262000</v>
      </c>
    </row>
    <row r="394" spans="1:10" ht="13.5" customHeight="1">
      <c r="A394" s="268"/>
      <c r="B394" s="113" t="s">
        <v>234</v>
      </c>
      <c r="C394" s="110" t="s">
        <v>228</v>
      </c>
      <c r="D394" s="110" t="s">
        <v>4</v>
      </c>
      <c r="E394" s="110" t="s">
        <v>134</v>
      </c>
      <c r="F394" s="52" t="s">
        <v>235</v>
      </c>
      <c r="G394" s="53"/>
      <c r="H394" s="82">
        <f t="shared" si="21"/>
        <v>2282000</v>
      </c>
      <c r="I394" s="82">
        <f t="shared" si="21"/>
        <v>-20000</v>
      </c>
      <c r="J394" s="82">
        <f t="shared" si="18"/>
        <v>2262000</v>
      </c>
    </row>
    <row r="395" spans="1:10" ht="25.5">
      <c r="A395" s="256"/>
      <c r="B395" s="79" t="s">
        <v>335</v>
      </c>
      <c r="C395" s="110" t="s">
        <v>228</v>
      </c>
      <c r="D395" s="110" t="s">
        <v>4</v>
      </c>
      <c r="E395" s="110" t="s">
        <v>134</v>
      </c>
      <c r="F395" s="52" t="s">
        <v>235</v>
      </c>
      <c r="G395" s="53" t="s">
        <v>36</v>
      </c>
      <c r="H395" s="82">
        <f t="shared" si="21"/>
        <v>2282000</v>
      </c>
      <c r="I395" s="82">
        <f t="shared" si="21"/>
        <v>-20000</v>
      </c>
      <c r="J395" s="82">
        <f t="shared" si="18"/>
        <v>2262000</v>
      </c>
    </row>
    <row r="396" spans="1:10" ht="25.5">
      <c r="A396" s="269"/>
      <c r="B396" s="99" t="s">
        <v>38</v>
      </c>
      <c r="C396" s="110" t="s">
        <v>228</v>
      </c>
      <c r="D396" s="110" t="s">
        <v>4</v>
      </c>
      <c r="E396" s="110" t="s">
        <v>134</v>
      </c>
      <c r="F396" s="52" t="s">
        <v>235</v>
      </c>
      <c r="G396" s="53" t="s">
        <v>37</v>
      </c>
      <c r="H396" s="82">
        <v>2282000</v>
      </c>
      <c r="I396" s="86">
        <v>-20000</v>
      </c>
      <c r="J396" s="82">
        <f t="shared" si="18"/>
        <v>2262000</v>
      </c>
    </row>
    <row r="397" spans="1:10">
      <c r="A397" s="102"/>
      <c r="B397" s="42"/>
      <c r="C397" s="5"/>
      <c r="D397" s="5"/>
      <c r="E397" s="5"/>
      <c r="F397" s="6"/>
      <c r="G397" s="19"/>
      <c r="H397" s="82"/>
      <c r="I397" s="82"/>
      <c r="J397" s="82"/>
    </row>
    <row r="398" spans="1:10" ht="45">
      <c r="A398" s="92">
        <v>9</v>
      </c>
      <c r="B398" s="104" t="s">
        <v>388</v>
      </c>
      <c r="C398" s="208" t="s">
        <v>389</v>
      </c>
      <c r="D398" s="208" t="s">
        <v>22</v>
      </c>
      <c r="E398" s="208" t="s">
        <v>134</v>
      </c>
      <c r="F398" s="209" t="s">
        <v>135</v>
      </c>
      <c r="G398" s="18"/>
      <c r="H398" s="84">
        <f>H399+H404+H407</f>
        <v>1198102.2</v>
      </c>
      <c r="I398" s="84">
        <f>I399+I404+I407</f>
        <v>-151391.85999999999</v>
      </c>
      <c r="J398" s="84">
        <f>H398+I398</f>
        <v>1046710.34</v>
      </c>
    </row>
    <row r="399" spans="1:10">
      <c r="A399" s="206"/>
      <c r="B399" s="164" t="s">
        <v>78</v>
      </c>
      <c r="C399" s="186" t="s">
        <v>389</v>
      </c>
      <c r="D399" s="186" t="s">
        <v>22</v>
      </c>
      <c r="E399" s="186" t="s">
        <v>134</v>
      </c>
      <c r="F399" s="52" t="s">
        <v>164</v>
      </c>
      <c r="G399" s="53"/>
      <c r="H399" s="82">
        <f>H400+H402</f>
        <v>422912.2</v>
      </c>
      <c r="I399" s="82">
        <f>I400+I402</f>
        <v>-74891.86</v>
      </c>
      <c r="J399" s="82">
        <f t="shared" ref="J399:J409" si="22">H399+I399</f>
        <v>348020.34</v>
      </c>
    </row>
    <row r="400" spans="1:10" ht="25.5">
      <c r="A400" s="206"/>
      <c r="B400" s="79" t="s">
        <v>335</v>
      </c>
      <c r="C400" s="186" t="s">
        <v>389</v>
      </c>
      <c r="D400" s="186" t="s">
        <v>22</v>
      </c>
      <c r="E400" s="186" t="s">
        <v>134</v>
      </c>
      <c r="F400" s="52" t="s">
        <v>164</v>
      </c>
      <c r="G400" s="53" t="s">
        <v>36</v>
      </c>
      <c r="H400" s="82">
        <f>H401</f>
        <v>386892.01</v>
      </c>
      <c r="I400" s="82">
        <f>I401</f>
        <v>-74891.86</v>
      </c>
      <c r="J400" s="82">
        <f t="shared" si="22"/>
        <v>312000.15000000002</v>
      </c>
    </row>
    <row r="401" spans="1:10" ht="25.5">
      <c r="A401" s="206"/>
      <c r="B401" s="99" t="s">
        <v>38</v>
      </c>
      <c r="C401" s="186" t="s">
        <v>389</v>
      </c>
      <c r="D401" s="186" t="s">
        <v>22</v>
      </c>
      <c r="E401" s="186" t="s">
        <v>134</v>
      </c>
      <c r="F401" s="52" t="s">
        <v>164</v>
      </c>
      <c r="G401" s="53" t="s">
        <v>37</v>
      </c>
      <c r="H401" s="82">
        <v>386892.01</v>
      </c>
      <c r="I401" s="135">
        <f>-21057.56-53834.3</f>
        <v>-74891.86</v>
      </c>
      <c r="J401" s="82">
        <f t="shared" si="22"/>
        <v>312000.15000000002</v>
      </c>
    </row>
    <row r="402" spans="1:10">
      <c r="A402" s="238"/>
      <c r="B402" s="118" t="s">
        <v>54</v>
      </c>
      <c r="C402" s="186" t="s">
        <v>389</v>
      </c>
      <c r="D402" s="186" t="s">
        <v>22</v>
      </c>
      <c r="E402" s="186" t="s">
        <v>134</v>
      </c>
      <c r="F402" s="52" t="s">
        <v>164</v>
      </c>
      <c r="G402" s="53" t="s">
        <v>52</v>
      </c>
      <c r="H402" s="82">
        <f>H403</f>
        <v>36020.19</v>
      </c>
      <c r="I402" s="82">
        <f>I403</f>
        <v>0</v>
      </c>
      <c r="J402" s="82">
        <f t="shared" si="22"/>
        <v>36020.19</v>
      </c>
    </row>
    <row r="403" spans="1:10">
      <c r="A403" s="238"/>
      <c r="B403" s="118" t="s">
        <v>70</v>
      </c>
      <c r="C403" s="186" t="s">
        <v>389</v>
      </c>
      <c r="D403" s="186" t="s">
        <v>22</v>
      </c>
      <c r="E403" s="186" t="s">
        <v>134</v>
      </c>
      <c r="F403" s="52" t="s">
        <v>164</v>
      </c>
      <c r="G403" s="53" t="s">
        <v>71</v>
      </c>
      <c r="H403" s="135">
        <v>36020.19</v>
      </c>
      <c r="I403" s="135"/>
      <c r="J403" s="82">
        <f t="shared" si="22"/>
        <v>36020.19</v>
      </c>
    </row>
    <row r="404" spans="1:10">
      <c r="A404" s="206"/>
      <c r="B404" s="164" t="s">
        <v>365</v>
      </c>
      <c r="C404" s="186" t="s">
        <v>389</v>
      </c>
      <c r="D404" s="186" t="s">
        <v>22</v>
      </c>
      <c r="E404" s="186" t="s">
        <v>134</v>
      </c>
      <c r="F404" s="52" t="s">
        <v>364</v>
      </c>
      <c r="G404" s="53"/>
      <c r="H404" s="82">
        <f>H405</f>
        <v>176190</v>
      </c>
      <c r="I404" s="82">
        <f>I405</f>
        <v>-76500</v>
      </c>
      <c r="J404" s="82">
        <f t="shared" si="22"/>
        <v>99690</v>
      </c>
    </row>
    <row r="405" spans="1:10" ht="25.5">
      <c r="A405" s="206"/>
      <c r="B405" s="79" t="s">
        <v>335</v>
      </c>
      <c r="C405" s="186" t="s">
        <v>389</v>
      </c>
      <c r="D405" s="186" t="s">
        <v>22</v>
      </c>
      <c r="E405" s="186" t="s">
        <v>134</v>
      </c>
      <c r="F405" s="52" t="s">
        <v>364</v>
      </c>
      <c r="G405" s="53" t="s">
        <v>36</v>
      </c>
      <c r="H405" s="82">
        <f>H406</f>
        <v>176190</v>
      </c>
      <c r="I405" s="82">
        <f>I406</f>
        <v>-76500</v>
      </c>
      <c r="J405" s="82">
        <f t="shared" si="22"/>
        <v>99690</v>
      </c>
    </row>
    <row r="406" spans="1:10" ht="25.5">
      <c r="A406" s="206"/>
      <c r="B406" s="99" t="s">
        <v>38</v>
      </c>
      <c r="C406" s="186" t="s">
        <v>389</v>
      </c>
      <c r="D406" s="186" t="s">
        <v>22</v>
      </c>
      <c r="E406" s="186" t="s">
        <v>134</v>
      </c>
      <c r="F406" s="52" t="s">
        <v>364</v>
      </c>
      <c r="G406" s="53" t="s">
        <v>37</v>
      </c>
      <c r="H406" s="82">
        <v>176190</v>
      </c>
      <c r="I406" s="135">
        <v>-76500</v>
      </c>
      <c r="J406" s="82">
        <f t="shared" si="22"/>
        <v>99690</v>
      </c>
    </row>
    <row r="407" spans="1:10">
      <c r="A407" s="206"/>
      <c r="B407" s="164" t="s">
        <v>391</v>
      </c>
      <c r="C407" s="186" t="s">
        <v>389</v>
      </c>
      <c r="D407" s="186" t="s">
        <v>22</v>
      </c>
      <c r="E407" s="186" t="s">
        <v>134</v>
      </c>
      <c r="F407" s="52" t="s">
        <v>390</v>
      </c>
      <c r="G407" s="53"/>
      <c r="H407" s="82">
        <f>H408</f>
        <v>599000</v>
      </c>
      <c r="I407" s="82">
        <f>I408</f>
        <v>0</v>
      </c>
      <c r="J407" s="82">
        <f t="shared" si="22"/>
        <v>599000</v>
      </c>
    </row>
    <row r="408" spans="1:10" ht="25.5">
      <c r="A408" s="206"/>
      <c r="B408" s="79" t="s">
        <v>335</v>
      </c>
      <c r="C408" s="186" t="s">
        <v>389</v>
      </c>
      <c r="D408" s="186" t="s">
        <v>22</v>
      </c>
      <c r="E408" s="186" t="s">
        <v>134</v>
      </c>
      <c r="F408" s="52" t="s">
        <v>390</v>
      </c>
      <c r="G408" s="53" t="s">
        <v>36</v>
      </c>
      <c r="H408" s="82">
        <f>H409</f>
        <v>599000</v>
      </c>
      <c r="I408" s="82">
        <f>I409</f>
        <v>0</v>
      </c>
      <c r="J408" s="82">
        <f t="shared" si="22"/>
        <v>599000</v>
      </c>
    </row>
    <row r="409" spans="1:10" ht="25.5">
      <c r="A409" s="206"/>
      <c r="B409" s="99" t="s">
        <v>38</v>
      </c>
      <c r="C409" s="186" t="s">
        <v>389</v>
      </c>
      <c r="D409" s="186" t="s">
        <v>22</v>
      </c>
      <c r="E409" s="186" t="s">
        <v>134</v>
      </c>
      <c r="F409" s="52" t="s">
        <v>390</v>
      </c>
      <c r="G409" s="53" t="s">
        <v>37</v>
      </c>
      <c r="H409" s="135">
        <f>485190+113810</f>
        <v>599000</v>
      </c>
      <c r="I409" s="135"/>
      <c r="J409" s="82">
        <f t="shared" si="22"/>
        <v>599000</v>
      </c>
    </row>
    <row r="410" spans="1:10" ht="47.25" customHeight="1">
      <c r="A410" s="29" t="s">
        <v>8</v>
      </c>
      <c r="B410" s="43" t="s">
        <v>287</v>
      </c>
      <c r="C410" s="8" t="s">
        <v>8</v>
      </c>
      <c r="D410" s="8" t="s">
        <v>22</v>
      </c>
      <c r="E410" s="8" t="s">
        <v>134</v>
      </c>
      <c r="F410" s="8" t="s">
        <v>135</v>
      </c>
      <c r="G410" s="20"/>
      <c r="H410" s="83">
        <f>+H411</f>
        <v>2002049.72</v>
      </c>
      <c r="I410" s="83">
        <f>+I411</f>
        <v>0</v>
      </c>
      <c r="J410" s="83">
        <f>H410+I410</f>
        <v>2002049.72</v>
      </c>
    </row>
    <row r="411" spans="1:10" ht="18" customHeight="1">
      <c r="A411" s="268"/>
      <c r="B411" s="34" t="s">
        <v>51</v>
      </c>
      <c r="C411" s="6" t="s">
        <v>8</v>
      </c>
      <c r="D411" s="6" t="s">
        <v>22</v>
      </c>
      <c r="E411" s="6" t="s">
        <v>134</v>
      </c>
      <c r="F411" s="77" t="s">
        <v>222</v>
      </c>
      <c r="G411" s="19"/>
      <c r="H411" s="82">
        <f>H412</f>
        <v>2002049.72</v>
      </c>
      <c r="I411" s="82">
        <f>I412</f>
        <v>0</v>
      </c>
      <c r="J411" s="82">
        <f>H411+I411</f>
        <v>2002049.72</v>
      </c>
    </row>
    <row r="412" spans="1:10">
      <c r="A412" s="256"/>
      <c r="B412" s="34" t="s">
        <v>49</v>
      </c>
      <c r="C412" s="6" t="s">
        <v>8</v>
      </c>
      <c r="D412" s="6" t="s">
        <v>22</v>
      </c>
      <c r="E412" s="6" t="s">
        <v>134</v>
      </c>
      <c r="F412" s="77" t="s">
        <v>222</v>
      </c>
      <c r="G412" s="19" t="s">
        <v>17</v>
      </c>
      <c r="H412" s="82">
        <f>H413</f>
        <v>2002049.72</v>
      </c>
      <c r="I412" s="82">
        <f>I413</f>
        <v>0</v>
      </c>
      <c r="J412" s="82">
        <f t="shared" ref="J412:J413" si="23">H412+I412</f>
        <v>2002049.72</v>
      </c>
    </row>
    <row r="413" spans="1:10">
      <c r="A413" s="256"/>
      <c r="B413" s="79" t="s">
        <v>189</v>
      </c>
      <c r="C413" s="6" t="s">
        <v>8</v>
      </c>
      <c r="D413" s="6" t="s">
        <v>22</v>
      </c>
      <c r="E413" s="6" t="s">
        <v>134</v>
      </c>
      <c r="F413" s="77" t="s">
        <v>222</v>
      </c>
      <c r="G413" s="78" t="s">
        <v>188</v>
      </c>
      <c r="H413" s="85">
        <v>2002049.72</v>
      </c>
      <c r="I413" s="85"/>
      <c r="J413" s="82">
        <f t="shared" si="23"/>
        <v>2002049.72</v>
      </c>
    </row>
    <row r="414" spans="1:10">
      <c r="A414" s="101"/>
      <c r="B414" s="34"/>
      <c r="C414" s="6"/>
      <c r="D414" s="6"/>
      <c r="E414" s="6"/>
      <c r="F414" s="6"/>
      <c r="G414" s="19"/>
      <c r="H414" s="82"/>
      <c r="I414" s="82"/>
      <c r="J414" s="82"/>
    </row>
    <row r="415" spans="1:10" ht="42.75" customHeight="1">
      <c r="A415" s="29" t="s">
        <v>18</v>
      </c>
      <c r="B415" s="40" t="s">
        <v>263</v>
      </c>
      <c r="C415" s="7" t="s">
        <v>18</v>
      </c>
      <c r="D415" s="7" t="s">
        <v>22</v>
      </c>
      <c r="E415" s="7" t="s">
        <v>134</v>
      </c>
      <c r="F415" s="7" t="s">
        <v>135</v>
      </c>
      <c r="G415" s="20"/>
      <c r="H415" s="83">
        <f>H416+H436+H455</f>
        <v>81323013.039999992</v>
      </c>
      <c r="I415" s="83">
        <f>I416+I436+I455</f>
        <v>3023668.57</v>
      </c>
      <c r="J415" s="83">
        <f>H415+I415</f>
        <v>84346681.609999985</v>
      </c>
    </row>
    <row r="416" spans="1:10" ht="25.5">
      <c r="A416" s="145" t="s">
        <v>392</v>
      </c>
      <c r="B416" s="149" t="s">
        <v>264</v>
      </c>
      <c r="C416" s="7" t="s">
        <v>18</v>
      </c>
      <c r="D416" s="7" t="s">
        <v>3</v>
      </c>
      <c r="E416" s="7" t="s">
        <v>134</v>
      </c>
      <c r="F416" s="7" t="s">
        <v>135</v>
      </c>
      <c r="G416" s="78"/>
      <c r="H416" s="83">
        <f>H417+H422+H425+H430+H433</f>
        <v>16596729</v>
      </c>
      <c r="I416" s="83">
        <f>I417+I422+I425+I430+I433</f>
        <v>311368.57</v>
      </c>
      <c r="J416" s="83">
        <f>H416+I416</f>
        <v>16908097.57</v>
      </c>
    </row>
    <row r="417" spans="1:10" ht="18" customHeight="1">
      <c r="A417" s="257"/>
      <c r="B417" s="140" t="s">
        <v>67</v>
      </c>
      <c r="C417" s="77" t="s">
        <v>18</v>
      </c>
      <c r="D417" s="77" t="s">
        <v>3</v>
      </c>
      <c r="E417" s="77" t="s">
        <v>134</v>
      </c>
      <c r="F417" s="77" t="s">
        <v>163</v>
      </c>
      <c r="G417" s="78"/>
      <c r="H417" s="90">
        <f>H418+H420</f>
        <v>11320800</v>
      </c>
      <c r="I417" s="90">
        <f>I418+I420</f>
        <v>-5887.43</v>
      </c>
      <c r="J417" s="90">
        <f>H417+I417</f>
        <v>11314912.57</v>
      </c>
    </row>
    <row r="418" spans="1:10" ht="38.25">
      <c r="A418" s="256"/>
      <c r="B418" s="99" t="s">
        <v>62</v>
      </c>
      <c r="C418" s="77" t="s">
        <v>18</v>
      </c>
      <c r="D418" s="77" t="s">
        <v>3</v>
      </c>
      <c r="E418" s="77" t="s">
        <v>134</v>
      </c>
      <c r="F418" s="77" t="s">
        <v>163</v>
      </c>
      <c r="G418" s="78" t="s">
        <v>60</v>
      </c>
      <c r="H418" s="90">
        <f>H419</f>
        <v>10544800</v>
      </c>
      <c r="I418" s="90">
        <f>I419</f>
        <v>-5887.43</v>
      </c>
      <c r="J418" s="90">
        <f t="shared" ref="J418:J458" si="24">H418+I418</f>
        <v>10538912.57</v>
      </c>
    </row>
    <row r="419" spans="1:10">
      <c r="A419" s="256"/>
      <c r="B419" s="99" t="s">
        <v>63</v>
      </c>
      <c r="C419" s="77" t="s">
        <v>18</v>
      </c>
      <c r="D419" s="77" t="s">
        <v>3</v>
      </c>
      <c r="E419" s="77" t="s">
        <v>134</v>
      </c>
      <c r="F419" s="77" t="s">
        <v>163</v>
      </c>
      <c r="G419" s="78" t="s">
        <v>61</v>
      </c>
      <c r="H419" s="85">
        <v>10544800</v>
      </c>
      <c r="I419" s="85">
        <v>-5887.43</v>
      </c>
      <c r="J419" s="90">
        <f t="shared" si="24"/>
        <v>10538912.57</v>
      </c>
    </row>
    <row r="420" spans="1:10" ht="25.5">
      <c r="A420" s="256"/>
      <c r="B420" s="79" t="s">
        <v>335</v>
      </c>
      <c r="C420" s="77" t="s">
        <v>18</v>
      </c>
      <c r="D420" s="77" t="s">
        <v>3</v>
      </c>
      <c r="E420" s="77" t="s">
        <v>134</v>
      </c>
      <c r="F420" s="77" t="s">
        <v>163</v>
      </c>
      <c r="G420" s="78" t="s">
        <v>36</v>
      </c>
      <c r="H420" s="90">
        <f>H421</f>
        <v>776000</v>
      </c>
      <c r="I420" s="90">
        <f>I421</f>
        <v>0</v>
      </c>
      <c r="J420" s="90">
        <f t="shared" si="24"/>
        <v>776000</v>
      </c>
    </row>
    <row r="421" spans="1:10" ht="25.5">
      <c r="A421" s="256"/>
      <c r="B421" s="99" t="s">
        <v>38</v>
      </c>
      <c r="C421" s="77" t="s">
        <v>18</v>
      </c>
      <c r="D421" s="77" t="s">
        <v>3</v>
      </c>
      <c r="E421" s="77" t="s">
        <v>134</v>
      </c>
      <c r="F421" s="77" t="s">
        <v>163</v>
      </c>
      <c r="G421" s="78" t="s">
        <v>37</v>
      </c>
      <c r="H421" s="85">
        <v>776000</v>
      </c>
      <c r="I421" s="85"/>
      <c r="J421" s="90">
        <f t="shared" si="24"/>
        <v>776000</v>
      </c>
    </row>
    <row r="422" spans="1:10" ht="25.5">
      <c r="A422" s="256"/>
      <c r="B422" s="150" t="s">
        <v>247</v>
      </c>
      <c r="C422" s="77" t="s">
        <v>18</v>
      </c>
      <c r="D422" s="77" t="s">
        <v>3</v>
      </c>
      <c r="E422" s="77" t="s">
        <v>134</v>
      </c>
      <c r="F422" s="77" t="s">
        <v>246</v>
      </c>
      <c r="G422" s="78"/>
      <c r="H422" s="90">
        <f>H423</f>
        <v>57000</v>
      </c>
      <c r="I422" s="90">
        <f>I423</f>
        <v>0</v>
      </c>
      <c r="J422" s="90">
        <f t="shared" si="24"/>
        <v>57000</v>
      </c>
    </row>
    <row r="423" spans="1:10" ht="25.5">
      <c r="A423" s="256"/>
      <c r="B423" s="79" t="s">
        <v>335</v>
      </c>
      <c r="C423" s="77" t="s">
        <v>18</v>
      </c>
      <c r="D423" s="77" t="s">
        <v>3</v>
      </c>
      <c r="E423" s="77" t="s">
        <v>134</v>
      </c>
      <c r="F423" s="77" t="s">
        <v>246</v>
      </c>
      <c r="G423" s="78" t="s">
        <v>36</v>
      </c>
      <c r="H423" s="90">
        <f>H424</f>
        <v>57000</v>
      </c>
      <c r="I423" s="90">
        <f>I424</f>
        <v>0</v>
      </c>
      <c r="J423" s="90">
        <f t="shared" si="24"/>
        <v>57000</v>
      </c>
    </row>
    <row r="424" spans="1:10" ht="25.5">
      <c r="A424" s="256"/>
      <c r="B424" s="99" t="s">
        <v>38</v>
      </c>
      <c r="C424" s="77" t="s">
        <v>18</v>
      </c>
      <c r="D424" s="77" t="s">
        <v>3</v>
      </c>
      <c r="E424" s="77" t="s">
        <v>134</v>
      </c>
      <c r="F424" s="77" t="s">
        <v>246</v>
      </c>
      <c r="G424" s="78" t="s">
        <v>37</v>
      </c>
      <c r="H424" s="85">
        <v>57000</v>
      </c>
      <c r="I424" s="85"/>
      <c r="J424" s="90">
        <f t="shared" si="24"/>
        <v>57000</v>
      </c>
    </row>
    <row r="425" spans="1:10" ht="25.5">
      <c r="A425" s="256"/>
      <c r="B425" s="152" t="s">
        <v>87</v>
      </c>
      <c r="C425" s="77" t="s">
        <v>18</v>
      </c>
      <c r="D425" s="77" t="s">
        <v>3</v>
      </c>
      <c r="E425" s="77" t="s">
        <v>134</v>
      </c>
      <c r="F425" s="77" t="s">
        <v>167</v>
      </c>
      <c r="G425" s="78"/>
      <c r="H425" s="90">
        <f>H426+H428</f>
        <v>5004900</v>
      </c>
      <c r="I425" s="90">
        <f>I426+I428</f>
        <v>0</v>
      </c>
      <c r="J425" s="90">
        <f t="shared" si="24"/>
        <v>5004900</v>
      </c>
    </row>
    <row r="426" spans="1:10" ht="38.25">
      <c r="A426" s="256"/>
      <c r="B426" s="99" t="s">
        <v>62</v>
      </c>
      <c r="C426" s="77" t="s">
        <v>18</v>
      </c>
      <c r="D426" s="77" t="s">
        <v>3</v>
      </c>
      <c r="E426" s="77" t="s">
        <v>134</v>
      </c>
      <c r="F426" s="77" t="s">
        <v>167</v>
      </c>
      <c r="G426" s="78" t="s">
        <v>60</v>
      </c>
      <c r="H426" s="90">
        <f>H427</f>
        <v>5004900</v>
      </c>
      <c r="I426" s="90">
        <f>I427</f>
        <v>-160552</v>
      </c>
      <c r="J426" s="90">
        <f t="shared" si="24"/>
        <v>4844348</v>
      </c>
    </row>
    <row r="427" spans="1:10">
      <c r="A427" s="256"/>
      <c r="B427" s="99" t="s">
        <v>63</v>
      </c>
      <c r="C427" s="77" t="s">
        <v>18</v>
      </c>
      <c r="D427" s="77" t="s">
        <v>3</v>
      </c>
      <c r="E427" s="77" t="s">
        <v>134</v>
      </c>
      <c r="F427" s="77" t="s">
        <v>167</v>
      </c>
      <c r="G427" s="78" t="s">
        <v>61</v>
      </c>
      <c r="H427" s="85">
        <f>4779900+225000</f>
        <v>5004900</v>
      </c>
      <c r="I427" s="85">
        <v>-160552</v>
      </c>
      <c r="J427" s="90">
        <f t="shared" si="24"/>
        <v>4844348</v>
      </c>
    </row>
    <row r="428" spans="1:10" ht="25.5">
      <c r="A428" s="246"/>
      <c r="B428" s="79" t="s">
        <v>335</v>
      </c>
      <c r="C428" s="77" t="s">
        <v>18</v>
      </c>
      <c r="D428" s="77" t="s">
        <v>3</v>
      </c>
      <c r="E428" s="77" t="s">
        <v>134</v>
      </c>
      <c r="F428" s="77" t="s">
        <v>167</v>
      </c>
      <c r="G428" s="78" t="s">
        <v>36</v>
      </c>
      <c r="H428" s="90">
        <f>H429</f>
        <v>0</v>
      </c>
      <c r="I428" s="90">
        <f>I429</f>
        <v>160552</v>
      </c>
      <c r="J428" s="90">
        <f t="shared" ref="J428:J429" si="25">H428+I428</f>
        <v>160552</v>
      </c>
    </row>
    <row r="429" spans="1:10" ht="25.5">
      <c r="A429" s="246"/>
      <c r="B429" s="99" t="s">
        <v>38</v>
      </c>
      <c r="C429" s="77" t="s">
        <v>18</v>
      </c>
      <c r="D429" s="77" t="s">
        <v>3</v>
      </c>
      <c r="E429" s="77" t="s">
        <v>134</v>
      </c>
      <c r="F429" s="77" t="s">
        <v>167</v>
      </c>
      <c r="G429" s="78" t="s">
        <v>37</v>
      </c>
      <c r="H429" s="85"/>
      <c r="I429" s="85">
        <v>160552</v>
      </c>
      <c r="J429" s="90">
        <f t="shared" si="25"/>
        <v>160552</v>
      </c>
    </row>
    <row r="430" spans="1:10" ht="51">
      <c r="A430" s="240"/>
      <c r="B430" s="99" t="s">
        <v>438</v>
      </c>
      <c r="C430" s="52" t="s">
        <v>18</v>
      </c>
      <c r="D430" s="52" t="s">
        <v>3</v>
      </c>
      <c r="E430" s="52" t="s">
        <v>134</v>
      </c>
      <c r="F430" s="52" t="s">
        <v>437</v>
      </c>
      <c r="G430" s="53"/>
      <c r="H430" s="85">
        <f>H431</f>
        <v>214029</v>
      </c>
      <c r="I430" s="85">
        <f>I431</f>
        <v>0</v>
      </c>
      <c r="J430" s="90">
        <f t="shared" si="24"/>
        <v>214029</v>
      </c>
    </row>
    <row r="431" spans="1:10" ht="38.25">
      <c r="A431" s="240"/>
      <c r="B431" s="99" t="s">
        <v>62</v>
      </c>
      <c r="C431" s="52" t="s">
        <v>18</v>
      </c>
      <c r="D431" s="52" t="s">
        <v>3</v>
      </c>
      <c r="E431" s="52" t="s">
        <v>134</v>
      </c>
      <c r="F431" s="52" t="s">
        <v>437</v>
      </c>
      <c r="G431" s="53" t="s">
        <v>60</v>
      </c>
      <c r="H431" s="85">
        <f>H432</f>
        <v>214029</v>
      </c>
      <c r="I431" s="85">
        <f>I432</f>
        <v>0</v>
      </c>
      <c r="J431" s="90">
        <f t="shared" si="24"/>
        <v>214029</v>
      </c>
    </row>
    <row r="432" spans="1:10">
      <c r="A432" s="240"/>
      <c r="B432" s="99" t="s">
        <v>63</v>
      </c>
      <c r="C432" s="52" t="s">
        <v>18</v>
      </c>
      <c r="D432" s="52" t="s">
        <v>3</v>
      </c>
      <c r="E432" s="52" t="s">
        <v>134</v>
      </c>
      <c r="F432" s="52" t="s">
        <v>437</v>
      </c>
      <c r="G432" s="53" t="s">
        <v>61</v>
      </c>
      <c r="H432" s="85">
        <v>214029</v>
      </c>
      <c r="I432" s="85"/>
      <c r="J432" s="90">
        <f t="shared" si="24"/>
        <v>214029</v>
      </c>
    </row>
    <row r="433" spans="1:10" ht="51">
      <c r="A433" s="253"/>
      <c r="B433" s="99" t="s">
        <v>453</v>
      </c>
      <c r="C433" s="52" t="s">
        <v>18</v>
      </c>
      <c r="D433" s="52" t="s">
        <v>3</v>
      </c>
      <c r="E433" s="52" t="s">
        <v>134</v>
      </c>
      <c r="F433" s="52" t="s">
        <v>452</v>
      </c>
      <c r="G433" s="53"/>
      <c r="H433" s="85">
        <f>H434</f>
        <v>0</v>
      </c>
      <c r="I433" s="85">
        <f>I434</f>
        <v>317256</v>
      </c>
      <c r="J433" s="90">
        <f t="shared" si="24"/>
        <v>317256</v>
      </c>
    </row>
    <row r="434" spans="1:10" ht="38.25">
      <c r="A434" s="253"/>
      <c r="B434" s="99" t="s">
        <v>62</v>
      </c>
      <c r="C434" s="52" t="s">
        <v>18</v>
      </c>
      <c r="D434" s="52" t="s">
        <v>3</v>
      </c>
      <c r="E434" s="52" t="s">
        <v>134</v>
      </c>
      <c r="F434" s="52" t="s">
        <v>452</v>
      </c>
      <c r="G434" s="53" t="s">
        <v>60</v>
      </c>
      <c r="H434" s="85">
        <f>H435</f>
        <v>0</v>
      </c>
      <c r="I434" s="85">
        <f>I435</f>
        <v>317256</v>
      </c>
      <c r="J434" s="90">
        <f t="shared" si="24"/>
        <v>317256</v>
      </c>
    </row>
    <row r="435" spans="1:10">
      <c r="A435" s="254"/>
      <c r="B435" s="99" t="s">
        <v>63</v>
      </c>
      <c r="C435" s="52" t="s">
        <v>18</v>
      </c>
      <c r="D435" s="52" t="s">
        <v>3</v>
      </c>
      <c r="E435" s="52" t="s">
        <v>134</v>
      </c>
      <c r="F435" s="52" t="s">
        <v>452</v>
      </c>
      <c r="G435" s="53" t="s">
        <v>61</v>
      </c>
      <c r="H435" s="85"/>
      <c r="I435" s="85">
        <v>317256</v>
      </c>
      <c r="J435" s="90">
        <f t="shared" si="24"/>
        <v>317256</v>
      </c>
    </row>
    <row r="436" spans="1:10" ht="38.25">
      <c r="A436" s="145" t="s">
        <v>393</v>
      </c>
      <c r="B436" s="151" t="s">
        <v>265</v>
      </c>
      <c r="C436" s="7" t="s">
        <v>18</v>
      </c>
      <c r="D436" s="7" t="s">
        <v>10</v>
      </c>
      <c r="E436" s="7" t="s">
        <v>134</v>
      </c>
      <c r="F436" s="7" t="s">
        <v>135</v>
      </c>
      <c r="G436" s="20"/>
      <c r="H436" s="83">
        <f>H437+H443+H446+H449+H452+H440</f>
        <v>64256284.039999999</v>
      </c>
      <c r="I436" s="83">
        <f>I437+I443+I446+I449+I452+I440</f>
        <v>2712300</v>
      </c>
      <c r="J436" s="83">
        <f t="shared" si="24"/>
        <v>66968584.039999999</v>
      </c>
    </row>
    <row r="437" spans="1:10">
      <c r="A437" s="257"/>
      <c r="B437" s="79" t="s">
        <v>274</v>
      </c>
      <c r="C437" s="52" t="s">
        <v>18</v>
      </c>
      <c r="D437" s="52" t="s">
        <v>10</v>
      </c>
      <c r="E437" s="6" t="s">
        <v>134</v>
      </c>
      <c r="F437" s="6" t="s">
        <v>154</v>
      </c>
      <c r="G437" s="19"/>
      <c r="H437" s="82">
        <f>H438</f>
        <v>10691200</v>
      </c>
      <c r="I437" s="82">
        <f>I438</f>
        <v>0</v>
      </c>
      <c r="J437" s="90">
        <f t="shared" si="24"/>
        <v>10691200</v>
      </c>
    </row>
    <row r="438" spans="1:10">
      <c r="A438" s="256"/>
      <c r="B438" s="34" t="s">
        <v>49</v>
      </c>
      <c r="C438" s="52" t="s">
        <v>18</v>
      </c>
      <c r="D438" s="52" t="s">
        <v>10</v>
      </c>
      <c r="E438" s="6" t="s">
        <v>134</v>
      </c>
      <c r="F438" s="6" t="s">
        <v>154</v>
      </c>
      <c r="G438" s="19" t="s">
        <v>17</v>
      </c>
      <c r="H438" s="82">
        <f>H439</f>
        <v>10691200</v>
      </c>
      <c r="I438" s="82">
        <f>I439</f>
        <v>0</v>
      </c>
      <c r="J438" s="90">
        <f t="shared" si="24"/>
        <v>10691200</v>
      </c>
    </row>
    <row r="439" spans="1:10">
      <c r="A439" s="256"/>
      <c r="B439" s="34" t="s">
        <v>57</v>
      </c>
      <c r="C439" s="52" t="s">
        <v>18</v>
      </c>
      <c r="D439" s="52" t="s">
        <v>10</v>
      </c>
      <c r="E439" s="6" t="s">
        <v>134</v>
      </c>
      <c r="F439" s="6" t="s">
        <v>154</v>
      </c>
      <c r="G439" s="19" t="s">
        <v>56</v>
      </c>
      <c r="H439" s="85">
        <v>10691200</v>
      </c>
      <c r="I439" s="85"/>
      <c r="J439" s="90">
        <f t="shared" si="24"/>
        <v>10691200</v>
      </c>
    </row>
    <row r="440" spans="1:10">
      <c r="A440" s="256"/>
      <c r="B440" s="79" t="s">
        <v>396</v>
      </c>
      <c r="C440" s="52" t="s">
        <v>18</v>
      </c>
      <c r="D440" s="52" t="s">
        <v>10</v>
      </c>
      <c r="E440" s="52" t="s">
        <v>134</v>
      </c>
      <c r="F440" s="52" t="s">
        <v>395</v>
      </c>
      <c r="G440" s="53"/>
      <c r="H440" s="85">
        <f>H441</f>
        <v>5705086</v>
      </c>
      <c r="I440" s="85">
        <f>I441</f>
        <v>2712300</v>
      </c>
      <c r="J440" s="90">
        <f t="shared" si="24"/>
        <v>8417386</v>
      </c>
    </row>
    <row r="441" spans="1:10">
      <c r="A441" s="256"/>
      <c r="B441" s="117" t="s">
        <v>49</v>
      </c>
      <c r="C441" s="52" t="s">
        <v>18</v>
      </c>
      <c r="D441" s="52" t="s">
        <v>10</v>
      </c>
      <c r="E441" s="52" t="s">
        <v>134</v>
      </c>
      <c r="F441" s="52" t="s">
        <v>395</v>
      </c>
      <c r="G441" s="53" t="s">
        <v>17</v>
      </c>
      <c r="H441" s="85">
        <f>H442</f>
        <v>5705086</v>
      </c>
      <c r="I441" s="85">
        <f>I442</f>
        <v>2712300</v>
      </c>
      <c r="J441" s="90">
        <f t="shared" si="24"/>
        <v>8417386</v>
      </c>
    </row>
    <row r="442" spans="1:10">
      <c r="A442" s="256"/>
      <c r="B442" s="117" t="s">
        <v>57</v>
      </c>
      <c r="C442" s="52" t="s">
        <v>18</v>
      </c>
      <c r="D442" s="52" t="s">
        <v>10</v>
      </c>
      <c r="E442" s="52" t="s">
        <v>134</v>
      </c>
      <c r="F442" s="52" t="s">
        <v>395</v>
      </c>
      <c r="G442" s="53" t="s">
        <v>56</v>
      </c>
      <c r="H442" s="85">
        <v>5705086</v>
      </c>
      <c r="I442" s="85">
        <f>1170000+756900+281000+383000+121400</f>
        <v>2712300</v>
      </c>
      <c r="J442" s="90">
        <f t="shared" si="24"/>
        <v>8417386</v>
      </c>
    </row>
    <row r="443" spans="1:10">
      <c r="A443" s="256"/>
      <c r="B443" s="34" t="s">
        <v>30</v>
      </c>
      <c r="C443" s="52" t="s">
        <v>18</v>
      </c>
      <c r="D443" s="52" t="s">
        <v>10</v>
      </c>
      <c r="E443" s="6" t="s">
        <v>134</v>
      </c>
      <c r="F443" s="6" t="s">
        <v>155</v>
      </c>
      <c r="G443" s="19"/>
      <c r="H443" s="82">
        <f>H444</f>
        <v>43230000</v>
      </c>
      <c r="I443" s="82">
        <f>I444</f>
        <v>0</v>
      </c>
      <c r="J443" s="90">
        <f t="shared" si="24"/>
        <v>43230000</v>
      </c>
    </row>
    <row r="444" spans="1:10">
      <c r="A444" s="256"/>
      <c r="B444" s="34" t="s">
        <v>49</v>
      </c>
      <c r="C444" s="52" t="s">
        <v>18</v>
      </c>
      <c r="D444" s="52" t="s">
        <v>10</v>
      </c>
      <c r="E444" s="6" t="s">
        <v>134</v>
      </c>
      <c r="F444" s="6" t="s">
        <v>155</v>
      </c>
      <c r="G444" s="19" t="s">
        <v>17</v>
      </c>
      <c r="H444" s="82">
        <f>H445</f>
        <v>43230000</v>
      </c>
      <c r="I444" s="82">
        <f>I445</f>
        <v>0</v>
      </c>
      <c r="J444" s="90">
        <f t="shared" si="24"/>
        <v>43230000</v>
      </c>
    </row>
    <row r="445" spans="1:10">
      <c r="A445" s="256"/>
      <c r="B445" s="117" t="s">
        <v>50</v>
      </c>
      <c r="C445" s="52" t="s">
        <v>18</v>
      </c>
      <c r="D445" s="52" t="s">
        <v>10</v>
      </c>
      <c r="E445" s="6" t="s">
        <v>134</v>
      </c>
      <c r="F445" s="6" t="s">
        <v>155</v>
      </c>
      <c r="G445" s="19" t="s">
        <v>48</v>
      </c>
      <c r="H445" s="85">
        <v>43230000</v>
      </c>
      <c r="I445" s="85"/>
      <c r="J445" s="90">
        <f t="shared" si="24"/>
        <v>43230000</v>
      </c>
    </row>
    <row r="446" spans="1:10" ht="25.5">
      <c r="A446" s="256"/>
      <c r="B446" s="140" t="s">
        <v>88</v>
      </c>
      <c r="C446" s="52" t="s">
        <v>18</v>
      </c>
      <c r="D446" s="52" t="s">
        <v>10</v>
      </c>
      <c r="E446" s="52" t="s">
        <v>134</v>
      </c>
      <c r="F446" s="52" t="s">
        <v>177</v>
      </c>
      <c r="G446" s="53"/>
      <c r="H446" s="90">
        <f>H447</f>
        <v>1660346</v>
      </c>
      <c r="I446" s="90">
        <f>I447</f>
        <v>0</v>
      </c>
      <c r="J446" s="90">
        <f t="shared" si="24"/>
        <v>1660346</v>
      </c>
    </row>
    <row r="447" spans="1:10">
      <c r="A447" s="256"/>
      <c r="B447" s="113" t="s">
        <v>49</v>
      </c>
      <c r="C447" s="52" t="s">
        <v>18</v>
      </c>
      <c r="D447" s="52" t="s">
        <v>10</v>
      </c>
      <c r="E447" s="52" t="s">
        <v>134</v>
      </c>
      <c r="F447" s="52" t="s">
        <v>177</v>
      </c>
      <c r="G447" s="53" t="s">
        <v>17</v>
      </c>
      <c r="H447" s="90">
        <f>H448</f>
        <v>1660346</v>
      </c>
      <c r="I447" s="90">
        <f>I448</f>
        <v>0</v>
      </c>
      <c r="J447" s="90">
        <f t="shared" si="24"/>
        <v>1660346</v>
      </c>
    </row>
    <row r="448" spans="1:10">
      <c r="A448" s="256"/>
      <c r="B448" s="113" t="s">
        <v>85</v>
      </c>
      <c r="C448" s="52" t="s">
        <v>18</v>
      </c>
      <c r="D448" s="52" t="s">
        <v>10</v>
      </c>
      <c r="E448" s="52" t="s">
        <v>134</v>
      </c>
      <c r="F448" s="52" t="s">
        <v>177</v>
      </c>
      <c r="G448" s="53" t="s">
        <v>86</v>
      </c>
      <c r="H448" s="86">
        <v>1660346</v>
      </c>
      <c r="I448" s="86"/>
      <c r="J448" s="90">
        <f t="shared" si="24"/>
        <v>1660346</v>
      </c>
    </row>
    <row r="449" spans="1:10">
      <c r="A449" s="256"/>
      <c r="B449" s="117" t="s">
        <v>31</v>
      </c>
      <c r="C449" s="52" t="s">
        <v>18</v>
      </c>
      <c r="D449" s="52" t="s">
        <v>10</v>
      </c>
      <c r="E449" s="6" t="s">
        <v>134</v>
      </c>
      <c r="F449" s="6" t="s">
        <v>156</v>
      </c>
      <c r="G449" s="19"/>
      <c r="H449" s="82">
        <f>H450</f>
        <v>2094652.04</v>
      </c>
      <c r="I449" s="82">
        <f>I450</f>
        <v>0</v>
      </c>
      <c r="J449" s="90">
        <f t="shared" si="24"/>
        <v>2094652.04</v>
      </c>
    </row>
    <row r="450" spans="1:10">
      <c r="A450" s="256"/>
      <c r="B450" s="117" t="s">
        <v>49</v>
      </c>
      <c r="C450" s="52" t="s">
        <v>18</v>
      </c>
      <c r="D450" s="52" t="s">
        <v>10</v>
      </c>
      <c r="E450" s="6" t="s">
        <v>134</v>
      </c>
      <c r="F450" s="6" t="s">
        <v>156</v>
      </c>
      <c r="G450" s="19" t="s">
        <v>17</v>
      </c>
      <c r="H450" s="82">
        <f>H451</f>
        <v>2094652.04</v>
      </c>
      <c r="I450" s="82">
        <f>I451</f>
        <v>0</v>
      </c>
      <c r="J450" s="90">
        <f t="shared" si="24"/>
        <v>2094652.04</v>
      </c>
    </row>
    <row r="451" spans="1:10">
      <c r="A451" s="256"/>
      <c r="B451" s="117" t="s">
        <v>57</v>
      </c>
      <c r="C451" s="52" t="s">
        <v>18</v>
      </c>
      <c r="D451" s="52" t="s">
        <v>10</v>
      </c>
      <c r="E451" s="6" t="s">
        <v>134</v>
      </c>
      <c r="F451" s="6" t="s">
        <v>156</v>
      </c>
      <c r="G451" s="19" t="s">
        <v>56</v>
      </c>
      <c r="H451" s="85">
        <v>2094652.04</v>
      </c>
      <c r="I451" s="85"/>
      <c r="J451" s="90">
        <f t="shared" si="24"/>
        <v>2094652.04</v>
      </c>
    </row>
    <row r="452" spans="1:10" ht="38.25">
      <c r="A452" s="256"/>
      <c r="B452" s="113" t="s">
        <v>289</v>
      </c>
      <c r="C452" s="52" t="s">
        <v>18</v>
      </c>
      <c r="D452" s="52" t="s">
        <v>10</v>
      </c>
      <c r="E452" s="52" t="s">
        <v>134</v>
      </c>
      <c r="F452" s="52" t="s">
        <v>288</v>
      </c>
      <c r="G452" s="53"/>
      <c r="H452" s="86">
        <f>H453</f>
        <v>875000</v>
      </c>
      <c r="I452" s="86">
        <f>I453</f>
        <v>0</v>
      </c>
      <c r="J452" s="90">
        <f t="shared" si="24"/>
        <v>875000</v>
      </c>
    </row>
    <row r="453" spans="1:10">
      <c r="A453" s="256"/>
      <c r="B453" s="113" t="s">
        <v>49</v>
      </c>
      <c r="C453" s="52" t="s">
        <v>18</v>
      </c>
      <c r="D453" s="52" t="s">
        <v>10</v>
      </c>
      <c r="E453" s="52" t="s">
        <v>134</v>
      </c>
      <c r="F453" s="52" t="s">
        <v>288</v>
      </c>
      <c r="G453" s="53" t="s">
        <v>17</v>
      </c>
      <c r="H453" s="90">
        <f>H454</f>
        <v>875000</v>
      </c>
      <c r="I453" s="90">
        <f>I454</f>
        <v>0</v>
      </c>
      <c r="J453" s="90">
        <f t="shared" si="24"/>
        <v>875000</v>
      </c>
    </row>
    <row r="454" spans="1:10">
      <c r="A454" s="269"/>
      <c r="B454" s="113" t="s">
        <v>85</v>
      </c>
      <c r="C454" s="52" t="s">
        <v>18</v>
      </c>
      <c r="D454" s="52" t="s">
        <v>10</v>
      </c>
      <c r="E454" s="52" t="s">
        <v>134</v>
      </c>
      <c r="F454" s="52" t="s">
        <v>288</v>
      </c>
      <c r="G454" s="53" t="s">
        <v>86</v>
      </c>
      <c r="H454" s="86">
        <v>875000</v>
      </c>
      <c r="I454" s="86"/>
      <c r="J454" s="90">
        <f t="shared" si="24"/>
        <v>875000</v>
      </c>
    </row>
    <row r="455" spans="1:10" ht="25.5">
      <c r="A455" s="144" t="s">
        <v>394</v>
      </c>
      <c r="B455" s="112" t="s">
        <v>266</v>
      </c>
      <c r="C455" s="153" t="s">
        <v>18</v>
      </c>
      <c r="D455" s="153" t="s">
        <v>14</v>
      </c>
      <c r="E455" s="153" t="s">
        <v>134</v>
      </c>
      <c r="F455" s="153" t="s">
        <v>135</v>
      </c>
      <c r="G455" s="108"/>
      <c r="H455" s="83">
        <f t="shared" ref="H455:I457" si="26">H456</f>
        <v>470000</v>
      </c>
      <c r="I455" s="83">
        <f t="shared" si="26"/>
        <v>0</v>
      </c>
      <c r="J455" s="83">
        <f t="shared" si="24"/>
        <v>470000</v>
      </c>
    </row>
    <row r="456" spans="1:10">
      <c r="A456" s="257"/>
      <c r="B456" s="113" t="s">
        <v>91</v>
      </c>
      <c r="C456" s="51" t="s">
        <v>18</v>
      </c>
      <c r="D456" s="51" t="s">
        <v>14</v>
      </c>
      <c r="E456" s="51" t="s">
        <v>134</v>
      </c>
      <c r="F456" s="51" t="s">
        <v>171</v>
      </c>
      <c r="G456" s="54"/>
      <c r="H456" s="90">
        <f t="shared" si="26"/>
        <v>470000</v>
      </c>
      <c r="I456" s="90">
        <f t="shared" si="26"/>
        <v>0</v>
      </c>
      <c r="J456" s="90">
        <f t="shared" si="24"/>
        <v>470000</v>
      </c>
    </row>
    <row r="457" spans="1:10">
      <c r="A457" s="256"/>
      <c r="B457" s="113" t="s">
        <v>92</v>
      </c>
      <c r="C457" s="51" t="s">
        <v>18</v>
      </c>
      <c r="D457" s="51" t="s">
        <v>14</v>
      </c>
      <c r="E457" s="51" t="s">
        <v>134</v>
      </c>
      <c r="F457" s="51" t="s">
        <v>171</v>
      </c>
      <c r="G457" s="54" t="s">
        <v>93</v>
      </c>
      <c r="H457" s="90">
        <f t="shared" si="26"/>
        <v>470000</v>
      </c>
      <c r="I457" s="90">
        <f t="shared" si="26"/>
        <v>0</v>
      </c>
      <c r="J457" s="90">
        <f t="shared" si="24"/>
        <v>470000</v>
      </c>
    </row>
    <row r="458" spans="1:10">
      <c r="A458" s="269"/>
      <c r="B458" s="113" t="s">
        <v>91</v>
      </c>
      <c r="C458" s="51" t="s">
        <v>18</v>
      </c>
      <c r="D458" s="51" t="s">
        <v>14</v>
      </c>
      <c r="E458" s="51" t="s">
        <v>134</v>
      </c>
      <c r="F458" s="52" t="s">
        <v>171</v>
      </c>
      <c r="G458" s="54" t="s">
        <v>94</v>
      </c>
      <c r="H458" s="85">
        <v>470000</v>
      </c>
      <c r="I458" s="85"/>
      <c r="J458" s="90">
        <f t="shared" si="24"/>
        <v>470000</v>
      </c>
    </row>
    <row r="459" spans="1:10">
      <c r="A459" s="146"/>
      <c r="B459" s="34"/>
      <c r="C459" s="51"/>
      <c r="D459" s="154"/>
      <c r="E459" s="154"/>
      <c r="F459" s="67"/>
      <c r="G459" s="54"/>
      <c r="H459" s="82"/>
      <c r="I459" s="82"/>
      <c r="J459" s="82"/>
    </row>
    <row r="460" spans="1:10" ht="45.75" customHeight="1">
      <c r="A460" s="29" t="s">
        <v>12</v>
      </c>
      <c r="B460" s="40" t="s">
        <v>290</v>
      </c>
      <c r="C460" s="22" t="s">
        <v>12</v>
      </c>
      <c r="D460" s="8" t="s">
        <v>22</v>
      </c>
      <c r="E460" s="8" t="s">
        <v>134</v>
      </c>
      <c r="F460" s="8" t="s">
        <v>135</v>
      </c>
      <c r="G460" s="20"/>
      <c r="H460" s="83">
        <f t="shared" ref="H460:I462" si="27">H461</f>
        <v>50000</v>
      </c>
      <c r="I460" s="83">
        <f t="shared" si="27"/>
        <v>0</v>
      </c>
      <c r="J460" s="83">
        <f>H460+I460</f>
        <v>50000</v>
      </c>
    </row>
    <row r="461" spans="1:10" ht="16.5" customHeight="1">
      <c r="A461" s="255"/>
      <c r="B461" s="34" t="s">
        <v>32</v>
      </c>
      <c r="C461" s="6" t="s">
        <v>12</v>
      </c>
      <c r="D461" s="6" t="s">
        <v>22</v>
      </c>
      <c r="E461" s="6" t="s">
        <v>134</v>
      </c>
      <c r="F461" s="6" t="s">
        <v>157</v>
      </c>
      <c r="G461" s="19"/>
      <c r="H461" s="82">
        <f t="shared" si="27"/>
        <v>50000</v>
      </c>
      <c r="I461" s="82">
        <f t="shared" si="27"/>
        <v>0</v>
      </c>
      <c r="J461" s="82">
        <f>H461+I461</f>
        <v>50000</v>
      </c>
    </row>
    <row r="462" spans="1:10" ht="25.5">
      <c r="A462" s="256"/>
      <c r="B462" s="79" t="s">
        <v>335</v>
      </c>
      <c r="C462" s="6" t="s">
        <v>12</v>
      </c>
      <c r="D462" s="6" t="s">
        <v>22</v>
      </c>
      <c r="E462" s="6" t="s">
        <v>134</v>
      </c>
      <c r="F462" s="6" t="s">
        <v>157</v>
      </c>
      <c r="G462" s="19" t="s">
        <v>36</v>
      </c>
      <c r="H462" s="82">
        <f t="shared" si="27"/>
        <v>50000</v>
      </c>
      <c r="I462" s="82">
        <f t="shared" si="27"/>
        <v>0</v>
      </c>
      <c r="J462" s="82">
        <f t="shared" ref="J462:J463" si="28">H462+I462</f>
        <v>50000</v>
      </c>
    </row>
    <row r="463" spans="1:10" ht="25.5">
      <c r="A463" s="256"/>
      <c r="B463" s="37" t="s">
        <v>38</v>
      </c>
      <c r="C463" s="6" t="s">
        <v>12</v>
      </c>
      <c r="D463" s="6" t="s">
        <v>22</v>
      </c>
      <c r="E463" s="6" t="s">
        <v>134</v>
      </c>
      <c r="F463" s="6" t="s">
        <v>157</v>
      </c>
      <c r="G463" s="19" t="s">
        <v>37</v>
      </c>
      <c r="H463" s="86">
        <v>50000</v>
      </c>
      <c r="I463" s="86"/>
      <c r="J463" s="82">
        <f t="shared" si="28"/>
        <v>50000</v>
      </c>
    </row>
    <row r="464" spans="1:10">
      <c r="A464" s="101"/>
      <c r="B464" s="34"/>
      <c r="C464" s="5"/>
      <c r="D464" s="5"/>
      <c r="E464" s="5"/>
      <c r="F464" s="6"/>
      <c r="G464" s="19"/>
      <c r="H464" s="82"/>
      <c r="I464" s="82"/>
      <c r="J464" s="82"/>
    </row>
    <row r="465" spans="1:10" s="219" customFormat="1" ht="45">
      <c r="A465" s="133">
        <v>13</v>
      </c>
      <c r="B465" s="216" t="s">
        <v>407</v>
      </c>
      <c r="C465" s="217" t="s">
        <v>405</v>
      </c>
      <c r="D465" s="217" t="s">
        <v>22</v>
      </c>
      <c r="E465" s="217" t="s">
        <v>134</v>
      </c>
      <c r="F465" s="217" t="s">
        <v>135</v>
      </c>
      <c r="G465" s="218"/>
      <c r="H465" s="84">
        <f t="shared" ref="H465:I467" si="29">H466</f>
        <v>20000</v>
      </c>
      <c r="I465" s="84">
        <f t="shared" si="29"/>
        <v>0</v>
      </c>
      <c r="J465" s="84">
        <f t="shared" ref="J465:J468" si="30">H465+I465</f>
        <v>20000</v>
      </c>
    </row>
    <row r="466" spans="1:10" ht="25.5">
      <c r="A466" s="146"/>
      <c r="B466" s="99" t="s">
        <v>408</v>
      </c>
      <c r="C466" s="120" t="s">
        <v>405</v>
      </c>
      <c r="D466" s="120" t="s">
        <v>22</v>
      </c>
      <c r="E466" s="120" t="s">
        <v>134</v>
      </c>
      <c r="F466" s="120" t="s">
        <v>406</v>
      </c>
      <c r="G466" s="97"/>
      <c r="H466" s="82">
        <f t="shared" si="29"/>
        <v>20000</v>
      </c>
      <c r="I466" s="82">
        <f t="shared" si="29"/>
        <v>0</v>
      </c>
      <c r="J466" s="82">
        <f t="shared" si="30"/>
        <v>20000</v>
      </c>
    </row>
    <row r="467" spans="1:10" ht="25.5">
      <c r="A467" s="146"/>
      <c r="B467" s="215" t="s">
        <v>335</v>
      </c>
      <c r="C467" s="120" t="s">
        <v>405</v>
      </c>
      <c r="D467" s="120" t="s">
        <v>22</v>
      </c>
      <c r="E467" s="120" t="s">
        <v>134</v>
      </c>
      <c r="F467" s="120" t="s">
        <v>406</v>
      </c>
      <c r="G467" s="97" t="s">
        <v>36</v>
      </c>
      <c r="H467" s="82">
        <f t="shared" si="29"/>
        <v>20000</v>
      </c>
      <c r="I467" s="82">
        <f t="shared" si="29"/>
        <v>0</v>
      </c>
      <c r="J467" s="82">
        <f t="shared" si="30"/>
        <v>20000</v>
      </c>
    </row>
    <row r="468" spans="1:10" ht="25.5">
      <c r="A468" s="146"/>
      <c r="B468" s="99" t="s">
        <v>38</v>
      </c>
      <c r="C468" s="120" t="s">
        <v>405</v>
      </c>
      <c r="D468" s="120" t="s">
        <v>22</v>
      </c>
      <c r="E468" s="120" t="s">
        <v>134</v>
      </c>
      <c r="F468" s="120" t="s">
        <v>406</v>
      </c>
      <c r="G468" s="97" t="s">
        <v>37</v>
      </c>
      <c r="H468" s="82">
        <v>20000</v>
      </c>
      <c r="I468" s="82"/>
      <c r="J468" s="82">
        <f t="shared" si="30"/>
        <v>20000</v>
      </c>
    </row>
    <row r="469" spans="1:10">
      <c r="A469" s="146"/>
      <c r="B469" s="117"/>
      <c r="C469" s="120"/>
      <c r="D469" s="120"/>
      <c r="E469" s="214"/>
      <c r="F469" s="214"/>
      <c r="G469" s="97"/>
      <c r="H469" s="82"/>
      <c r="I469" s="82"/>
      <c r="J469" s="82"/>
    </row>
    <row r="470" spans="1:10" ht="19.5" customHeight="1">
      <c r="A470" s="162" t="s">
        <v>405</v>
      </c>
      <c r="B470" s="116" t="s">
        <v>296</v>
      </c>
      <c r="C470" s="22" t="s">
        <v>20</v>
      </c>
      <c r="D470" s="22" t="s">
        <v>22</v>
      </c>
      <c r="E470" s="8" t="s">
        <v>134</v>
      </c>
      <c r="F470" s="8" t="s">
        <v>135</v>
      </c>
      <c r="G470" s="12"/>
      <c r="H470" s="83">
        <f>H471+H474</f>
        <v>410503.62</v>
      </c>
      <c r="I470" s="83">
        <f>I471+I474</f>
        <v>0</v>
      </c>
      <c r="J470" s="83">
        <f>H470+I470</f>
        <v>410503.62</v>
      </c>
    </row>
    <row r="471" spans="1:10">
      <c r="A471" s="257"/>
      <c r="B471" s="44" t="s">
        <v>58</v>
      </c>
      <c r="C471" s="11" t="s">
        <v>20</v>
      </c>
      <c r="D471" s="11" t="s">
        <v>22</v>
      </c>
      <c r="E471" s="6" t="s">
        <v>134</v>
      </c>
      <c r="F471" s="6" t="s">
        <v>161</v>
      </c>
      <c r="G471" s="12"/>
      <c r="H471" s="82">
        <f t="shared" ref="H471:I472" si="31">H472</f>
        <v>84000</v>
      </c>
      <c r="I471" s="82">
        <f t="shared" si="31"/>
        <v>0</v>
      </c>
      <c r="J471" s="82">
        <f>H471+I471</f>
        <v>84000</v>
      </c>
    </row>
    <row r="472" spans="1:10" ht="25.5">
      <c r="A472" s="256"/>
      <c r="B472" s="79" t="s">
        <v>335</v>
      </c>
      <c r="C472" s="11" t="s">
        <v>20</v>
      </c>
      <c r="D472" s="11" t="s">
        <v>22</v>
      </c>
      <c r="E472" s="6" t="s">
        <v>134</v>
      </c>
      <c r="F472" s="6" t="s">
        <v>161</v>
      </c>
      <c r="G472" s="12" t="s">
        <v>36</v>
      </c>
      <c r="H472" s="82">
        <f t="shared" si="31"/>
        <v>84000</v>
      </c>
      <c r="I472" s="82">
        <f t="shared" si="31"/>
        <v>0</v>
      </c>
      <c r="J472" s="82">
        <f t="shared" ref="J472:J480" si="32">H472+I472</f>
        <v>84000</v>
      </c>
    </row>
    <row r="473" spans="1:10" ht="25.5">
      <c r="A473" s="256"/>
      <c r="B473" s="37" t="s">
        <v>38</v>
      </c>
      <c r="C473" s="11" t="s">
        <v>20</v>
      </c>
      <c r="D473" s="11" t="s">
        <v>22</v>
      </c>
      <c r="E473" s="6" t="s">
        <v>134</v>
      </c>
      <c r="F473" s="6" t="s">
        <v>161</v>
      </c>
      <c r="G473" s="12" t="s">
        <v>37</v>
      </c>
      <c r="H473" s="85">
        <v>84000</v>
      </c>
      <c r="I473" s="85"/>
      <c r="J473" s="82">
        <f t="shared" si="32"/>
        <v>84000</v>
      </c>
    </row>
    <row r="474" spans="1:10">
      <c r="A474" s="232"/>
      <c r="B474" s="80" t="s">
        <v>427</v>
      </c>
      <c r="C474" s="52" t="s">
        <v>20</v>
      </c>
      <c r="D474" s="52" t="s">
        <v>22</v>
      </c>
      <c r="E474" s="52" t="s">
        <v>134</v>
      </c>
      <c r="F474" s="52" t="s">
        <v>426</v>
      </c>
      <c r="G474" s="53"/>
      <c r="H474" s="85">
        <f>H475+H477+H479</f>
        <v>326503.62</v>
      </c>
      <c r="I474" s="85">
        <f>I475+I477+I479</f>
        <v>0</v>
      </c>
      <c r="J474" s="82">
        <f t="shared" si="32"/>
        <v>326503.62</v>
      </c>
    </row>
    <row r="475" spans="1:10" ht="25.5">
      <c r="A475" s="236"/>
      <c r="B475" s="79" t="s">
        <v>335</v>
      </c>
      <c r="C475" s="52" t="s">
        <v>20</v>
      </c>
      <c r="D475" s="52" t="s">
        <v>22</v>
      </c>
      <c r="E475" s="52" t="s">
        <v>134</v>
      </c>
      <c r="F475" s="52" t="s">
        <v>426</v>
      </c>
      <c r="G475" s="53" t="s">
        <v>36</v>
      </c>
      <c r="H475" s="85">
        <f>H476</f>
        <v>16000</v>
      </c>
      <c r="I475" s="85">
        <f>I476</f>
        <v>0</v>
      </c>
      <c r="J475" s="82">
        <f t="shared" si="32"/>
        <v>16000</v>
      </c>
    </row>
    <row r="476" spans="1:10" ht="25.5">
      <c r="A476" s="236"/>
      <c r="B476" s="37" t="s">
        <v>38</v>
      </c>
      <c r="C476" s="52" t="s">
        <v>20</v>
      </c>
      <c r="D476" s="52" t="s">
        <v>22</v>
      </c>
      <c r="E476" s="52" t="s">
        <v>134</v>
      </c>
      <c r="F476" s="52" t="s">
        <v>426</v>
      </c>
      <c r="G476" s="53" t="s">
        <v>37</v>
      </c>
      <c r="H476" s="85">
        <v>16000</v>
      </c>
      <c r="I476" s="85"/>
      <c r="J476" s="82">
        <f t="shared" si="32"/>
        <v>16000</v>
      </c>
    </row>
    <row r="477" spans="1:10" ht="25.5">
      <c r="A477" s="232"/>
      <c r="B477" s="105" t="s">
        <v>45</v>
      </c>
      <c r="C477" s="52" t="s">
        <v>20</v>
      </c>
      <c r="D477" s="52" t="s">
        <v>22</v>
      </c>
      <c r="E477" s="52" t="s">
        <v>134</v>
      </c>
      <c r="F477" s="52" t="s">
        <v>426</v>
      </c>
      <c r="G477" s="53" t="s">
        <v>43</v>
      </c>
      <c r="H477" s="85">
        <f>H478</f>
        <v>240000</v>
      </c>
      <c r="I477" s="85">
        <f>I478</f>
        <v>0</v>
      </c>
      <c r="J477" s="82">
        <f t="shared" si="32"/>
        <v>240000</v>
      </c>
    </row>
    <row r="478" spans="1:10">
      <c r="A478" s="232"/>
      <c r="B478" s="140" t="s">
        <v>46</v>
      </c>
      <c r="C478" s="52" t="s">
        <v>20</v>
      </c>
      <c r="D478" s="52" t="s">
        <v>22</v>
      </c>
      <c r="E478" s="52" t="s">
        <v>134</v>
      </c>
      <c r="F478" s="52" t="s">
        <v>426</v>
      </c>
      <c r="G478" s="53" t="s">
        <v>44</v>
      </c>
      <c r="H478" s="85">
        <v>240000</v>
      </c>
      <c r="I478" s="85"/>
      <c r="J478" s="82">
        <f t="shared" si="32"/>
        <v>240000</v>
      </c>
    </row>
    <row r="479" spans="1:10">
      <c r="A479" s="239"/>
      <c r="B479" s="118" t="s">
        <v>54</v>
      </c>
      <c r="C479" s="52" t="s">
        <v>20</v>
      </c>
      <c r="D479" s="52" t="s">
        <v>22</v>
      </c>
      <c r="E479" s="52" t="s">
        <v>134</v>
      </c>
      <c r="F479" s="52" t="s">
        <v>426</v>
      </c>
      <c r="G479" s="53" t="s">
        <v>52</v>
      </c>
      <c r="H479" s="85">
        <f>H480</f>
        <v>70503.62</v>
      </c>
      <c r="I479" s="85">
        <f>I480</f>
        <v>0</v>
      </c>
      <c r="J479" s="82">
        <f t="shared" si="32"/>
        <v>70503.62</v>
      </c>
    </row>
    <row r="480" spans="1:10" ht="25.5">
      <c r="A480" s="239"/>
      <c r="B480" s="99" t="s">
        <v>55</v>
      </c>
      <c r="C480" s="52" t="s">
        <v>20</v>
      </c>
      <c r="D480" s="52" t="s">
        <v>22</v>
      </c>
      <c r="E480" s="52" t="s">
        <v>134</v>
      </c>
      <c r="F480" s="52" t="s">
        <v>426</v>
      </c>
      <c r="G480" s="53" t="s">
        <v>53</v>
      </c>
      <c r="H480" s="85">
        <v>70503.62</v>
      </c>
      <c r="I480" s="85"/>
      <c r="J480" s="82">
        <f t="shared" si="32"/>
        <v>70503.62</v>
      </c>
    </row>
    <row r="481" spans="1:10">
      <c r="A481" s="101"/>
      <c r="B481" s="34"/>
      <c r="C481" s="42"/>
      <c r="D481" s="42"/>
      <c r="E481" s="5"/>
      <c r="F481" s="6"/>
      <c r="G481" s="12"/>
      <c r="H481" s="82"/>
      <c r="I481" s="82"/>
      <c r="J481" s="82"/>
    </row>
    <row r="482" spans="1:10" ht="30">
      <c r="A482" s="92">
        <v>15</v>
      </c>
      <c r="B482" s="38" t="s">
        <v>240</v>
      </c>
      <c r="C482" s="8" t="s">
        <v>21</v>
      </c>
      <c r="D482" s="8" t="s">
        <v>22</v>
      </c>
      <c r="E482" s="8" t="s">
        <v>134</v>
      </c>
      <c r="F482" s="8" t="s">
        <v>135</v>
      </c>
      <c r="G482" s="157"/>
      <c r="H482" s="84">
        <f t="shared" ref="H482:I484" si="33">H483</f>
        <v>20000</v>
      </c>
      <c r="I482" s="84">
        <f t="shared" si="33"/>
        <v>0</v>
      </c>
      <c r="J482" s="84">
        <f>H482+I482</f>
        <v>20000</v>
      </c>
    </row>
    <row r="483" spans="1:10" ht="25.5">
      <c r="A483" s="268"/>
      <c r="B483" s="34" t="s">
        <v>209</v>
      </c>
      <c r="C483" s="6" t="s">
        <v>21</v>
      </c>
      <c r="D483" s="6" t="s">
        <v>22</v>
      </c>
      <c r="E483" s="6" t="s">
        <v>134</v>
      </c>
      <c r="F483" s="6" t="s">
        <v>208</v>
      </c>
      <c r="G483" s="12"/>
      <c r="H483" s="82">
        <f t="shared" si="33"/>
        <v>20000</v>
      </c>
      <c r="I483" s="82">
        <f t="shared" si="33"/>
        <v>0</v>
      </c>
      <c r="J483" s="82">
        <f>H483+I483</f>
        <v>20000</v>
      </c>
    </row>
    <row r="484" spans="1:10">
      <c r="A484" s="256"/>
      <c r="B484" s="34" t="s">
        <v>39</v>
      </c>
      <c r="C484" s="6" t="s">
        <v>21</v>
      </c>
      <c r="D484" s="6" t="s">
        <v>22</v>
      </c>
      <c r="E484" s="6" t="s">
        <v>134</v>
      </c>
      <c r="F484" s="6" t="s">
        <v>208</v>
      </c>
      <c r="G484" s="12" t="s">
        <v>40</v>
      </c>
      <c r="H484" s="82">
        <f t="shared" si="33"/>
        <v>20000</v>
      </c>
      <c r="I484" s="82">
        <f t="shared" si="33"/>
        <v>0</v>
      </c>
      <c r="J484" s="82">
        <f t="shared" ref="J484:J485" si="34">H484+I484</f>
        <v>20000</v>
      </c>
    </row>
    <row r="485" spans="1:10">
      <c r="A485" s="256"/>
      <c r="B485" s="34" t="s">
        <v>83</v>
      </c>
      <c r="C485" s="6" t="s">
        <v>21</v>
      </c>
      <c r="D485" s="6" t="s">
        <v>22</v>
      </c>
      <c r="E485" s="6" t="s">
        <v>134</v>
      </c>
      <c r="F485" s="6" t="s">
        <v>208</v>
      </c>
      <c r="G485" s="12" t="s">
        <v>84</v>
      </c>
      <c r="H485" s="85">
        <v>20000</v>
      </c>
      <c r="I485" s="85"/>
      <c r="J485" s="82">
        <f t="shared" si="34"/>
        <v>20000</v>
      </c>
    </row>
    <row r="486" spans="1:10">
      <c r="A486" s="101"/>
      <c r="B486" s="34"/>
      <c r="C486" s="5"/>
      <c r="D486" s="5"/>
      <c r="E486" s="5"/>
      <c r="F486" s="6"/>
      <c r="G486" s="12"/>
      <c r="H486" s="82"/>
      <c r="I486" s="82"/>
      <c r="J486" s="82"/>
    </row>
    <row r="487" spans="1:10" ht="75">
      <c r="A487" s="123">
        <v>16</v>
      </c>
      <c r="B487" s="124" t="s">
        <v>291</v>
      </c>
      <c r="C487" s="125" t="s">
        <v>241</v>
      </c>
      <c r="D487" s="125" t="s">
        <v>22</v>
      </c>
      <c r="E487" s="125" t="s">
        <v>134</v>
      </c>
      <c r="F487" s="125" t="s">
        <v>135</v>
      </c>
      <c r="G487" s="126"/>
      <c r="H487" s="127">
        <f>H494+H497+H488+H491</f>
        <v>1489800</v>
      </c>
      <c r="I487" s="127">
        <f>I494+I497+I488+I491</f>
        <v>0</v>
      </c>
      <c r="J487" s="127">
        <f>H487+I487</f>
        <v>1489800</v>
      </c>
    </row>
    <row r="488" spans="1:10">
      <c r="A488" s="268"/>
      <c r="B488" s="121" t="s">
        <v>270</v>
      </c>
      <c r="C488" s="120" t="s">
        <v>241</v>
      </c>
      <c r="D488" s="120" t="s">
        <v>22</v>
      </c>
      <c r="E488" s="120" t="s">
        <v>134</v>
      </c>
      <c r="F488" s="120" t="s">
        <v>269</v>
      </c>
      <c r="G488" s="97"/>
      <c r="H488" s="91">
        <f>H489</f>
        <v>1100000</v>
      </c>
      <c r="I488" s="91">
        <f>I489</f>
        <v>0</v>
      </c>
      <c r="J488" s="91">
        <f>H488+I488</f>
        <v>1100000</v>
      </c>
    </row>
    <row r="489" spans="1:10">
      <c r="A489" s="256"/>
      <c r="B489" s="113" t="s">
        <v>49</v>
      </c>
      <c r="C489" s="120" t="s">
        <v>241</v>
      </c>
      <c r="D489" s="120" t="s">
        <v>22</v>
      </c>
      <c r="E489" s="120" t="s">
        <v>134</v>
      </c>
      <c r="F489" s="120" t="s">
        <v>269</v>
      </c>
      <c r="G489" s="97" t="s">
        <v>17</v>
      </c>
      <c r="H489" s="91">
        <f t="shared" ref="H489:I489" si="35">H490</f>
        <v>1100000</v>
      </c>
      <c r="I489" s="91">
        <f t="shared" si="35"/>
        <v>0</v>
      </c>
      <c r="J489" s="91">
        <f t="shared" ref="J489:J499" si="36">H489+I489</f>
        <v>1100000</v>
      </c>
    </row>
    <row r="490" spans="1:10">
      <c r="A490" s="256"/>
      <c r="B490" s="105" t="s">
        <v>50</v>
      </c>
      <c r="C490" s="120" t="s">
        <v>241</v>
      </c>
      <c r="D490" s="120" t="s">
        <v>22</v>
      </c>
      <c r="E490" s="120" t="s">
        <v>134</v>
      </c>
      <c r="F490" s="120" t="s">
        <v>269</v>
      </c>
      <c r="G490" s="97" t="s">
        <v>48</v>
      </c>
      <c r="H490" s="90">
        <v>1100000</v>
      </c>
      <c r="I490" s="90"/>
      <c r="J490" s="91">
        <f t="shared" si="36"/>
        <v>1100000</v>
      </c>
    </row>
    <row r="491" spans="1:10">
      <c r="A491" s="192"/>
      <c r="B491" s="195" t="s">
        <v>355</v>
      </c>
      <c r="C491" s="196" t="s">
        <v>241</v>
      </c>
      <c r="D491" s="196" t="s">
        <v>22</v>
      </c>
      <c r="E491" s="196" t="s">
        <v>134</v>
      </c>
      <c r="F491" s="196" t="s">
        <v>354</v>
      </c>
      <c r="G491" s="197"/>
      <c r="H491" s="91">
        <f>H492</f>
        <v>109800</v>
      </c>
      <c r="I491" s="91">
        <f>I492</f>
        <v>0</v>
      </c>
      <c r="J491" s="91">
        <f t="shared" si="36"/>
        <v>109800</v>
      </c>
    </row>
    <row r="492" spans="1:10" ht="25.5">
      <c r="A492" s="192"/>
      <c r="B492" s="79" t="s">
        <v>335</v>
      </c>
      <c r="C492" s="196" t="s">
        <v>241</v>
      </c>
      <c r="D492" s="196" t="s">
        <v>22</v>
      </c>
      <c r="E492" s="196" t="s">
        <v>134</v>
      </c>
      <c r="F492" s="196" t="s">
        <v>354</v>
      </c>
      <c r="G492" s="197" t="s">
        <v>36</v>
      </c>
      <c r="H492" s="91">
        <f>H493</f>
        <v>109800</v>
      </c>
      <c r="I492" s="91">
        <f>I493</f>
        <v>0</v>
      </c>
      <c r="J492" s="91">
        <f t="shared" si="36"/>
        <v>109800</v>
      </c>
    </row>
    <row r="493" spans="1:10" ht="25.5">
      <c r="A493" s="192"/>
      <c r="B493" s="37" t="s">
        <v>38</v>
      </c>
      <c r="C493" s="196" t="s">
        <v>241</v>
      </c>
      <c r="D493" s="196" t="s">
        <v>22</v>
      </c>
      <c r="E493" s="196" t="s">
        <v>134</v>
      </c>
      <c r="F493" s="196" t="s">
        <v>354</v>
      </c>
      <c r="G493" s="197" t="s">
        <v>37</v>
      </c>
      <c r="H493" s="91">
        <v>109800</v>
      </c>
      <c r="I493" s="91"/>
      <c r="J493" s="91">
        <f t="shared" si="36"/>
        <v>109800</v>
      </c>
    </row>
    <row r="494" spans="1:10">
      <c r="A494" s="163"/>
      <c r="B494" s="164" t="s">
        <v>102</v>
      </c>
      <c r="C494" s="96" t="s">
        <v>241</v>
      </c>
      <c r="D494" s="96" t="s">
        <v>22</v>
      </c>
      <c r="E494" s="96" t="s">
        <v>134</v>
      </c>
      <c r="F494" s="96" t="s">
        <v>170</v>
      </c>
      <c r="G494" s="130"/>
      <c r="H494" s="134">
        <f>H495</f>
        <v>200000</v>
      </c>
      <c r="I494" s="134">
        <f>I495</f>
        <v>0</v>
      </c>
      <c r="J494" s="91">
        <f t="shared" si="36"/>
        <v>200000</v>
      </c>
    </row>
    <row r="495" spans="1:10">
      <c r="A495" s="163"/>
      <c r="B495" s="79" t="s">
        <v>54</v>
      </c>
      <c r="C495" s="96" t="s">
        <v>241</v>
      </c>
      <c r="D495" s="96" t="s">
        <v>22</v>
      </c>
      <c r="E495" s="96" t="s">
        <v>134</v>
      </c>
      <c r="F495" s="96" t="s">
        <v>170</v>
      </c>
      <c r="G495" s="130" t="s">
        <v>52</v>
      </c>
      <c r="H495" s="134">
        <f>H496</f>
        <v>200000</v>
      </c>
      <c r="I495" s="134">
        <f>I496</f>
        <v>0</v>
      </c>
      <c r="J495" s="91">
        <f t="shared" si="36"/>
        <v>200000</v>
      </c>
    </row>
    <row r="496" spans="1:10">
      <c r="A496" s="163"/>
      <c r="B496" s="79" t="s">
        <v>76</v>
      </c>
      <c r="C496" s="96" t="s">
        <v>241</v>
      </c>
      <c r="D496" s="96" t="s">
        <v>22</v>
      </c>
      <c r="E496" s="96" t="s">
        <v>134</v>
      </c>
      <c r="F496" s="96" t="s">
        <v>170</v>
      </c>
      <c r="G496" s="130" t="s">
        <v>77</v>
      </c>
      <c r="H496" s="198">
        <v>200000</v>
      </c>
      <c r="I496" s="198"/>
      <c r="J496" s="91">
        <f t="shared" si="36"/>
        <v>200000</v>
      </c>
    </row>
    <row r="497" spans="1:10">
      <c r="A497" s="163"/>
      <c r="B497" s="164" t="s">
        <v>207</v>
      </c>
      <c r="C497" s="96" t="s">
        <v>241</v>
      </c>
      <c r="D497" s="96" t="s">
        <v>22</v>
      </c>
      <c r="E497" s="96" t="s">
        <v>134</v>
      </c>
      <c r="F497" s="96" t="s">
        <v>206</v>
      </c>
      <c r="G497" s="130"/>
      <c r="H497" s="134">
        <f>H498</f>
        <v>80000</v>
      </c>
      <c r="I497" s="134">
        <f>I498</f>
        <v>0</v>
      </c>
      <c r="J497" s="91">
        <f t="shared" si="36"/>
        <v>80000</v>
      </c>
    </row>
    <row r="498" spans="1:10">
      <c r="A498" s="163"/>
      <c r="B498" s="79" t="s">
        <v>49</v>
      </c>
      <c r="C498" s="96" t="s">
        <v>241</v>
      </c>
      <c r="D498" s="96" t="s">
        <v>22</v>
      </c>
      <c r="E498" s="96" t="s">
        <v>134</v>
      </c>
      <c r="F498" s="96" t="s">
        <v>206</v>
      </c>
      <c r="G498" s="130" t="s">
        <v>17</v>
      </c>
      <c r="H498" s="134">
        <f>H499</f>
        <v>80000</v>
      </c>
      <c r="I498" s="134">
        <f>I499</f>
        <v>0</v>
      </c>
      <c r="J498" s="91">
        <f t="shared" si="36"/>
        <v>80000</v>
      </c>
    </row>
    <row r="499" spans="1:10">
      <c r="A499" s="163"/>
      <c r="B499" s="165" t="s">
        <v>50</v>
      </c>
      <c r="C499" s="96" t="s">
        <v>241</v>
      </c>
      <c r="D499" s="96" t="s">
        <v>22</v>
      </c>
      <c r="E499" s="96" t="s">
        <v>134</v>
      </c>
      <c r="F499" s="96" t="s">
        <v>206</v>
      </c>
      <c r="G499" s="130" t="s">
        <v>48</v>
      </c>
      <c r="H499" s="90">
        <v>80000</v>
      </c>
      <c r="I499" s="90"/>
      <c r="J499" s="91">
        <f t="shared" si="36"/>
        <v>80000</v>
      </c>
    </row>
    <row r="500" spans="1:10" ht="12.75" customHeight="1">
      <c r="A500" s="146"/>
      <c r="B500" s="128"/>
      <c r="C500" s="96"/>
      <c r="D500" s="96"/>
      <c r="E500" s="96"/>
      <c r="F500" s="129"/>
      <c r="G500" s="130"/>
      <c r="H500" s="91"/>
      <c r="I500" s="91"/>
      <c r="J500" s="91"/>
    </row>
    <row r="501" spans="1:10" ht="30">
      <c r="A501" s="109">
        <v>17</v>
      </c>
      <c r="B501" s="131" t="s">
        <v>294</v>
      </c>
      <c r="C501" s="125" t="s">
        <v>210</v>
      </c>
      <c r="D501" s="125" t="s">
        <v>22</v>
      </c>
      <c r="E501" s="125" t="s">
        <v>134</v>
      </c>
      <c r="F501" s="125" t="s">
        <v>135</v>
      </c>
      <c r="G501" s="126"/>
      <c r="H501" s="127">
        <f>H502</f>
        <v>172500</v>
      </c>
      <c r="I501" s="127">
        <f>I502</f>
        <v>0</v>
      </c>
      <c r="J501" s="127">
        <f>H501+I501</f>
        <v>172500</v>
      </c>
    </row>
    <row r="502" spans="1:10">
      <c r="A502" s="268"/>
      <c r="B502" s="93" t="s">
        <v>212</v>
      </c>
      <c r="C502" s="49" t="s">
        <v>210</v>
      </c>
      <c r="D502" s="49" t="s">
        <v>22</v>
      </c>
      <c r="E502" s="49" t="s">
        <v>134</v>
      </c>
      <c r="F502" s="49" t="s">
        <v>211</v>
      </c>
      <c r="G502" s="50"/>
      <c r="H502" s="91">
        <f t="shared" ref="H502:I503" si="37">H503</f>
        <v>172500</v>
      </c>
      <c r="I502" s="91">
        <f t="shared" si="37"/>
        <v>0</v>
      </c>
      <c r="J502" s="91">
        <f>H502+I502</f>
        <v>172500</v>
      </c>
    </row>
    <row r="503" spans="1:10">
      <c r="A503" s="256"/>
      <c r="B503" s="34" t="s">
        <v>39</v>
      </c>
      <c r="C503" s="49" t="s">
        <v>210</v>
      </c>
      <c r="D503" s="49" t="s">
        <v>22</v>
      </c>
      <c r="E503" s="49" t="s">
        <v>134</v>
      </c>
      <c r="F503" s="49" t="s">
        <v>211</v>
      </c>
      <c r="G503" s="50" t="s">
        <v>40</v>
      </c>
      <c r="H503" s="91">
        <f t="shared" si="37"/>
        <v>172500</v>
      </c>
      <c r="I503" s="91">
        <f t="shared" si="37"/>
        <v>0</v>
      </c>
      <c r="J503" s="91">
        <f t="shared" ref="J503:J504" si="38">H503+I503</f>
        <v>172500</v>
      </c>
    </row>
    <row r="504" spans="1:10" ht="18" customHeight="1">
      <c r="A504" s="269"/>
      <c r="B504" s="45" t="s">
        <v>42</v>
      </c>
      <c r="C504" s="49" t="s">
        <v>210</v>
      </c>
      <c r="D504" s="49" t="s">
        <v>22</v>
      </c>
      <c r="E504" s="49" t="s">
        <v>134</v>
      </c>
      <c r="F504" s="49" t="s">
        <v>211</v>
      </c>
      <c r="G504" s="50" t="s">
        <v>41</v>
      </c>
      <c r="H504" s="85">
        <v>172500</v>
      </c>
      <c r="I504" s="85"/>
      <c r="J504" s="91">
        <f t="shared" si="38"/>
        <v>172500</v>
      </c>
    </row>
    <row r="505" spans="1:10">
      <c r="A505" s="101"/>
      <c r="B505" s="122"/>
      <c r="C505" s="49"/>
      <c r="D505" s="49"/>
      <c r="E505" s="49"/>
      <c r="F505" s="49"/>
      <c r="G505" s="50"/>
      <c r="H505" s="91"/>
      <c r="I505" s="91"/>
      <c r="J505" s="91"/>
    </row>
    <row r="506" spans="1:10" ht="45">
      <c r="A506" s="133">
        <v>18</v>
      </c>
      <c r="B506" s="132" t="s">
        <v>297</v>
      </c>
      <c r="C506" s="125" t="s">
        <v>242</v>
      </c>
      <c r="D506" s="125" t="s">
        <v>22</v>
      </c>
      <c r="E506" s="125" t="s">
        <v>134</v>
      </c>
      <c r="F506" s="125" t="s">
        <v>135</v>
      </c>
      <c r="G506" s="126"/>
      <c r="H506" s="127">
        <f>H510+H516+H507+H513+H519+H522</f>
        <v>11402671.59</v>
      </c>
      <c r="I506" s="127">
        <f>I510+I516+I507+I513+I519+I522</f>
        <v>340201</v>
      </c>
      <c r="J506" s="127">
        <f>H506+I506</f>
        <v>11742872.59</v>
      </c>
    </row>
    <row r="507" spans="1:10" ht="25.5">
      <c r="A507" s="199"/>
      <c r="B507" s="113" t="s">
        <v>357</v>
      </c>
      <c r="C507" s="52" t="s">
        <v>242</v>
      </c>
      <c r="D507" s="52" t="s">
        <v>22</v>
      </c>
      <c r="E507" s="52" t="s">
        <v>134</v>
      </c>
      <c r="F507" s="52" t="s">
        <v>356</v>
      </c>
      <c r="G507" s="53"/>
      <c r="H507" s="134">
        <f>H508</f>
        <v>300000</v>
      </c>
      <c r="I507" s="134">
        <f>I508</f>
        <v>0</v>
      </c>
      <c r="J507" s="134">
        <f>H507+I507</f>
        <v>300000</v>
      </c>
    </row>
    <row r="508" spans="1:10" ht="25.5">
      <c r="A508" s="199"/>
      <c r="B508" s="79" t="s">
        <v>335</v>
      </c>
      <c r="C508" s="52" t="s">
        <v>242</v>
      </c>
      <c r="D508" s="52" t="s">
        <v>22</v>
      </c>
      <c r="E508" s="52" t="s">
        <v>134</v>
      </c>
      <c r="F508" s="52" t="s">
        <v>356</v>
      </c>
      <c r="G508" s="53" t="s">
        <v>36</v>
      </c>
      <c r="H508" s="134">
        <f>H509</f>
        <v>300000</v>
      </c>
      <c r="I508" s="134">
        <f>I509</f>
        <v>0</v>
      </c>
      <c r="J508" s="134">
        <f t="shared" ref="J508:J524" si="39">H508+I508</f>
        <v>300000</v>
      </c>
    </row>
    <row r="509" spans="1:10" ht="25.5">
      <c r="A509" s="199"/>
      <c r="B509" s="99" t="s">
        <v>38</v>
      </c>
      <c r="C509" s="52" t="s">
        <v>242</v>
      </c>
      <c r="D509" s="52" t="s">
        <v>22</v>
      </c>
      <c r="E509" s="52" t="s">
        <v>134</v>
      </c>
      <c r="F509" s="52" t="s">
        <v>356</v>
      </c>
      <c r="G509" s="53" t="s">
        <v>37</v>
      </c>
      <c r="H509" s="85">
        <v>300000</v>
      </c>
      <c r="I509" s="85"/>
      <c r="J509" s="134">
        <f t="shared" si="39"/>
        <v>300000</v>
      </c>
    </row>
    <row r="510" spans="1:10" ht="17.25" customHeight="1">
      <c r="A510" s="268"/>
      <c r="B510" s="105" t="s">
        <v>272</v>
      </c>
      <c r="C510" s="96" t="s">
        <v>242</v>
      </c>
      <c r="D510" s="96" t="s">
        <v>22</v>
      </c>
      <c r="E510" s="96" t="s">
        <v>134</v>
      </c>
      <c r="F510" s="52" t="s">
        <v>243</v>
      </c>
      <c r="G510" s="53"/>
      <c r="H510" s="91">
        <f>H511</f>
        <v>350000</v>
      </c>
      <c r="I510" s="91">
        <f>I511</f>
        <v>54000</v>
      </c>
      <c r="J510" s="134">
        <f t="shared" si="39"/>
        <v>404000</v>
      </c>
    </row>
    <row r="511" spans="1:10" ht="25.5">
      <c r="A511" s="256"/>
      <c r="B511" s="79" t="s">
        <v>335</v>
      </c>
      <c r="C511" s="96" t="s">
        <v>242</v>
      </c>
      <c r="D511" s="96" t="s">
        <v>22</v>
      </c>
      <c r="E511" s="96" t="s">
        <v>134</v>
      </c>
      <c r="F511" s="52" t="s">
        <v>243</v>
      </c>
      <c r="G511" s="53" t="s">
        <v>36</v>
      </c>
      <c r="H511" s="91">
        <f>H512</f>
        <v>350000</v>
      </c>
      <c r="I511" s="91">
        <f>I512</f>
        <v>54000</v>
      </c>
      <c r="J511" s="134">
        <f t="shared" si="39"/>
        <v>404000</v>
      </c>
    </row>
    <row r="512" spans="1:10" ht="25.5">
      <c r="A512" s="256"/>
      <c r="B512" s="99" t="s">
        <v>38</v>
      </c>
      <c r="C512" s="96" t="s">
        <v>242</v>
      </c>
      <c r="D512" s="96" t="s">
        <v>22</v>
      </c>
      <c r="E512" s="96" t="s">
        <v>134</v>
      </c>
      <c r="F512" s="52" t="s">
        <v>243</v>
      </c>
      <c r="G512" s="53" t="s">
        <v>37</v>
      </c>
      <c r="H512" s="85">
        <f>300000+50000</f>
        <v>350000</v>
      </c>
      <c r="I512" s="85">
        <v>54000</v>
      </c>
      <c r="J512" s="134">
        <f t="shared" si="39"/>
        <v>404000</v>
      </c>
    </row>
    <row r="513" spans="1:10">
      <c r="A513" s="202"/>
      <c r="B513" s="128" t="s">
        <v>397</v>
      </c>
      <c r="C513" s="96" t="s">
        <v>242</v>
      </c>
      <c r="D513" s="96" t="s">
        <v>22</v>
      </c>
      <c r="E513" s="96" t="s">
        <v>134</v>
      </c>
      <c r="F513" s="52" t="s">
        <v>170</v>
      </c>
      <c r="G513" s="53"/>
      <c r="H513" s="210">
        <f>H514</f>
        <v>160000</v>
      </c>
      <c r="I513" s="210">
        <f>I514</f>
        <v>0</v>
      </c>
      <c r="J513" s="134">
        <f t="shared" si="39"/>
        <v>160000</v>
      </c>
    </row>
    <row r="514" spans="1:10" ht="25.5">
      <c r="A514" s="202"/>
      <c r="B514" s="79" t="s">
        <v>335</v>
      </c>
      <c r="C514" s="96" t="s">
        <v>242</v>
      </c>
      <c r="D514" s="96" t="s">
        <v>22</v>
      </c>
      <c r="E514" s="96" t="s">
        <v>134</v>
      </c>
      <c r="F514" s="52" t="s">
        <v>170</v>
      </c>
      <c r="G514" s="53" t="s">
        <v>36</v>
      </c>
      <c r="H514" s="210">
        <f>H515</f>
        <v>160000</v>
      </c>
      <c r="I514" s="210">
        <f>I515</f>
        <v>0</v>
      </c>
      <c r="J514" s="134">
        <f t="shared" si="39"/>
        <v>160000</v>
      </c>
    </row>
    <row r="515" spans="1:10" ht="25.5">
      <c r="A515" s="202"/>
      <c r="B515" s="99" t="s">
        <v>38</v>
      </c>
      <c r="C515" s="96" t="s">
        <v>242</v>
      </c>
      <c r="D515" s="96" t="s">
        <v>22</v>
      </c>
      <c r="E515" s="96" t="s">
        <v>134</v>
      </c>
      <c r="F515" s="52" t="s">
        <v>170</v>
      </c>
      <c r="G515" s="53" t="s">
        <v>37</v>
      </c>
      <c r="H515" s="210">
        <v>160000</v>
      </c>
      <c r="I515" s="85"/>
      <c r="J515" s="134">
        <f t="shared" si="39"/>
        <v>160000</v>
      </c>
    </row>
    <row r="516" spans="1:10">
      <c r="A516" s="158"/>
      <c r="B516" s="128" t="s">
        <v>279</v>
      </c>
      <c r="C516" s="52" t="s">
        <v>242</v>
      </c>
      <c r="D516" s="52" t="s">
        <v>22</v>
      </c>
      <c r="E516" s="52" t="s">
        <v>134</v>
      </c>
      <c r="F516" s="52" t="s">
        <v>278</v>
      </c>
      <c r="G516" s="53"/>
      <c r="H516" s="91">
        <f>H517</f>
        <v>1500081.2299999995</v>
      </c>
      <c r="I516" s="91">
        <f>I517</f>
        <v>0</v>
      </c>
      <c r="J516" s="134">
        <f t="shared" si="39"/>
        <v>1500081.2299999995</v>
      </c>
    </row>
    <row r="517" spans="1:10" ht="25.5">
      <c r="A517" s="158"/>
      <c r="B517" s="79" t="s">
        <v>335</v>
      </c>
      <c r="C517" s="52" t="s">
        <v>242</v>
      </c>
      <c r="D517" s="52" t="s">
        <v>22</v>
      </c>
      <c r="E517" s="52" t="s">
        <v>134</v>
      </c>
      <c r="F517" s="52" t="s">
        <v>278</v>
      </c>
      <c r="G517" s="53" t="s">
        <v>36</v>
      </c>
      <c r="H517" s="91">
        <f>H518</f>
        <v>1500081.2299999995</v>
      </c>
      <c r="I517" s="91">
        <f>I518</f>
        <v>0</v>
      </c>
      <c r="J517" s="134">
        <f t="shared" si="39"/>
        <v>1500081.2299999995</v>
      </c>
    </row>
    <row r="518" spans="1:10" ht="25.5">
      <c r="A518" s="158"/>
      <c r="B518" s="99" t="s">
        <v>38</v>
      </c>
      <c r="C518" s="52" t="s">
        <v>242</v>
      </c>
      <c r="D518" s="52" t="s">
        <v>22</v>
      </c>
      <c r="E518" s="52" t="s">
        <v>134</v>
      </c>
      <c r="F518" s="52" t="s">
        <v>278</v>
      </c>
      <c r="G518" s="53" t="s">
        <v>37</v>
      </c>
      <c r="H518" s="85">
        <v>1500081.2299999995</v>
      </c>
      <c r="I518" s="85"/>
      <c r="J518" s="134">
        <f t="shared" si="39"/>
        <v>1500081.2299999995</v>
      </c>
    </row>
    <row r="519" spans="1:10" ht="25.5">
      <c r="A519" s="220"/>
      <c r="B519" s="128" t="s">
        <v>414</v>
      </c>
      <c r="C519" s="52" t="s">
        <v>242</v>
      </c>
      <c r="D519" s="52" t="s">
        <v>22</v>
      </c>
      <c r="E519" s="52" t="s">
        <v>134</v>
      </c>
      <c r="F519" s="52" t="s">
        <v>413</v>
      </c>
      <c r="G519" s="53"/>
      <c r="H519" s="210">
        <f>H520</f>
        <v>5176691.3600000003</v>
      </c>
      <c r="I519" s="210">
        <f>I520</f>
        <v>0</v>
      </c>
      <c r="J519" s="134">
        <f t="shared" si="39"/>
        <v>5176691.3600000003</v>
      </c>
    </row>
    <row r="520" spans="1:10" ht="25.5">
      <c r="A520" s="220"/>
      <c r="B520" s="105" t="s">
        <v>192</v>
      </c>
      <c r="C520" s="52" t="s">
        <v>242</v>
      </c>
      <c r="D520" s="52" t="s">
        <v>22</v>
      </c>
      <c r="E520" s="52" t="s">
        <v>134</v>
      </c>
      <c r="F520" s="52" t="s">
        <v>413</v>
      </c>
      <c r="G520" s="53" t="s">
        <v>190</v>
      </c>
      <c r="H520" s="210">
        <f>H521</f>
        <v>5176691.3600000003</v>
      </c>
      <c r="I520" s="210">
        <f>I521</f>
        <v>0</v>
      </c>
      <c r="J520" s="134">
        <f t="shared" si="39"/>
        <v>5176691.3600000003</v>
      </c>
    </row>
    <row r="521" spans="1:10">
      <c r="A521" s="220"/>
      <c r="B521" s="105" t="s">
        <v>193</v>
      </c>
      <c r="C521" s="52" t="s">
        <v>242</v>
      </c>
      <c r="D521" s="52" t="s">
        <v>22</v>
      </c>
      <c r="E521" s="52" t="s">
        <v>134</v>
      </c>
      <c r="F521" s="52" t="s">
        <v>413</v>
      </c>
      <c r="G521" s="53" t="s">
        <v>191</v>
      </c>
      <c r="H521" s="210">
        <v>5176691.3600000003</v>
      </c>
      <c r="I521" s="85"/>
      <c r="J521" s="134">
        <f t="shared" si="39"/>
        <v>5176691.3600000003</v>
      </c>
    </row>
    <row r="522" spans="1:10" ht="25.5">
      <c r="A522" s="236"/>
      <c r="B522" s="195" t="s">
        <v>434</v>
      </c>
      <c r="C522" s="52" t="s">
        <v>242</v>
      </c>
      <c r="D522" s="52" t="s">
        <v>22</v>
      </c>
      <c r="E522" s="52" t="s">
        <v>134</v>
      </c>
      <c r="F522" s="52" t="s">
        <v>433</v>
      </c>
      <c r="G522" s="53"/>
      <c r="H522" s="210">
        <f>H523</f>
        <v>3915899</v>
      </c>
      <c r="I522" s="210">
        <f>I523</f>
        <v>286201</v>
      </c>
      <c r="J522" s="134">
        <f t="shared" si="39"/>
        <v>4202100</v>
      </c>
    </row>
    <row r="523" spans="1:10" ht="25.5">
      <c r="A523" s="236"/>
      <c r="B523" s="79" t="s">
        <v>335</v>
      </c>
      <c r="C523" s="52" t="s">
        <v>242</v>
      </c>
      <c r="D523" s="52" t="s">
        <v>22</v>
      </c>
      <c r="E523" s="52" t="s">
        <v>134</v>
      </c>
      <c r="F523" s="52" t="s">
        <v>433</v>
      </c>
      <c r="G523" s="53" t="s">
        <v>36</v>
      </c>
      <c r="H523" s="210">
        <f>H524</f>
        <v>3915899</v>
      </c>
      <c r="I523" s="210">
        <f>I524</f>
        <v>286201</v>
      </c>
      <c r="J523" s="134">
        <f t="shared" si="39"/>
        <v>4202100</v>
      </c>
    </row>
    <row r="524" spans="1:10" ht="25.5">
      <c r="A524" s="236"/>
      <c r="B524" s="99" t="s">
        <v>38</v>
      </c>
      <c r="C524" s="52" t="s">
        <v>242</v>
      </c>
      <c r="D524" s="52" t="s">
        <v>22</v>
      </c>
      <c r="E524" s="52" t="s">
        <v>134</v>
      </c>
      <c r="F524" s="52" t="s">
        <v>433</v>
      </c>
      <c r="G524" s="53" t="s">
        <v>37</v>
      </c>
      <c r="H524" s="85">
        <f>3132719.2+783179.8</f>
        <v>3915899</v>
      </c>
      <c r="I524" s="85">
        <v>286201</v>
      </c>
      <c r="J524" s="134">
        <f t="shared" si="39"/>
        <v>4202100</v>
      </c>
    </row>
    <row r="525" spans="1:10">
      <c r="A525" s="188"/>
      <c r="B525" s="128"/>
      <c r="C525" s="51"/>
      <c r="D525" s="51"/>
      <c r="E525" s="51"/>
      <c r="F525" s="51"/>
      <c r="G525" s="54"/>
      <c r="H525" s="91"/>
      <c r="I525" s="91"/>
      <c r="J525" s="91"/>
    </row>
    <row r="526" spans="1:10" s="59" customFormat="1" ht="18">
      <c r="A526" s="136" t="s">
        <v>97</v>
      </c>
      <c r="B526" s="63" t="s">
        <v>98</v>
      </c>
      <c r="C526" s="65" t="s">
        <v>64</v>
      </c>
      <c r="D526" s="65" t="s">
        <v>22</v>
      </c>
      <c r="E526" s="65" t="s">
        <v>134</v>
      </c>
      <c r="F526" s="65" t="s">
        <v>135</v>
      </c>
      <c r="G526" s="66"/>
      <c r="H526" s="87">
        <f>H527+H530+H533+H540+H547+H554+H559+H562+H569+H572+H575+H578+H581+H584+H587+H590+H593+H596+H599+H602+H605+H618+H629+H634+H637+H640+H643+H648+H651+H656+H665+H668+H671+H674+H681+H684+H689+H692+H695+H700+H705+H708+H711+H612+H615</f>
        <v>189584505.41</v>
      </c>
      <c r="I526" s="87">
        <f>I527+I530+I533+I540+I547+I554+I559+I562+I569+I572+I575+I578+I581+I584+I587+I590+I593+I596+I599+I602+I605+I618+I629+I634+I637+I640+I643+I648+I651+I656+I665+I668+I671+I674+I681+I684+I689+I692+I695+I700+I705+I708+I711+I612+I615</f>
        <v>-6518648.6000000006</v>
      </c>
      <c r="J526" s="87">
        <f>H526+I526</f>
        <v>183065856.81</v>
      </c>
    </row>
    <row r="527" spans="1:10" s="59" customFormat="1" ht="18">
      <c r="A527" s="178"/>
      <c r="B527" s="113" t="s">
        <v>245</v>
      </c>
      <c r="C527" s="52" t="s">
        <v>64</v>
      </c>
      <c r="D527" s="52" t="s">
        <v>22</v>
      </c>
      <c r="E527" s="52" t="s">
        <v>134</v>
      </c>
      <c r="F527" s="96" t="s">
        <v>244</v>
      </c>
      <c r="G527" s="130"/>
      <c r="H527" s="134">
        <f>H528</f>
        <v>3343900</v>
      </c>
      <c r="I527" s="134">
        <f>I528</f>
        <v>-38794.58</v>
      </c>
      <c r="J527" s="134">
        <f>H527+I527</f>
        <v>3305105.42</v>
      </c>
    </row>
    <row r="528" spans="1:10" s="59" customFormat="1" ht="38.25">
      <c r="A528" s="173"/>
      <c r="B528" s="118" t="s">
        <v>62</v>
      </c>
      <c r="C528" s="52" t="s">
        <v>64</v>
      </c>
      <c r="D528" s="52" t="s">
        <v>22</v>
      </c>
      <c r="E528" s="52" t="s">
        <v>134</v>
      </c>
      <c r="F528" s="96" t="s">
        <v>244</v>
      </c>
      <c r="G528" s="130" t="s">
        <v>60</v>
      </c>
      <c r="H528" s="134">
        <f>H529</f>
        <v>3343900</v>
      </c>
      <c r="I528" s="134">
        <f>I529</f>
        <v>-38794.58</v>
      </c>
      <c r="J528" s="134">
        <f t="shared" ref="J528:J590" si="40">H528+I528</f>
        <v>3305105.42</v>
      </c>
    </row>
    <row r="529" spans="1:10" s="59" customFormat="1">
      <c r="A529" s="173"/>
      <c r="B529" s="118" t="s">
        <v>63</v>
      </c>
      <c r="C529" s="52" t="s">
        <v>64</v>
      </c>
      <c r="D529" s="52" t="s">
        <v>22</v>
      </c>
      <c r="E529" s="52" t="s">
        <v>134</v>
      </c>
      <c r="F529" s="96" t="s">
        <v>244</v>
      </c>
      <c r="G529" s="130" t="s">
        <v>61</v>
      </c>
      <c r="H529" s="135">
        <v>3343900</v>
      </c>
      <c r="I529" s="135">
        <v>-38794.58</v>
      </c>
      <c r="J529" s="134">
        <f t="shared" si="40"/>
        <v>3305105.42</v>
      </c>
    </row>
    <row r="530" spans="1:10" customFormat="1">
      <c r="A530" s="173"/>
      <c r="B530" s="5" t="s">
        <v>68</v>
      </c>
      <c r="C530" s="52" t="s">
        <v>64</v>
      </c>
      <c r="D530" s="52" t="s">
        <v>22</v>
      </c>
      <c r="E530" s="52" t="s">
        <v>134</v>
      </c>
      <c r="F530" s="52" t="s">
        <v>162</v>
      </c>
      <c r="G530" s="52"/>
      <c r="H530" s="85">
        <f>H531</f>
        <v>1482868.92</v>
      </c>
      <c r="I530" s="85">
        <f>I531</f>
        <v>0</v>
      </c>
      <c r="J530" s="134">
        <f t="shared" si="40"/>
        <v>1482868.92</v>
      </c>
    </row>
    <row r="531" spans="1:10" customFormat="1" ht="38.25">
      <c r="A531" s="173"/>
      <c r="B531" s="118" t="s">
        <v>62</v>
      </c>
      <c r="C531" s="52" t="s">
        <v>64</v>
      </c>
      <c r="D531" s="52" t="s">
        <v>22</v>
      </c>
      <c r="E531" s="52" t="s">
        <v>134</v>
      </c>
      <c r="F531" s="52" t="s">
        <v>162</v>
      </c>
      <c r="G531" s="53" t="s">
        <v>60</v>
      </c>
      <c r="H531" s="85">
        <f>H532</f>
        <v>1482868.92</v>
      </c>
      <c r="I531" s="85">
        <f>I532</f>
        <v>0</v>
      </c>
      <c r="J531" s="134">
        <f t="shared" si="40"/>
        <v>1482868.92</v>
      </c>
    </row>
    <row r="532" spans="1:10" customFormat="1">
      <c r="A532" s="173"/>
      <c r="B532" s="118" t="s">
        <v>63</v>
      </c>
      <c r="C532" s="52" t="s">
        <v>64</v>
      </c>
      <c r="D532" s="52" t="s">
        <v>22</v>
      </c>
      <c r="E532" s="52" t="s">
        <v>134</v>
      </c>
      <c r="F532" s="52" t="s">
        <v>162</v>
      </c>
      <c r="G532" s="53" t="s">
        <v>61</v>
      </c>
      <c r="H532" s="85">
        <v>1482868.92</v>
      </c>
      <c r="I532" s="85"/>
      <c r="J532" s="134">
        <f t="shared" si="40"/>
        <v>1482868.92</v>
      </c>
    </row>
    <row r="533" spans="1:10" customFormat="1" ht="15.75" customHeight="1">
      <c r="A533" s="173"/>
      <c r="B533" s="117" t="s">
        <v>67</v>
      </c>
      <c r="C533" s="52" t="s">
        <v>64</v>
      </c>
      <c r="D533" s="52" t="s">
        <v>22</v>
      </c>
      <c r="E533" s="52" t="s">
        <v>134</v>
      </c>
      <c r="F533" s="52" t="s">
        <v>163</v>
      </c>
      <c r="G533" s="53"/>
      <c r="H533" s="85">
        <f>H534+H536+H538</f>
        <v>71844630.799999997</v>
      </c>
      <c r="I533" s="85">
        <f>I534+I536+I538</f>
        <v>6972591.8599999994</v>
      </c>
      <c r="J533" s="134">
        <f t="shared" si="40"/>
        <v>78817222.659999996</v>
      </c>
    </row>
    <row r="534" spans="1:10" customFormat="1" ht="38.25">
      <c r="A534" s="173"/>
      <c r="B534" s="118" t="s">
        <v>62</v>
      </c>
      <c r="C534" s="52" t="s">
        <v>64</v>
      </c>
      <c r="D534" s="52" t="s">
        <v>22</v>
      </c>
      <c r="E534" s="52" t="s">
        <v>134</v>
      </c>
      <c r="F534" s="52" t="s">
        <v>163</v>
      </c>
      <c r="G534" s="53" t="s">
        <v>60</v>
      </c>
      <c r="H534" s="85">
        <f>H535</f>
        <v>67031635.799999997</v>
      </c>
      <c r="I534" s="85">
        <f>I535</f>
        <v>6716882.2699999996</v>
      </c>
      <c r="J534" s="134">
        <f t="shared" si="40"/>
        <v>73748518.069999993</v>
      </c>
    </row>
    <row r="535" spans="1:10" customFormat="1">
      <c r="A535" s="173"/>
      <c r="B535" s="118" t="s">
        <v>63</v>
      </c>
      <c r="C535" s="52" t="s">
        <v>64</v>
      </c>
      <c r="D535" s="52" t="s">
        <v>22</v>
      </c>
      <c r="E535" s="52" t="s">
        <v>134</v>
      </c>
      <c r="F535" s="52" t="s">
        <v>163</v>
      </c>
      <c r="G535" s="53" t="s">
        <v>61</v>
      </c>
      <c r="H535" s="85">
        <v>67031635.799999997</v>
      </c>
      <c r="I535" s="85">
        <f>79182.27+258700+429000+5950000</f>
        <v>6716882.2699999996</v>
      </c>
      <c r="J535" s="134">
        <f t="shared" si="40"/>
        <v>73748518.069999993</v>
      </c>
    </row>
    <row r="536" spans="1:10" customFormat="1" ht="25.5">
      <c r="A536" s="173"/>
      <c r="B536" s="79" t="s">
        <v>335</v>
      </c>
      <c r="C536" s="52" t="s">
        <v>64</v>
      </c>
      <c r="D536" s="52" t="s">
        <v>22</v>
      </c>
      <c r="E536" s="52" t="s">
        <v>134</v>
      </c>
      <c r="F536" s="52" t="s">
        <v>163</v>
      </c>
      <c r="G536" s="53" t="s">
        <v>36</v>
      </c>
      <c r="H536" s="85">
        <f>H537</f>
        <v>4667245</v>
      </c>
      <c r="I536" s="85">
        <f>I537</f>
        <v>300000</v>
      </c>
      <c r="J536" s="134">
        <f t="shared" si="40"/>
        <v>4967245</v>
      </c>
    </row>
    <row r="537" spans="1:10" customFormat="1" ht="25.5">
      <c r="A537" s="173"/>
      <c r="B537" s="118" t="s">
        <v>38</v>
      </c>
      <c r="C537" s="52" t="s">
        <v>64</v>
      </c>
      <c r="D537" s="52" t="s">
        <v>22</v>
      </c>
      <c r="E537" s="52" t="s">
        <v>134</v>
      </c>
      <c r="F537" s="52" t="s">
        <v>163</v>
      </c>
      <c r="G537" s="53" t="s">
        <v>37</v>
      </c>
      <c r="H537" s="85">
        <v>4667245</v>
      </c>
      <c r="I537" s="85">
        <v>300000</v>
      </c>
      <c r="J537" s="134">
        <f t="shared" si="40"/>
        <v>4967245</v>
      </c>
    </row>
    <row r="538" spans="1:10" customFormat="1">
      <c r="A538" s="173"/>
      <c r="B538" s="118" t="s">
        <v>54</v>
      </c>
      <c r="C538" s="52" t="s">
        <v>64</v>
      </c>
      <c r="D538" s="52" t="s">
        <v>22</v>
      </c>
      <c r="E538" s="52" t="s">
        <v>134</v>
      </c>
      <c r="F538" s="52" t="s">
        <v>163</v>
      </c>
      <c r="G538" s="53" t="s">
        <v>52</v>
      </c>
      <c r="H538" s="85">
        <f>H539</f>
        <v>145750</v>
      </c>
      <c r="I538" s="85">
        <f>I539</f>
        <v>-44290.41</v>
      </c>
      <c r="J538" s="134">
        <f t="shared" si="40"/>
        <v>101459.59</v>
      </c>
    </row>
    <row r="539" spans="1:10" customFormat="1">
      <c r="A539" s="173"/>
      <c r="B539" s="118" t="s">
        <v>70</v>
      </c>
      <c r="C539" s="52" t="s">
        <v>64</v>
      </c>
      <c r="D539" s="52" t="s">
        <v>22</v>
      </c>
      <c r="E539" s="52" t="s">
        <v>134</v>
      </c>
      <c r="F539" s="52" t="s">
        <v>163</v>
      </c>
      <c r="G539" s="53" t="s">
        <v>71</v>
      </c>
      <c r="H539" s="85">
        <v>145750</v>
      </c>
      <c r="I539" s="85">
        <v>-44290.41</v>
      </c>
      <c r="J539" s="134">
        <f t="shared" si="40"/>
        <v>101459.59</v>
      </c>
    </row>
    <row r="540" spans="1:10" customFormat="1">
      <c r="A540" s="173"/>
      <c r="B540" s="117" t="s">
        <v>78</v>
      </c>
      <c r="C540" s="52" t="s">
        <v>64</v>
      </c>
      <c r="D540" s="52" t="s">
        <v>22</v>
      </c>
      <c r="E540" s="52" t="s">
        <v>134</v>
      </c>
      <c r="F540" s="52" t="s">
        <v>164</v>
      </c>
      <c r="G540" s="53"/>
      <c r="H540" s="85">
        <f>H541+H543</f>
        <v>165148.91999999998</v>
      </c>
      <c r="I540" s="85">
        <f>I541+I543</f>
        <v>76500</v>
      </c>
      <c r="J540" s="134">
        <f t="shared" si="40"/>
        <v>241648.91999999998</v>
      </c>
    </row>
    <row r="541" spans="1:10" customFormat="1" ht="25.5">
      <c r="A541" s="173"/>
      <c r="B541" s="79" t="s">
        <v>335</v>
      </c>
      <c r="C541" s="52" t="s">
        <v>64</v>
      </c>
      <c r="D541" s="52" t="s">
        <v>22</v>
      </c>
      <c r="E541" s="52" t="s">
        <v>134</v>
      </c>
      <c r="F541" s="52" t="s">
        <v>164</v>
      </c>
      <c r="G541" s="53" t="s">
        <v>36</v>
      </c>
      <c r="H541" s="85">
        <f>H542</f>
        <v>5987.7999999999884</v>
      </c>
      <c r="I541" s="85">
        <f>I542</f>
        <v>76500</v>
      </c>
      <c r="J541" s="134">
        <f t="shared" si="40"/>
        <v>82487.799999999988</v>
      </c>
    </row>
    <row r="542" spans="1:10" customFormat="1" ht="25.5">
      <c r="A542" s="173"/>
      <c r="B542" s="118" t="s">
        <v>38</v>
      </c>
      <c r="C542" s="52" t="s">
        <v>64</v>
      </c>
      <c r="D542" s="52" t="s">
        <v>22</v>
      </c>
      <c r="E542" s="52" t="s">
        <v>134</v>
      </c>
      <c r="F542" s="52" t="s">
        <v>164</v>
      </c>
      <c r="G542" s="53" t="s">
        <v>37</v>
      </c>
      <c r="H542" s="85">
        <v>5987.7999999999884</v>
      </c>
      <c r="I542" s="85">
        <v>76500</v>
      </c>
      <c r="J542" s="134">
        <f t="shared" si="40"/>
        <v>82487.799999999988</v>
      </c>
    </row>
    <row r="543" spans="1:10" customFormat="1">
      <c r="A543" s="173"/>
      <c r="B543" s="118" t="s">
        <v>54</v>
      </c>
      <c r="C543" s="52" t="s">
        <v>64</v>
      </c>
      <c r="D543" s="52" t="s">
        <v>22</v>
      </c>
      <c r="E543" s="52" t="s">
        <v>134</v>
      </c>
      <c r="F543" s="52" t="s">
        <v>164</v>
      </c>
      <c r="G543" s="53" t="s">
        <v>52</v>
      </c>
      <c r="H543" s="85">
        <f>H544+H545+H546</f>
        <v>159161.12</v>
      </c>
      <c r="I543" s="85">
        <f>I544+I545+I546</f>
        <v>0</v>
      </c>
      <c r="J543" s="134">
        <f t="shared" si="40"/>
        <v>159161.12</v>
      </c>
    </row>
    <row r="544" spans="1:10" customFormat="1" ht="25.5">
      <c r="A544" s="173"/>
      <c r="B544" s="99" t="s">
        <v>55</v>
      </c>
      <c r="C544" s="52" t="s">
        <v>64</v>
      </c>
      <c r="D544" s="52" t="s">
        <v>22</v>
      </c>
      <c r="E544" s="52" t="s">
        <v>134</v>
      </c>
      <c r="F544" s="52" t="s">
        <v>164</v>
      </c>
      <c r="G544" s="53" t="s">
        <v>53</v>
      </c>
      <c r="H544" s="85">
        <v>38300</v>
      </c>
      <c r="I544" s="85"/>
      <c r="J544" s="134">
        <f t="shared" si="40"/>
        <v>38300</v>
      </c>
    </row>
    <row r="545" spans="1:10" customFormat="1">
      <c r="A545" s="173"/>
      <c r="B545" s="99" t="s">
        <v>429</v>
      </c>
      <c r="C545" s="52" t="s">
        <v>64</v>
      </c>
      <c r="D545" s="52" t="s">
        <v>22</v>
      </c>
      <c r="E545" s="52" t="s">
        <v>134</v>
      </c>
      <c r="F545" s="52" t="s">
        <v>164</v>
      </c>
      <c r="G545" s="53" t="s">
        <v>428</v>
      </c>
      <c r="H545" s="85">
        <v>74148.53</v>
      </c>
      <c r="I545" s="85"/>
      <c r="J545" s="134">
        <f t="shared" si="40"/>
        <v>74148.53</v>
      </c>
    </row>
    <row r="546" spans="1:10" customFormat="1">
      <c r="A546" s="173"/>
      <c r="B546" s="118" t="s">
        <v>70</v>
      </c>
      <c r="C546" s="52" t="s">
        <v>64</v>
      </c>
      <c r="D546" s="52" t="s">
        <v>22</v>
      </c>
      <c r="E546" s="52" t="s">
        <v>134</v>
      </c>
      <c r="F546" s="52" t="s">
        <v>164</v>
      </c>
      <c r="G546" s="53" t="s">
        <v>71</v>
      </c>
      <c r="H546" s="85">
        <v>46712.59</v>
      </c>
      <c r="I546" s="85"/>
      <c r="J546" s="134">
        <f t="shared" si="40"/>
        <v>46712.59</v>
      </c>
    </row>
    <row r="547" spans="1:10" customFormat="1" ht="25.5">
      <c r="A547" s="173"/>
      <c r="B547" s="5" t="s">
        <v>69</v>
      </c>
      <c r="C547" s="52" t="s">
        <v>64</v>
      </c>
      <c r="D547" s="52" t="s">
        <v>22</v>
      </c>
      <c r="E547" s="52" t="s">
        <v>134</v>
      </c>
      <c r="F547" s="52" t="s">
        <v>165</v>
      </c>
      <c r="G547" s="53"/>
      <c r="H547" s="85">
        <f>H548+H550+H552</f>
        <v>242845.28</v>
      </c>
      <c r="I547" s="85">
        <f>I548+I550+I552</f>
        <v>0</v>
      </c>
      <c r="J547" s="134">
        <f t="shared" si="40"/>
        <v>242845.28</v>
      </c>
    </row>
    <row r="548" spans="1:10" customFormat="1" ht="38.25">
      <c r="A548" s="173"/>
      <c r="B548" s="118" t="s">
        <v>62</v>
      </c>
      <c r="C548" s="52" t="s">
        <v>64</v>
      </c>
      <c r="D548" s="52" t="s">
        <v>22</v>
      </c>
      <c r="E548" s="52" t="s">
        <v>134</v>
      </c>
      <c r="F548" s="52" t="s">
        <v>165</v>
      </c>
      <c r="G548" s="53" t="s">
        <v>60</v>
      </c>
      <c r="H548" s="85">
        <f>H549</f>
        <v>114700</v>
      </c>
      <c r="I548" s="85">
        <f>I549</f>
        <v>0</v>
      </c>
      <c r="J548" s="134">
        <f t="shared" si="40"/>
        <v>114700</v>
      </c>
    </row>
    <row r="549" spans="1:10" customFormat="1">
      <c r="A549" s="173"/>
      <c r="B549" s="118" t="s">
        <v>63</v>
      </c>
      <c r="C549" s="52" t="s">
        <v>64</v>
      </c>
      <c r="D549" s="52" t="s">
        <v>22</v>
      </c>
      <c r="E549" s="52" t="s">
        <v>134</v>
      </c>
      <c r="F549" s="52" t="s">
        <v>165</v>
      </c>
      <c r="G549" s="53" t="s">
        <v>61</v>
      </c>
      <c r="H549" s="85">
        <v>114700</v>
      </c>
      <c r="I549" s="85"/>
      <c r="J549" s="134">
        <f t="shared" si="40"/>
        <v>114700</v>
      </c>
    </row>
    <row r="550" spans="1:10" customFormat="1" ht="25.5">
      <c r="A550" s="173"/>
      <c r="B550" s="79" t="s">
        <v>335</v>
      </c>
      <c r="C550" s="52" t="s">
        <v>64</v>
      </c>
      <c r="D550" s="52" t="s">
        <v>22</v>
      </c>
      <c r="E550" s="52" t="s">
        <v>134</v>
      </c>
      <c r="F550" s="52" t="s">
        <v>165</v>
      </c>
      <c r="G550" s="53" t="s">
        <v>36</v>
      </c>
      <c r="H550" s="85">
        <f>H551</f>
        <v>128000</v>
      </c>
      <c r="I550" s="85">
        <f>I551</f>
        <v>0</v>
      </c>
      <c r="J550" s="134">
        <f t="shared" si="40"/>
        <v>128000</v>
      </c>
    </row>
    <row r="551" spans="1:10" customFormat="1" ht="25.5">
      <c r="A551" s="173"/>
      <c r="B551" s="118" t="s">
        <v>38</v>
      </c>
      <c r="C551" s="52" t="s">
        <v>64</v>
      </c>
      <c r="D551" s="52" t="s">
        <v>22</v>
      </c>
      <c r="E551" s="52" t="s">
        <v>134</v>
      </c>
      <c r="F551" s="52" t="s">
        <v>165</v>
      </c>
      <c r="G551" s="53" t="s">
        <v>37</v>
      </c>
      <c r="H551" s="85">
        <v>128000</v>
      </c>
      <c r="I551" s="85"/>
      <c r="J551" s="134">
        <f t="shared" si="40"/>
        <v>128000</v>
      </c>
    </row>
    <row r="552" spans="1:10" customFormat="1">
      <c r="A552" s="173"/>
      <c r="B552" s="118" t="s">
        <v>54</v>
      </c>
      <c r="C552" s="52" t="s">
        <v>64</v>
      </c>
      <c r="D552" s="52" t="s">
        <v>22</v>
      </c>
      <c r="E552" s="52" t="s">
        <v>134</v>
      </c>
      <c r="F552" s="52" t="s">
        <v>165</v>
      </c>
      <c r="G552" s="53" t="s">
        <v>52</v>
      </c>
      <c r="H552" s="85">
        <f>H553</f>
        <v>145.28</v>
      </c>
      <c r="I552" s="85">
        <f>I553</f>
        <v>0</v>
      </c>
      <c r="J552" s="134">
        <f t="shared" si="40"/>
        <v>145.28</v>
      </c>
    </row>
    <row r="553" spans="1:10" customFormat="1">
      <c r="A553" s="173"/>
      <c r="B553" s="118" t="s">
        <v>70</v>
      </c>
      <c r="C553" s="52" t="s">
        <v>64</v>
      </c>
      <c r="D553" s="52" t="s">
        <v>22</v>
      </c>
      <c r="E553" s="52" t="s">
        <v>134</v>
      </c>
      <c r="F553" s="52" t="s">
        <v>165</v>
      </c>
      <c r="G553" s="53" t="s">
        <v>71</v>
      </c>
      <c r="H553" s="85">
        <v>145.28</v>
      </c>
      <c r="I553" s="85"/>
      <c r="J553" s="134">
        <f t="shared" si="40"/>
        <v>145.28</v>
      </c>
    </row>
    <row r="554" spans="1:10" customFormat="1" ht="25.5">
      <c r="A554" s="173"/>
      <c r="B554" s="140" t="s">
        <v>75</v>
      </c>
      <c r="C554" s="57" t="s">
        <v>64</v>
      </c>
      <c r="D554" s="57" t="s">
        <v>22</v>
      </c>
      <c r="E554" s="52" t="s">
        <v>134</v>
      </c>
      <c r="F554" s="52" t="s">
        <v>166</v>
      </c>
      <c r="G554" s="53"/>
      <c r="H554" s="85">
        <f>H555+H557</f>
        <v>874051.35</v>
      </c>
      <c r="I554" s="85">
        <f>I555+I557</f>
        <v>0</v>
      </c>
      <c r="J554" s="134">
        <f t="shared" si="40"/>
        <v>874051.35</v>
      </c>
    </row>
    <row r="555" spans="1:10" customFormat="1" ht="38.25">
      <c r="A555" s="173"/>
      <c r="B555" s="118" t="s">
        <v>62</v>
      </c>
      <c r="C555" s="57" t="s">
        <v>64</v>
      </c>
      <c r="D555" s="57" t="s">
        <v>22</v>
      </c>
      <c r="E555" s="52" t="s">
        <v>134</v>
      </c>
      <c r="F555" s="52" t="s">
        <v>166</v>
      </c>
      <c r="G555" s="53" t="s">
        <v>60</v>
      </c>
      <c r="H555" s="85">
        <f>H556</f>
        <v>860951.35</v>
      </c>
      <c r="I555" s="85">
        <f>I556</f>
        <v>9826</v>
      </c>
      <c r="J555" s="134">
        <f t="shared" si="40"/>
        <v>870777.35</v>
      </c>
    </row>
    <row r="556" spans="1:10" customFormat="1">
      <c r="A556" s="173"/>
      <c r="B556" s="118" t="s">
        <v>63</v>
      </c>
      <c r="C556" s="57" t="s">
        <v>64</v>
      </c>
      <c r="D556" s="57" t="s">
        <v>22</v>
      </c>
      <c r="E556" s="52" t="s">
        <v>134</v>
      </c>
      <c r="F556" s="52" t="s">
        <v>166</v>
      </c>
      <c r="G556" s="53" t="s">
        <v>61</v>
      </c>
      <c r="H556" s="85">
        <v>860951.35</v>
      </c>
      <c r="I556" s="85">
        <v>9826</v>
      </c>
      <c r="J556" s="134">
        <f t="shared" si="40"/>
        <v>870777.35</v>
      </c>
    </row>
    <row r="557" spans="1:10" customFormat="1" ht="25.5">
      <c r="A557" s="173"/>
      <c r="B557" s="79" t="s">
        <v>335</v>
      </c>
      <c r="C557" s="57" t="s">
        <v>64</v>
      </c>
      <c r="D557" s="57" t="s">
        <v>22</v>
      </c>
      <c r="E557" s="52" t="s">
        <v>134</v>
      </c>
      <c r="F557" s="52" t="s">
        <v>166</v>
      </c>
      <c r="G557" s="53" t="s">
        <v>36</v>
      </c>
      <c r="H557" s="85">
        <f>H558</f>
        <v>13100</v>
      </c>
      <c r="I557" s="85">
        <f>I558</f>
        <v>-9826</v>
      </c>
      <c r="J557" s="134">
        <f t="shared" si="40"/>
        <v>3274</v>
      </c>
    </row>
    <row r="558" spans="1:10" customFormat="1" ht="25.5">
      <c r="A558" s="173"/>
      <c r="B558" s="118" t="s">
        <v>38</v>
      </c>
      <c r="C558" s="57" t="s">
        <v>64</v>
      </c>
      <c r="D558" s="57" t="s">
        <v>22</v>
      </c>
      <c r="E558" s="52" t="s">
        <v>134</v>
      </c>
      <c r="F558" s="52" t="s">
        <v>166</v>
      </c>
      <c r="G558" s="53" t="s">
        <v>37</v>
      </c>
      <c r="H558" s="85">
        <v>13100</v>
      </c>
      <c r="I558" s="85">
        <v>-9826</v>
      </c>
      <c r="J558" s="134">
        <f t="shared" si="40"/>
        <v>3274</v>
      </c>
    </row>
    <row r="559" spans="1:10" customFormat="1" ht="38.25">
      <c r="A559" s="173"/>
      <c r="B559" s="113" t="s">
        <v>295</v>
      </c>
      <c r="C559" s="52" t="s">
        <v>64</v>
      </c>
      <c r="D559" s="52" t="s">
        <v>22</v>
      </c>
      <c r="E559" s="52" t="s">
        <v>134</v>
      </c>
      <c r="F559" s="52" t="s">
        <v>292</v>
      </c>
      <c r="G559" s="166"/>
      <c r="H559" s="85">
        <f>H560</f>
        <v>276157.89</v>
      </c>
      <c r="I559" s="85">
        <f>I560</f>
        <v>-276157.89</v>
      </c>
      <c r="J559" s="134">
        <f t="shared" si="40"/>
        <v>0</v>
      </c>
    </row>
    <row r="560" spans="1:10" customFormat="1">
      <c r="A560" s="173"/>
      <c r="B560" s="113" t="s">
        <v>54</v>
      </c>
      <c r="C560" s="52" t="s">
        <v>64</v>
      </c>
      <c r="D560" s="52" t="s">
        <v>22</v>
      </c>
      <c r="E560" s="52" t="s">
        <v>134</v>
      </c>
      <c r="F560" s="52" t="s">
        <v>292</v>
      </c>
      <c r="G560" s="166" t="s">
        <v>52</v>
      </c>
      <c r="H560" s="85">
        <f>H561</f>
        <v>276157.89</v>
      </c>
      <c r="I560" s="85">
        <f>I561</f>
        <v>-276157.89</v>
      </c>
      <c r="J560" s="134">
        <f t="shared" si="40"/>
        <v>0</v>
      </c>
    </row>
    <row r="561" spans="1:10" customFormat="1">
      <c r="A561" s="173"/>
      <c r="B561" s="113" t="s">
        <v>76</v>
      </c>
      <c r="C561" s="52" t="s">
        <v>64</v>
      </c>
      <c r="D561" s="52" t="s">
        <v>22</v>
      </c>
      <c r="E561" s="52" t="s">
        <v>134</v>
      </c>
      <c r="F561" s="52" t="s">
        <v>292</v>
      </c>
      <c r="G561" s="166" t="s">
        <v>77</v>
      </c>
      <c r="H561" s="85">
        <v>276157.89</v>
      </c>
      <c r="I561" s="85">
        <v>-276157.89</v>
      </c>
      <c r="J561" s="134">
        <f t="shared" si="40"/>
        <v>0</v>
      </c>
    </row>
    <row r="562" spans="1:10" customFormat="1">
      <c r="A562" s="173"/>
      <c r="B562" s="117" t="s">
        <v>79</v>
      </c>
      <c r="C562" s="52" t="s">
        <v>64</v>
      </c>
      <c r="D562" s="52" t="s">
        <v>22</v>
      </c>
      <c r="E562" s="52" t="s">
        <v>134</v>
      </c>
      <c r="F562" s="57" t="s">
        <v>168</v>
      </c>
      <c r="G562" s="58"/>
      <c r="H562" s="85">
        <f>H563+H565+H567</f>
        <v>42994795</v>
      </c>
      <c r="I562" s="85">
        <f>I563+I565+I567</f>
        <v>615000</v>
      </c>
      <c r="J562" s="134">
        <f t="shared" si="40"/>
        <v>43609795</v>
      </c>
    </row>
    <row r="563" spans="1:10" customFormat="1" ht="38.25">
      <c r="A563" s="173"/>
      <c r="B563" s="118" t="s">
        <v>62</v>
      </c>
      <c r="C563" s="52" t="s">
        <v>64</v>
      </c>
      <c r="D563" s="52" t="s">
        <v>22</v>
      </c>
      <c r="E563" s="52" t="s">
        <v>134</v>
      </c>
      <c r="F563" s="57" t="s">
        <v>168</v>
      </c>
      <c r="G563" s="58" t="s">
        <v>60</v>
      </c>
      <c r="H563" s="85">
        <f>H564</f>
        <v>31757000</v>
      </c>
      <c r="I563" s="85">
        <f>I564</f>
        <v>0</v>
      </c>
      <c r="J563" s="134">
        <f t="shared" si="40"/>
        <v>31757000</v>
      </c>
    </row>
    <row r="564" spans="1:10" customFormat="1">
      <c r="A564" s="173"/>
      <c r="B564" s="118" t="s">
        <v>80</v>
      </c>
      <c r="C564" s="52" t="s">
        <v>64</v>
      </c>
      <c r="D564" s="52" t="s">
        <v>22</v>
      </c>
      <c r="E564" s="52" t="s">
        <v>134</v>
      </c>
      <c r="F564" s="57" t="s">
        <v>168</v>
      </c>
      <c r="G564" s="58" t="s">
        <v>81</v>
      </c>
      <c r="H564" s="85">
        <v>31757000</v>
      </c>
      <c r="I564" s="85"/>
      <c r="J564" s="134">
        <f t="shared" si="40"/>
        <v>31757000</v>
      </c>
    </row>
    <row r="565" spans="1:10" customFormat="1" ht="25.5">
      <c r="A565" s="173"/>
      <c r="B565" s="79" t="s">
        <v>335</v>
      </c>
      <c r="C565" s="52" t="s">
        <v>64</v>
      </c>
      <c r="D565" s="52" t="s">
        <v>22</v>
      </c>
      <c r="E565" s="52" t="s">
        <v>134</v>
      </c>
      <c r="F565" s="57" t="s">
        <v>168</v>
      </c>
      <c r="G565" s="58" t="s">
        <v>36</v>
      </c>
      <c r="H565" s="85">
        <f>H566</f>
        <v>11200795</v>
      </c>
      <c r="I565" s="85">
        <f>I566</f>
        <v>615000</v>
      </c>
      <c r="J565" s="134">
        <f t="shared" si="40"/>
        <v>11815795</v>
      </c>
    </row>
    <row r="566" spans="1:10" customFormat="1" ht="25.5">
      <c r="A566" s="173"/>
      <c r="B566" s="118" t="s">
        <v>38</v>
      </c>
      <c r="C566" s="52" t="s">
        <v>64</v>
      </c>
      <c r="D566" s="52" t="s">
        <v>22</v>
      </c>
      <c r="E566" s="52" t="s">
        <v>134</v>
      </c>
      <c r="F566" s="57" t="s">
        <v>168</v>
      </c>
      <c r="G566" s="58" t="s">
        <v>37</v>
      </c>
      <c r="H566" s="85">
        <v>11200795</v>
      </c>
      <c r="I566" s="85">
        <v>615000</v>
      </c>
      <c r="J566" s="134">
        <f t="shared" si="40"/>
        <v>11815795</v>
      </c>
    </row>
    <row r="567" spans="1:10" customFormat="1">
      <c r="A567" s="173"/>
      <c r="B567" s="99" t="s">
        <v>54</v>
      </c>
      <c r="C567" s="52" t="s">
        <v>64</v>
      </c>
      <c r="D567" s="52" t="s">
        <v>22</v>
      </c>
      <c r="E567" s="52" t="s">
        <v>134</v>
      </c>
      <c r="F567" s="57" t="s">
        <v>168</v>
      </c>
      <c r="G567" s="97" t="s">
        <v>52</v>
      </c>
      <c r="H567" s="85">
        <f>H568</f>
        <v>37000</v>
      </c>
      <c r="I567" s="85">
        <f>I568</f>
        <v>0</v>
      </c>
      <c r="J567" s="134">
        <f t="shared" si="40"/>
        <v>37000</v>
      </c>
    </row>
    <row r="568" spans="1:10" customFormat="1">
      <c r="A568" s="173"/>
      <c r="B568" s="99" t="s">
        <v>70</v>
      </c>
      <c r="C568" s="52" t="s">
        <v>64</v>
      </c>
      <c r="D568" s="52" t="s">
        <v>22</v>
      </c>
      <c r="E568" s="52" t="s">
        <v>134</v>
      </c>
      <c r="F568" s="57" t="s">
        <v>168</v>
      </c>
      <c r="G568" s="97" t="s">
        <v>71</v>
      </c>
      <c r="H568" s="85">
        <v>37000</v>
      </c>
      <c r="I568" s="85"/>
      <c r="J568" s="134">
        <f t="shared" si="40"/>
        <v>37000</v>
      </c>
    </row>
    <row r="569" spans="1:10" customFormat="1">
      <c r="A569" s="173"/>
      <c r="B569" s="118" t="s">
        <v>72</v>
      </c>
      <c r="C569" s="52" t="s">
        <v>64</v>
      </c>
      <c r="D569" s="52" t="s">
        <v>22</v>
      </c>
      <c r="E569" s="52" t="s">
        <v>134</v>
      </c>
      <c r="F569" s="52" t="s">
        <v>169</v>
      </c>
      <c r="G569" s="53"/>
      <c r="H569" s="85">
        <f>H570</f>
        <v>345000</v>
      </c>
      <c r="I569" s="85">
        <f>I570</f>
        <v>0</v>
      </c>
      <c r="J569" s="134">
        <f t="shared" si="40"/>
        <v>345000</v>
      </c>
    </row>
    <row r="570" spans="1:10" customFormat="1" ht="25.5">
      <c r="A570" s="173"/>
      <c r="B570" s="79" t="s">
        <v>335</v>
      </c>
      <c r="C570" s="52" t="s">
        <v>64</v>
      </c>
      <c r="D570" s="52" t="s">
        <v>22</v>
      </c>
      <c r="E570" s="52" t="s">
        <v>134</v>
      </c>
      <c r="F570" s="52" t="s">
        <v>169</v>
      </c>
      <c r="G570" s="53" t="s">
        <v>36</v>
      </c>
      <c r="H570" s="85">
        <f>H571</f>
        <v>345000</v>
      </c>
      <c r="I570" s="85">
        <f>I571</f>
        <v>0</v>
      </c>
      <c r="J570" s="134">
        <f t="shared" si="40"/>
        <v>345000</v>
      </c>
    </row>
    <row r="571" spans="1:10" customFormat="1" ht="25.5">
      <c r="A571" s="173"/>
      <c r="B571" s="118" t="s">
        <v>38</v>
      </c>
      <c r="C571" s="52" t="s">
        <v>64</v>
      </c>
      <c r="D571" s="52" t="s">
        <v>22</v>
      </c>
      <c r="E571" s="52" t="s">
        <v>134</v>
      </c>
      <c r="F571" s="52" t="s">
        <v>169</v>
      </c>
      <c r="G571" s="53" t="s">
        <v>37</v>
      </c>
      <c r="H571" s="85">
        <v>345000</v>
      </c>
      <c r="I571" s="85"/>
      <c r="J571" s="134">
        <f t="shared" si="40"/>
        <v>345000</v>
      </c>
    </row>
    <row r="572" spans="1:10" customFormat="1" ht="38.25">
      <c r="A572" s="173"/>
      <c r="B572" s="118" t="s">
        <v>194</v>
      </c>
      <c r="C572" s="52" t="s">
        <v>64</v>
      </c>
      <c r="D572" s="52" t="s">
        <v>22</v>
      </c>
      <c r="E572" s="52" t="s">
        <v>134</v>
      </c>
      <c r="F572" s="52" t="s">
        <v>195</v>
      </c>
      <c r="G572" s="53"/>
      <c r="H572" s="85">
        <f>H573</f>
        <v>344544</v>
      </c>
      <c r="I572" s="85">
        <f>I573</f>
        <v>0</v>
      </c>
      <c r="J572" s="134">
        <f t="shared" si="40"/>
        <v>344544</v>
      </c>
    </row>
    <row r="573" spans="1:10" customFormat="1">
      <c r="A573" s="173"/>
      <c r="B573" s="118" t="s">
        <v>49</v>
      </c>
      <c r="C573" s="52" t="s">
        <v>64</v>
      </c>
      <c r="D573" s="52" t="s">
        <v>22</v>
      </c>
      <c r="E573" s="52" t="s">
        <v>134</v>
      </c>
      <c r="F573" s="52" t="s">
        <v>195</v>
      </c>
      <c r="G573" s="53" t="s">
        <v>17</v>
      </c>
      <c r="H573" s="85">
        <f>H574</f>
        <v>344544</v>
      </c>
      <c r="I573" s="85">
        <f>I574</f>
        <v>0</v>
      </c>
      <c r="J573" s="134">
        <f t="shared" si="40"/>
        <v>344544</v>
      </c>
    </row>
    <row r="574" spans="1:10" customFormat="1">
      <c r="A574" s="173"/>
      <c r="B574" s="118" t="s">
        <v>189</v>
      </c>
      <c r="C574" s="52" t="s">
        <v>64</v>
      </c>
      <c r="D574" s="52" t="s">
        <v>22</v>
      </c>
      <c r="E574" s="52" t="s">
        <v>134</v>
      </c>
      <c r="F574" s="52" t="s">
        <v>195</v>
      </c>
      <c r="G574" s="53" t="s">
        <v>188</v>
      </c>
      <c r="H574" s="98">
        <v>344544</v>
      </c>
      <c r="I574" s="98"/>
      <c r="J574" s="134">
        <f t="shared" si="40"/>
        <v>344544</v>
      </c>
    </row>
    <row r="575" spans="1:10" customFormat="1" ht="109.5" customHeight="1">
      <c r="A575" s="173"/>
      <c r="B575" s="99" t="s">
        <v>267</v>
      </c>
      <c r="C575" s="52" t="s">
        <v>64</v>
      </c>
      <c r="D575" s="52" t="s">
        <v>22</v>
      </c>
      <c r="E575" s="52" t="s">
        <v>134</v>
      </c>
      <c r="F575" s="52" t="s">
        <v>196</v>
      </c>
      <c r="G575" s="53"/>
      <c r="H575" s="85">
        <f>H576</f>
        <v>7162955</v>
      </c>
      <c r="I575" s="85">
        <f>I576</f>
        <v>0</v>
      </c>
      <c r="J575" s="134">
        <f t="shared" si="40"/>
        <v>7162955</v>
      </c>
    </row>
    <row r="576" spans="1:10" customFormat="1">
      <c r="A576" s="173"/>
      <c r="B576" s="118" t="s">
        <v>49</v>
      </c>
      <c r="C576" s="52" t="s">
        <v>64</v>
      </c>
      <c r="D576" s="52" t="s">
        <v>22</v>
      </c>
      <c r="E576" s="52" t="s">
        <v>134</v>
      </c>
      <c r="F576" s="52" t="s">
        <v>196</v>
      </c>
      <c r="G576" s="53" t="s">
        <v>17</v>
      </c>
      <c r="H576" s="85">
        <f>H577</f>
        <v>7162955</v>
      </c>
      <c r="I576" s="85">
        <f>I577</f>
        <v>0</v>
      </c>
      <c r="J576" s="134">
        <f t="shared" si="40"/>
        <v>7162955</v>
      </c>
    </row>
    <row r="577" spans="1:10" customFormat="1">
      <c r="A577" s="173"/>
      <c r="B577" s="118" t="s">
        <v>189</v>
      </c>
      <c r="C577" s="52" t="s">
        <v>64</v>
      </c>
      <c r="D577" s="52" t="s">
        <v>22</v>
      </c>
      <c r="E577" s="52" t="s">
        <v>134</v>
      </c>
      <c r="F577" s="52" t="s">
        <v>196</v>
      </c>
      <c r="G577" s="53" t="s">
        <v>188</v>
      </c>
      <c r="H577" s="85">
        <v>7162955</v>
      </c>
      <c r="I577" s="85"/>
      <c r="J577" s="134">
        <f t="shared" si="40"/>
        <v>7162955</v>
      </c>
    </row>
    <row r="578" spans="1:10" customFormat="1" ht="51">
      <c r="A578" s="173"/>
      <c r="B578" s="118" t="s">
        <v>197</v>
      </c>
      <c r="C578" s="52" t="s">
        <v>64</v>
      </c>
      <c r="D578" s="52" t="s">
        <v>22</v>
      </c>
      <c r="E578" s="52" t="s">
        <v>134</v>
      </c>
      <c r="F578" s="52" t="s">
        <v>198</v>
      </c>
      <c r="G578" s="53"/>
      <c r="H578" s="85">
        <f>H579</f>
        <v>2665551</v>
      </c>
      <c r="I578" s="85">
        <f>I579</f>
        <v>0</v>
      </c>
      <c r="J578" s="134">
        <f t="shared" si="40"/>
        <v>2665551</v>
      </c>
    </row>
    <row r="579" spans="1:10" customFormat="1">
      <c r="A579" s="173"/>
      <c r="B579" s="118" t="s">
        <v>49</v>
      </c>
      <c r="C579" s="52" t="s">
        <v>64</v>
      </c>
      <c r="D579" s="52" t="s">
        <v>22</v>
      </c>
      <c r="E579" s="52" t="s">
        <v>134</v>
      </c>
      <c r="F579" s="52" t="s">
        <v>198</v>
      </c>
      <c r="G579" s="53" t="s">
        <v>17</v>
      </c>
      <c r="H579" s="85">
        <f>H580</f>
        <v>2665551</v>
      </c>
      <c r="I579" s="85">
        <f>I580</f>
        <v>0</v>
      </c>
      <c r="J579" s="134">
        <f t="shared" si="40"/>
        <v>2665551</v>
      </c>
    </row>
    <row r="580" spans="1:10" customFormat="1">
      <c r="A580" s="173"/>
      <c r="B580" s="118" t="s">
        <v>189</v>
      </c>
      <c r="C580" s="52" t="s">
        <v>64</v>
      </c>
      <c r="D580" s="52" t="s">
        <v>22</v>
      </c>
      <c r="E580" s="52" t="s">
        <v>134</v>
      </c>
      <c r="F580" s="52" t="s">
        <v>198</v>
      </c>
      <c r="G580" s="53" t="s">
        <v>188</v>
      </c>
      <c r="H580" s="85">
        <v>2665551</v>
      </c>
      <c r="I580" s="85"/>
      <c r="J580" s="134">
        <f t="shared" si="40"/>
        <v>2665551</v>
      </c>
    </row>
    <row r="581" spans="1:10" customFormat="1" ht="51">
      <c r="A581" s="173"/>
      <c r="B581" s="118" t="s">
        <v>200</v>
      </c>
      <c r="C581" s="52" t="s">
        <v>64</v>
      </c>
      <c r="D581" s="52" t="s">
        <v>22</v>
      </c>
      <c r="E581" s="52" t="s">
        <v>134</v>
      </c>
      <c r="F581" s="52" t="s">
        <v>199</v>
      </c>
      <c r="G581" s="53"/>
      <c r="H581" s="85">
        <f>H582</f>
        <v>61217</v>
      </c>
      <c r="I581" s="85">
        <f>I582</f>
        <v>0</v>
      </c>
      <c r="J581" s="134">
        <f t="shared" si="40"/>
        <v>61217</v>
      </c>
    </row>
    <row r="582" spans="1:10" customFormat="1">
      <c r="A582" s="173"/>
      <c r="B582" s="118" t="s">
        <v>49</v>
      </c>
      <c r="C582" s="52" t="s">
        <v>64</v>
      </c>
      <c r="D582" s="52" t="s">
        <v>22</v>
      </c>
      <c r="E582" s="52" t="s">
        <v>134</v>
      </c>
      <c r="F582" s="52" t="s">
        <v>199</v>
      </c>
      <c r="G582" s="53" t="s">
        <v>17</v>
      </c>
      <c r="H582" s="85">
        <f>H583</f>
        <v>61217</v>
      </c>
      <c r="I582" s="85">
        <f>I583</f>
        <v>0</v>
      </c>
      <c r="J582" s="134">
        <f t="shared" si="40"/>
        <v>61217</v>
      </c>
    </row>
    <row r="583" spans="1:10" customFormat="1">
      <c r="A583" s="173"/>
      <c r="B583" s="118" t="s">
        <v>189</v>
      </c>
      <c r="C583" s="52" t="s">
        <v>64</v>
      </c>
      <c r="D583" s="52" t="s">
        <v>22</v>
      </c>
      <c r="E583" s="52" t="s">
        <v>134</v>
      </c>
      <c r="F583" s="52" t="s">
        <v>199</v>
      </c>
      <c r="G583" s="53" t="s">
        <v>188</v>
      </c>
      <c r="H583" s="98">
        <v>61217</v>
      </c>
      <c r="I583" s="98"/>
      <c r="J583" s="134">
        <f t="shared" si="40"/>
        <v>61217</v>
      </c>
    </row>
    <row r="584" spans="1:10" customFormat="1" ht="38.25">
      <c r="A584" s="173"/>
      <c r="B584" s="99" t="s">
        <v>268</v>
      </c>
      <c r="C584" s="52" t="s">
        <v>64</v>
      </c>
      <c r="D584" s="52" t="s">
        <v>22</v>
      </c>
      <c r="E584" s="52" t="s">
        <v>134</v>
      </c>
      <c r="F584" s="52" t="s">
        <v>201</v>
      </c>
      <c r="G584" s="53"/>
      <c r="H584" s="85">
        <f>H585</f>
        <v>268413</v>
      </c>
      <c r="I584" s="85">
        <f>I585</f>
        <v>0</v>
      </c>
      <c r="J584" s="134">
        <f t="shared" si="40"/>
        <v>268413</v>
      </c>
    </row>
    <row r="585" spans="1:10" customFormat="1">
      <c r="A585" s="173"/>
      <c r="B585" s="118" t="s">
        <v>49</v>
      </c>
      <c r="C585" s="52" t="s">
        <v>64</v>
      </c>
      <c r="D585" s="52" t="s">
        <v>22</v>
      </c>
      <c r="E585" s="52" t="s">
        <v>134</v>
      </c>
      <c r="F585" s="52" t="s">
        <v>201</v>
      </c>
      <c r="G585" s="53" t="s">
        <v>17</v>
      </c>
      <c r="H585" s="85">
        <f>H586</f>
        <v>268413</v>
      </c>
      <c r="I585" s="85">
        <f>I586</f>
        <v>0</v>
      </c>
      <c r="J585" s="134">
        <f t="shared" si="40"/>
        <v>268413</v>
      </c>
    </row>
    <row r="586" spans="1:10" customFormat="1">
      <c r="A586" s="173"/>
      <c r="B586" s="118" t="s">
        <v>189</v>
      </c>
      <c r="C586" s="52" t="s">
        <v>64</v>
      </c>
      <c r="D586" s="52" t="s">
        <v>22</v>
      </c>
      <c r="E586" s="52" t="s">
        <v>134</v>
      </c>
      <c r="F586" s="52" t="s">
        <v>201</v>
      </c>
      <c r="G586" s="53" t="s">
        <v>188</v>
      </c>
      <c r="H586" s="85">
        <v>268413</v>
      </c>
      <c r="I586" s="85"/>
      <c r="J586" s="134">
        <f t="shared" si="40"/>
        <v>268413</v>
      </c>
    </row>
    <row r="587" spans="1:10" customFormat="1" ht="25.5">
      <c r="A587" s="173"/>
      <c r="B587" s="99" t="s">
        <v>262</v>
      </c>
      <c r="C587" s="52" t="s">
        <v>64</v>
      </c>
      <c r="D587" s="52" t="s">
        <v>22</v>
      </c>
      <c r="E587" s="52" t="s">
        <v>134</v>
      </c>
      <c r="F587" s="52" t="s">
        <v>202</v>
      </c>
      <c r="G587" s="53"/>
      <c r="H587" s="85">
        <f>H588</f>
        <v>268413</v>
      </c>
      <c r="I587" s="85">
        <f>I588</f>
        <v>0</v>
      </c>
      <c r="J587" s="134">
        <f t="shared" si="40"/>
        <v>268413</v>
      </c>
    </row>
    <row r="588" spans="1:10" customFormat="1">
      <c r="A588" s="173"/>
      <c r="B588" s="118" t="s">
        <v>49</v>
      </c>
      <c r="C588" s="52" t="s">
        <v>64</v>
      </c>
      <c r="D588" s="52" t="s">
        <v>22</v>
      </c>
      <c r="E588" s="52" t="s">
        <v>134</v>
      </c>
      <c r="F588" s="52" t="s">
        <v>202</v>
      </c>
      <c r="G588" s="53" t="s">
        <v>17</v>
      </c>
      <c r="H588" s="85">
        <f>H589</f>
        <v>268413</v>
      </c>
      <c r="I588" s="85">
        <f>I589</f>
        <v>0</v>
      </c>
      <c r="J588" s="134">
        <f t="shared" si="40"/>
        <v>268413</v>
      </c>
    </row>
    <row r="589" spans="1:10" customFormat="1">
      <c r="A589" s="173"/>
      <c r="B589" s="118" t="s">
        <v>189</v>
      </c>
      <c r="C589" s="52" t="s">
        <v>64</v>
      </c>
      <c r="D589" s="52" t="s">
        <v>22</v>
      </c>
      <c r="E589" s="52" t="s">
        <v>134</v>
      </c>
      <c r="F589" s="52" t="s">
        <v>202</v>
      </c>
      <c r="G589" s="53" t="s">
        <v>188</v>
      </c>
      <c r="H589" s="85">
        <v>268413</v>
      </c>
      <c r="I589" s="85"/>
      <c r="J589" s="134">
        <f t="shared" si="40"/>
        <v>268413</v>
      </c>
    </row>
    <row r="590" spans="1:10" customFormat="1" ht="38.25">
      <c r="A590" s="173"/>
      <c r="B590" s="118" t="s">
        <v>203</v>
      </c>
      <c r="C590" s="52" t="s">
        <v>64</v>
      </c>
      <c r="D590" s="52" t="s">
        <v>22</v>
      </c>
      <c r="E590" s="52" t="s">
        <v>134</v>
      </c>
      <c r="F590" s="52" t="s">
        <v>204</v>
      </c>
      <c r="G590" s="53"/>
      <c r="H590" s="85">
        <f>H591</f>
        <v>61217</v>
      </c>
      <c r="I590" s="85">
        <f>I591</f>
        <v>0</v>
      </c>
      <c r="J590" s="134">
        <f t="shared" si="40"/>
        <v>61217</v>
      </c>
    </row>
    <row r="591" spans="1:10" customFormat="1">
      <c r="A591" s="173"/>
      <c r="B591" s="118" t="s">
        <v>49</v>
      </c>
      <c r="C591" s="52" t="s">
        <v>64</v>
      </c>
      <c r="D591" s="52" t="s">
        <v>22</v>
      </c>
      <c r="E591" s="52" t="s">
        <v>134</v>
      </c>
      <c r="F591" s="52" t="s">
        <v>204</v>
      </c>
      <c r="G591" s="53" t="s">
        <v>17</v>
      </c>
      <c r="H591" s="85">
        <f>H592</f>
        <v>61217</v>
      </c>
      <c r="I591" s="85">
        <f>I592</f>
        <v>0</v>
      </c>
      <c r="J591" s="134">
        <f t="shared" ref="J591:J702" si="41">H591+I591</f>
        <v>61217</v>
      </c>
    </row>
    <row r="592" spans="1:10" customFormat="1">
      <c r="A592" s="173"/>
      <c r="B592" s="118" t="s">
        <v>189</v>
      </c>
      <c r="C592" s="52" t="s">
        <v>64</v>
      </c>
      <c r="D592" s="52" t="s">
        <v>22</v>
      </c>
      <c r="E592" s="52" t="s">
        <v>134</v>
      </c>
      <c r="F592" s="52" t="s">
        <v>204</v>
      </c>
      <c r="G592" s="53" t="s">
        <v>188</v>
      </c>
      <c r="H592" s="85">
        <v>61217</v>
      </c>
      <c r="I592" s="85"/>
      <c r="J592" s="134">
        <f t="shared" si="41"/>
        <v>61217</v>
      </c>
    </row>
    <row r="593" spans="1:10" customFormat="1" ht="51">
      <c r="A593" s="173"/>
      <c r="B593" s="118" t="s">
        <v>214</v>
      </c>
      <c r="C593" s="52" t="s">
        <v>64</v>
      </c>
      <c r="D593" s="52" t="s">
        <v>22</v>
      </c>
      <c r="E593" s="52" t="s">
        <v>134</v>
      </c>
      <c r="F593" s="52" t="s">
        <v>205</v>
      </c>
      <c r="G593" s="53"/>
      <c r="H593" s="85">
        <f>H594</f>
        <v>61217</v>
      </c>
      <c r="I593" s="85">
        <f>I594</f>
        <v>0</v>
      </c>
      <c r="J593" s="134">
        <f t="shared" si="41"/>
        <v>61217</v>
      </c>
    </row>
    <row r="594" spans="1:10" customFormat="1">
      <c r="A594" s="173"/>
      <c r="B594" s="118" t="s">
        <v>49</v>
      </c>
      <c r="C594" s="52" t="s">
        <v>64</v>
      </c>
      <c r="D594" s="52" t="s">
        <v>22</v>
      </c>
      <c r="E594" s="52" t="s">
        <v>134</v>
      </c>
      <c r="F594" s="52" t="s">
        <v>205</v>
      </c>
      <c r="G594" s="53" t="s">
        <v>17</v>
      </c>
      <c r="H594" s="85">
        <f>H595</f>
        <v>61217</v>
      </c>
      <c r="I594" s="85">
        <f>I595</f>
        <v>0</v>
      </c>
      <c r="J594" s="134">
        <f t="shared" si="41"/>
        <v>61217</v>
      </c>
    </row>
    <row r="595" spans="1:10" customFormat="1">
      <c r="A595" s="173"/>
      <c r="B595" s="118" t="s">
        <v>189</v>
      </c>
      <c r="C595" s="52" t="s">
        <v>64</v>
      </c>
      <c r="D595" s="52" t="s">
        <v>22</v>
      </c>
      <c r="E595" s="52" t="s">
        <v>134</v>
      </c>
      <c r="F595" s="52" t="s">
        <v>205</v>
      </c>
      <c r="G595" s="53" t="s">
        <v>188</v>
      </c>
      <c r="H595" s="85">
        <v>61217</v>
      </c>
      <c r="I595" s="85"/>
      <c r="J595" s="134">
        <f t="shared" si="41"/>
        <v>61217</v>
      </c>
    </row>
    <row r="596" spans="1:10" customFormat="1" ht="51">
      <c r="A596" s="173"/>
      <c r="B596" s="99" t="s">
        <v>359</v>
      </c>
      <c r="C596" s="120" t="s">
        <v>64</v>
      </c>
      <c r="D596" s="120" t="s">
        <v>22</v>
      </c>
      <c r="E596" s="120" t="s">
        <v>134</v>
      </c>
      <c r="F596" s="120" t="s">
        <v>358</v>
      </c>
      <c r="G596" s="97"/>
      <c r="H596" s="85">
        <f>H597</f>
        <v>15000</v>
      </c>
      <c r="I596" s="85">
        <f>I597</f>
        <v>0</v>
      </c>
      <c r="J596" s="134">
        <f t="shared" si="41"/>
        <v>15000</v>
      </c>
    </row>
    <row r="597" spans="1:10" customFormat="1">
      <c r="A597" s="173"/>
      <c r="B597" s="118" t="s">
        <v>49</v>
      </c>
      <c r="C597" s="120" t="s">
        <v>64</v>
      </c>
      <c r="D597" s="120" t="s">
        <v>22</v>
      </c>
      <c r="E597" s="120" t="s">
        <v>134</v>
      </c>
      <c r="F597" s="120" t="s">
        <v>358</v>
      </c>
      <c r="G597" s="97" t="s">
        <v>17</v>
      </c>
      <c r="H597" s="85">
        <f>H598</f>
        <v>15000</v>
      </c>
      <c r="I597" s="85">
        <f>I598</f>
        <v>0</v>
      </c>
      <c r="J597" s="134">
        <f t="shared" si="41"/>
        <v>15000</v>
      </c>
    </row>
    <row r="598" spans="1:10" customFormat="1">
      <c r="A598" s="173"/>
      <c r="B598" s="118" t="s">
        <v>189</v>
      </c>
      <c r="C598" s="120" t="s">
        <v>64</v>
      </c>
      <c r="D598" s="120" t="s">
        <v>22</v>
      </c>
      <c r="E598" s="120" t="s">
        <v>134</v>
      </c>
      <c r="F598" s="120" t="s">
        <v>358</v>
      </c>
      <c r="G598" s="97" t="s">
        <v>188</v>
      </c>
      <c r="H598" s="85">
        <v>15000</v>
      </c>
      <c r="I598" s="85"/>
      <c r="J598" s="134">
        <f t="shared" si="41"/>
        <v>15000</v>
      </c>
    </row>
    <row r="599" spans="1:10" customFormat="1" ht="51">
      <c r="A599" s="173"/>
      <c r="B599" s="99" t="s">
        <v>361</v>
      </c>
      <c r="C599" s="51" t="s">
        <v>64</v>
      </c>
      <c r="D599" s="51" t="s">
        <v>22</v>
      </c>
      <c r="E599" s="51" t="s">
        <v>134</v>
      </c>
      <c r="F599" s="54" t="s">
        <v>360</v>
      </c>
      <c r="G599" s="54"/>
      <c r="H599" s="85">
        <f>H600</f>
        <v>24193</v>
      </c>
      <c r="I599" s="85">
        <f>I600</f>
        <v>0</v>
      </c>
      <c r="J599" s="134">
        <f t="shared" si="41"/>
        <v>24193</v>
      </c>
    </row>
    <row r="600" spans="1:10" customFormat="1">
      <c r="A600" s="173"/>
      <c r="B600" s="118" t="s">
        <v>49</v>
      </c>
      <c r="C600" s="51" t="s">
        <v>64</v>
      </c>
      <c r="D600" s="51" t="s">
        <v>22</v>
      </c>
      <c r="E600" s="51" t="s">
        <v>134</v>
      </c>
      <c r="F600" s="54" t="s">
        <v>360</v>
      </c>
      <c r="G600" s="54" t="s">
        <v>17</v>
      </c>
      <c r="H600" s="85">
        <f>H601</f>
        <v>24193</v>
      </c>
      <c r="I600" s="85">
        <f>I601</f>
        <v>0</v>
      </c>
      <c r="J600" s="134">
        <f t="shared" si="41"/>
        <v>24193</v>
      </c>
    </row>
    <row r="601" spans="1:10" customFormat="1">
      <c r="A601" s="173"/>
      <c r="B601" s="118" t="s">
        <v>189</v>
      </c>
      <c r="C601" s="51" t="s">
        <v>64</v>
      </c>
      <c r="D601" s="51" t="s">
        <v>22</v>
      </c>
      <c r="E601" s="51" t="s">
        <v>134</v>
      </c>
      <c r="F601" s="54" t="s">
        <v>360</v>
      </c>
      <c r="G601" s="54" t="s">
        <v>188</v>
      </c>
      <c r="H601" s="85">
        <v>24193</v>
      </c>
      <c r="I601" s="85"/>
      <c r="J601" s="134">
        <f t="shared" si="41"/>
        <v>24193</v>
      </c>
    </row>
    <row r="602" spans="1:10" customFormat="1">
      <c r="A602" s="173"/>
      <c r="B602" s="99" t="s">
        <v>363</v>
      </c>
      <c r="C602" s="51" t="s">
        <v>64</v>
      </c>
      <c r="D602" s="51" t="s">
        <v>22</v>
      </c>
      <c r="E602" s="51" t="s">
        <v>134</v>
      </c>
      <c r="F602" s="54" t="s">
        <v>362</v>
      </c>
      <c r="G602" s="54"/>
      <c r="H602" s="85">
        <f>H603</f>
        <v>13237520</v>
      </c>
      <c r="I602" s="85">
        <f>I603</f>
        <v>-12367000</v>
      </c>
      <c r="J602" s="134">
        <f t="shared" si="41"/>
        <v>870520</v>
      </c>
    </row>
    <row r="603" spans="1:10" customFormat="1">
      <c r="A603" s="173"/>
      <c r="B603" s="117" t="s">
        <v>54</v>
      </c>
      <c r="C603" s="51" t="s">
        <v>64</v>
      </c>
      <c r="D603" s="51" t="s">
        <v>22</v>
      </c>
      <c r="E603" s="51" t="s">
        <v>134</v>
      </c>
      <c r="F603" s="54" t="s">
        <v>362</v>
      </c>
      <c r="G603" s="54" t="s">
        <v>52</v>
      </c>
      <c r="H603" s="85">
        <f>H604</f>
        <v>13237520</v>
      </c>
      <c r="I603" s="85">
        <f>I604</f>
        <v>-12367000</v>
      </c>
      <c r="J603" s="134">
        <f t="shared" si="41"/>
        <v>870520</v>
      </c>
    </row>
    <row r="604" spans="1:10" customFormat="1">
      <c r="A604" s="173"/>
      <c r="B604" s="160" t="s">
        <v>76</v>
      </c>
      <c r="C604" s="51" t="s">
        <v>64</v>
      </c>
      <c r="D604" s="51" t="s">
        <v>22</v>
      </c>
      <c r="E604" s="51" t="s">
        <v>134</v>
      </c>
      <c r="F604" s="54" t="s">
        <v>362</v>
      </c>
      <c r="G604" s="54" t="s">
        <v>77</v>
      </c>
      <c r="H604" s="85">
        <v>13237520</v>
      </c>
      <c r="I604" s="85">
        <f>-2708000-580000-537000-411000-756900-429000-5950000-615000-258700-121400</f>
        <v>-12367000</v>
      </c>
      <c r="J604" s="134">
        <f t="shared" si="41"/>
        <v>870520</v>
      </c>
    </row>
    <row r="605" spans="1:10" customFormat="1">
      <c r="A605" s="173"/>
      <c r="B605" s="140" t="s">
        <v>370</v>
      </c>
      <c r="C605" s="52" t="s">
        <v>64</v>
      </c>
      <c r="D605" s="52" t="s">
        <v>22</v>
      </c>
      <c r="E605" s="52" t="s">
        <v>134</v>
      </c>
      <c r="F605" s="52" t="s">
        <v>371</v>
      </c>
      <c r="G605" s="53"/>
      <c r="H605" s="85">
        <f>H606+H608+H610</f>
        <v>1535800</v>
      </c>
      <c r="I605" s="85">
        <f>I606+I608+I610</f>
        <v>5887.43</v>
      </c>
      <c r="J605" s="134">
        <f t="shared" ref="J605:J617" si="42">H605+I605</f>
        <v>1541687.43</v>
      </c>
    </row>
    <row r="606" spans="1:10" customFormat="1" ht="38.25">
      <c r="A606" s="173"/>
      <c r="B606" s="118" t="s">
        <v>62</v>
      </c>
      <c r="C606" s="52" t="s">
        <v>64</v>
      </c>
      <c r="D606" s="52" t="s">
        <v>22</v>
      </c>
      <c r="E606" s="52" t="s">
        <v>134</v>
      </c>
      <c r="F606" s="52" t="s">
        <v>371</v>
      </c>
      <c r="G606" s="53" t="s">
        <v>60</v>
      </c>
      <c r="H606" s="85">
        <f>H607</f>
        <v>1471600</v>
      </c>
      <c r="I606" s="85">
        <f>I607</f>
        <v>12887.43</v>
      </c>
      <c r="J606" s="134">
        <f t="shared" si="42"/>
        <v>1484487.43</v>
      </c>
    </row>
    <row r="607" spans="1:10" customFormat="1">
      <c r="A607" s="173"/>
      <c r="B607" s="118" t="s">
        <v>63</v>
      </c>
      <c r="C607" s="52" t="s">
        <v>64</v>
      </c>
      <c r="D607" s="52" t="s">
        <v>22</v>
      </c>
      <c r="E607" s="52" t="s">
        <v>134</v>
      </c>
      <c r="F607" s="52" t="s">
        <v>371</v>
      </c>
      <c r="G607" s="53" t="s">
        <v>61</v>
      </c>
      <c r="H607" s="85">
        <v>1471600</v>
      </c>
      <c r="I607" s="85">
        <f>7000+5887.43</f>
        <v>12887.43</v>
      </c>
      <c r="J607" s="134">
        <f t="shared" si="42"/>
        <v>1484487.43</v>
      </c>
    </row>
    <row r="608" spans="1:10" customFormat="1" ht="25.5">
      <c r="A608" s="173"/>
      <c r="B608" s="79" t="s">
        <v>335</v>
      </c>
      <c r="C608" s="52" t="s">
        <v>64</v>
      </c>
      <c r="D608" s="52" t="s">
        <v>22</v>
      </c>
      <c r="E608" s="52" t="s">
        <v>134</v>
      </c>
      <c r="F608" s="52" t="s">
        <v>371</v>
      </c>
      <c r="G608" s="53" t="s">
        <v>36</v>
      </c>
      <c r="H608" s="85">
        <f>H609</f>
        <v>64000</v>
      </c>
      <c r="I608" s="85">
        <f>I609</f>
        <v>-7000</v>
      </c>
      <c r="J608" s="134">
        <f t="shared" si="42"/>
        <v>57000</v>
      </c>
    </row>
    <row r="609" spans="1:10" customFormat="1" ht="25.5">
      <c r="A609" s="173"/>
      <c r="B609" s="118" t="s">
        <v>38</v>
      </c>
      <c r="C609" s="52" t="s">
        <v>64</v>
      </c>
      <c r="D609" s="52" t="s">
        <v>22</v>
      </c>
      <c r="E609" s="52" t="s">
        <v>134</v>
      </c>
      <c r="F609" s="52" t="s">
        <v>371</v>
      </c>
      <c r="G609" s="53" t="s">
        <v>37</v>
      </c>
      <c r="H609" s="85">
        <v>64000</v>
      </c>
      <c r="I609" s="85">
        <v>-7000</v>
      </c>
      <c r="J609" s="134">
        <f t="shared" si="42"/>
        <v>57000</v>
      </c>
    </row>
    <row r="610" spans="1:10" customFormat="1">
      <c r="A610" s="173"/>
      <c r="B610" s="118" t="s">
        <v>54</v>
      </c>
      <c r="C610" s="52" t="s">
        <v>64</v>
      </c>
      <c r="D610" s="52" t="s">
        <v>22</v>
      </c>
      <c r="E610" s="52" t="s">
        <v>134</v>
      </c>
      <c r="F610" s="52" t="s">
        <v>371</v>
      </c>
      <c r="G610" s="53" t="s">
        <v>52</v>
      </c>
      <c r="H610" s="85">
        <f>H611</f>
        <v>200</v>
      </c>
      <c r="I610" s="85">
        <f>I611</f>
        <v>0</v>
      </c>
      <c r="J610" s="134">
        <f t="shared" si="42"/>
        <v>200</v>
      </c>
    </row>
    <row r="611" spans="1:10" customFormat="1">
      <c r="A611" s="173"/>
      <c r="B611" s="118" t="s">
        <v>70</v>
      </c>
      <c r="C611" s="52" t="s">
        <v>64</v>
      </c>
      <c r="D611" s="52" t="s">
        <v>22</v>
      </c>
      <c r="E611" s="52" t="s">
        <v>134</v>
      </c>
      <c r="F611" s="52" t="s">
        <v>371</v>
      </c>
      <c r="G611" s="53" t="s">
        <v>71</v>
      </c>
      <c r="H611" s="85">
        <v>200</v>
      </c>
      <c r="I611" s="85"/>
      <c r="J611" s="134">
        <f t="shared" si="42"/>
        <v>200</v>
      </c>
    </row>
    <row r="612" spans="1:10" customFormat="1" ht="35.25" customHeight="1">
      <c r="A612" s="173"/>
      <c r="B612" s="113" t="s">
        <v>444</v>
      </c>
      <c r="C612" s="52" t="s">
        <v>64</v>
      </c>
      <c r="D612" s="52" t="s">
        <v>22</v>
      </c>
      <c r="E612" s="52" t="s">
        <v>134</v>
      </c>
      <c r="F612" s="52" t="s">
        <v>441</v>
      </c>
      <c r="G612" s="53"/>
      <c r="H612" s="85">
        <f>H613</f>
        <v>1170000</v>
      </c>
      <c r="I612" s="85">
        <f>I613</f>
        <v>-1170000</v>
      </c>
      <c r="J612" s="134">
        <f t="shared" si="42"/>
        <v>0</v>
      </c>
    </row>
    <row r="613" spans="1:10" customFormat="1">
      <c r="A613" s="173"/>
      <c r="B613" s="113" t="s">
        <v>54</v>
      </c>
      <c r="C613" s="52" t="s">
        <v>64</v>
      </c>
      <c r="D613" s="52" t="s">
        <v>22</v>
      </c>
      <c r="E613" s="52" t="s">
        <v>134</v>
      </c>
      <c r="F613" s="52" t="s">
        <v>441</v>
      </c>
      <c r="G613" s="53" t="s">
        <v>52</v>
      </c>
      <c r="H613" s="85">
        <f>H614</f>
        <v>1170000</v>
      </c>
      <c r="I613" s="85">
        <f>I614</f>
        <v>-1170000</v>
      </c>
      <c r="J613" s="134">
        <f t="shared" si="42"/>
        <v>0</v>
      </c>
    </row>
    <row r="614" spans="1:10" customFormat="1">
      <c r="A614" s="173"/>
      <c r="B614" s="113" t="s">
        <v>76</v>
      </c>
      <c r="C614" s="52" t="s">
        <v>64</v>
      </c>
      <c r="D614" s="52" t="s">
        <v>22</v>
      </c>
      <c r="E614" s="52" t="s">
        <v>134</v>
      </c>
      <c r="F614" s="52" t="s">
        <v>441</v>
      </c>
      <c r="G614" s="53" t="s">
        <v>77</v>
      </c>
      <c r="H614" s="85">
        <v>1170000</v>
      </c>
      <c r="I614" s="85">
        <v>-1170000</v>
      </c>
      <c r="J614" s="134">
        <f t="shared" si="42"/>
        <v>0</v>
      </c>
    </row>
    <row r="615" spans="1:10" customFormat="1">
      <c r="A615" s="173"/>
      <c r="B615" s="242" t="s">
        <v>443</v>
      </c>
      <c r="C615" s="52" t="s">
        <v>64</v>
      </c>
      <c r="D615" s="52" t="s">
        <v>22</v>
      </c>
      <c r="E615" s="52" t="s">
        <v>134</v>
      </c>
      <c r="F615" s="52" t="s">
        <v>442</v>
      </c>
      <c r="G615" s="53"/>
      <c r="H615" s="85">
        <f>H616</f>
        <v>130000</v>
      </c>
      <c r="I615" s="85">
        <f>I616</f>
        <v>0</v>
      </c>
      <c r="J615" s="134">
        <f t="shared" si="42"/>
        <v>130000</v>
      </c>
    </row>
    <row r="616" spans="1:10" customFormat="1" ht="25.5">
      <c r="A616" s="173"/>
      <c r="B616" s="105" t="s">
        <v>45</v>
      </c>
      <c r="C616" s="52" t="s">
        <v>64</v>
      </c>
      <c r="D616" s="52" t="s">
        <v>22</v>
      </c>
      <c r="E616" s="52" t="s">
        <v>134</v>
      </c>
      <c r="F616" s="52" t="s">
        <v>442</v>
      </c>
      <c r="G616" s="53" t="s">
        <v>43</v>
      </c>
      <c r="H616" s="85">
        <f>H617</f>
        <v>130000</v>
      </c>
      <c r="I616" s="85">
        <f>I617</f>
        <v>0</v>
      </c>
      <c r="J616" s="134">
        <f t="shared" si="42"/>
        <v>130000</v>
      </c>
    </row>
    <row r="617" spans="1:10" customFormat="1">
      <c r="A617" s="173"/>
      <c r="B617" s="113" t="s">
        <v>319</v>
      </c>
      <c r="C617" s="52" t="s">
        <v>64</v>
      </c>
      <c r="D617" s="52" t="s">
        <v>22</v>
      </c>
      <c r="E617" s="52" t="s">
        <v>134</v>
      </c>
      <c r="F617" s="52" t="s">
        <v>442</v>
      </c>
      <c r="G617" s="53" t="s">
        <v>316</v>
      </c>
      <c r="H617" s="85">
        <v>130000</v>
      </c>
      <c r="I617" s="85"/>
      <c r="J617" s="134">
        <f t="shared" si="42"/>
        <v>130000</v>
      </c>
    </row>
    <row r="618" spans="1:10" customFormat="1">
      <c r="A618" s="173"/>
      <c r="B618" s="5" t="s">
        <v>102</v>
      </c>
      <c r="C618" s="52" t="s">
        <v>64</v>
      </c>
      <c r="D618" s="52" t="s">
        <v>22</v>
      </c>
      <c r="E618" s="52" t="s">
        <v>134</v>
      </c>
      <c r="F618" s="52" t="s">
        <v>170</v>
      </c>
      <c r="G618" s="53"/>
      <c r="H618" s="85">
        <f>H625+H623+H619+H621</f>
        <v>6631820.2799999993</v>
      </c>
      <c r="I618" s="85">
        <f>I625+I623+I619+I621</f>
        <v>-391470.00000000006</v>
      </c>
      <c r="J618" s="134">
        <f t="shared" si="41"/>
        <v>6240350.2799999993</v>
      </c>
    </row>
    <row r="619" spans="1:10" customFormat="1" ht="25.5">
      <c r="A619" s="173"/>
      <c r="B619" s="79" t="s">
        <v>335</v>
      </c>
      <c r="C619" s="52" t="s">
        <v>64</v>
      </c>
      <c r="D619" s="52" t="s">
        <v>22</v>
      </c>
      <c r="E619" s="52" t="s">
        <v>134</v>
      </c>
      <c r="F619" s="52" t="s">
        <v>170</v>
      </c>
      <c r="G619" s="53" t="s">
        <v>36</v>
      </c>
      <c r="H619" s="85">
        <f>H620</f>
        <v>889166</v>
      </c>
      <c r="I619" s="85">
        <f>I620</f>
        <v>0</v>
      </c>
      <c r="J619" s="134">
        <f t="shared" si="41"/>
        <v>889166</v>
      </c>
    </row>
    <row r="620" spans="1:10" customFormat="1" ht="25.5">
      <c r="A620" s="173"/>
      <c r="B620" s="118" t="s">
        <v>38</v>
      </c>
      <c r="C620" s="52" t="s">
        <v>64</v>
      </c>
      <c r="D620" s="52" t="s">
        <v>22</v>
      </c>
      <c r="E620" s="52" t="s">
        <v>134</v>
      </c>
      <c r="F620" s="52" t="s">
        <v>170</v>
      </c>
      <c r="G620" s="53" t="s">
        <v>37</v>
      </c>
      <c r="H620" s="85">
        <v>889166</v>
      </c>
      <c r="I620" s="86"/>
      <c r="J620" s="134">
        <f t="shared" si="41"/>
        <v>889166</v>
      </c>
    </row>
    <row r="621" spans="1:10" customFormat="1">
      <c r="A621" s="173"/>
      <c r="B621" s="141" t="s">
        <v>39</v>
      </c>
      <c r="C621" s="52" t="s">
        <v>64</v>
      </c>
      <c r="D621" s="52" t="s">
        <v>22</v>
      </c>
      <c r="E621" s="52" t="s">
        <v>134</v>
      </c>
      <c r="F621" s="52" t="s">
        <v>170</v>
      </c>
      <c r="G621" s="53" t="s">
        <v>40</v>
      </c>
      <c r="H621" s="85">
        <f>H622</f>
        <v>570000</v>
      </c>
      <c r="I621" s="85">
        <f>I622</f>
        <v>0</v>
      </c>
      <c r="J621" s="134">
        <f t="shared" si="41"/>
        <v>570000</v>
      </c>
    </row>
    <row r="622" spans="1:10" customFormat="1">
      <c r="A622" s="173"/>
      <c r="B622" s="118" t="s">
        <v>83</v>
      </c>
      <c r="C622" s="52" t="s">
        <v>64</v>
      </c>
      <c r="D622" s="52" t="s">
        <v>22</v>
      </c>
      <c r="E622" s="52" t="s">
        <v>134</v>
      </c>
      <c r="F622" s="52" t="s">
        <v>170</v>
      </c>
      <c r="G622" s="53" t="s">
        <v>84</v>
      </c>
      <c r="H622" s="85">
        <v>570000</v>
      </c>
      <c r="I622" s="85"/>
      <c r="J622" s="134">
        <f t="shared" si="41"/>
        <v>570000</v>
      </c>
    </row>
    <row r="623" spans="1:10" customFormat="1">
      <c r="A623" s="173"/>
      <c r="B623" s="118" t="s">
        <v>49</v>
      </c>
      <c r="C623" s="52" t="s">
        <v>64</v>
      </c>
      <c r="D623" s="52" t="s">
        <v>22</v>
      </c>
      <c r="E623" s="52" t="s">
        <v>134</v>
      </c>
      <c r="F623" s="52" t="s">
        <v>170</v>
      </c>
      <c r="G623" s="53" t="s">
        <v>17</v>
      </c>
      <c r="H623" s="85">
        <f>H624</f>
        <v>3319477</v>
      </c>
      <c r="I623" s="85">
        <f>I624</f>
        <v>272092.55</v>
      </c>
      <c r="J623" s="134">
        <f t="shared" si="41"/>
        <v>3591569.55</v>
      </c>
    </row>
    <row r="624" spans="1:10" customFormat="1">
      <c r="A624" s="173"/>
      <c r="B624" s="118" t="s">
        <v>189</v>
      </c>
      <c r="C624" s="52" t="s">
        <v>64</v>
      </c>
      <c r="D624" s="52" t="s">
        <v>22</v>
      </c>
      <c r="E624" s="52" t="s">
        <v>134</v>
      </c>
      <c r="F624" s="52" t="s">
        <v>170</v>
      </c>
      <c r="G624" s="53" t="s">
        <v>188</v>
      </c>
      <c r="H624" s="85">
        <v>3319477</v>
      </c>
      <c r="I624" s="85">
        <v>272092.55</v>
      </c>
      <c r="J624" s="134">
        <f t="shared" si="41"/>
        <v>3591569.55</v>
      </c>
    </row>
    <row r="625" spans="1:10" customFormat="1">
      <c r="A625" s="173"/>
      <c r="B625" s="117" t="s">
        <v>54</v>
      </c>
      <c r="C625" s="52" t="s">
        <v>64</v>
      </c>
      <c r="D625" s="52" t="s">
        <v>22</v>
      </c>
      <c r="E625" s="52" t="s">
        <v>134</v>
      </c>
      <c r="F625" s="52" t="s">
        <v>170</v>
      </c>
      <c r="G625" s="53" t="s">
        <v>52</v>
      </c>
      <c r="H625" s="85">
        <f>H627+H626+H628</f>
        <v>1853177.2799999998</v>
      </c>
      <c r="I625" s="85">
        <f>I627+I626+I628</f>
        <v>-663562.55000000005</v>
      </c>
      <c r="J625" s="134">
        <f t="shared" si="41"/>
        <v>1189614.7299999997</v>
      </c>
    </row>
    <row r="626" spans="1:10" customFormat="1">
      <c r="A626" s="173"/>
      <c r="B626" s="118" t="s">
        <v>70</v>
      </c>
      <c r="C626" s="52" t="s">
        <v>64</v>
      </c>
      <c r="D626" s="52" t="s">
        <v>22</v>
      </c>
      <c r="E626" s="52" t="s">
        <v>134</v>
      </c>
      <c r="F626" s="52" t="s">
        <v>170</v>
      </c>
      <c r="G626" s="53" t="s">
        <v>71</v>
      </c>
      <c r="H626" s="85">
        <v>238199</v>
      </c>
      <c r="I626" s="85"/>
      <c r="J626" s="134">
        <f t="shared" si="41"/>
        <v>238199</v>
      </c>
    </row>
    <row r="627" spans="1:10" customFormat="1">
      <c r="A627" s="173"/>
      <c r="B627" s="160" t="s">
        <v>76</v>
      </c>
      <c r="C627" s="52" t="s">
        <v>64</v>
      </c>
      <c r="D627" s="52" t="s">
        <v>22</v>
      </c>
      <c r="E627" s="52" t="s">
        <v>134</v>
      </c>
      <c r="F627" s="52" t="s">
        <v>170</v>
      </c>
      <c r="G627" s="53" t="s">
        <v>77</v>
      </c>
      <c r="H627" s="85">
        <v>1510978.2799999998</v>
      </c>
      <c r="I627" s="85">
        <f>-134000-96092.55-176000-103470-154000</f>
        <v>-663562.55000000005</v>
      </c>
      <c r="J627" s="134">
        <f t="shared" si="41"/>
        <v>847415.72999999975</v>
      </c>
    </row>
    <row r="628" spans="1:10" customFormat="1">
      <c r="A628" s="187"/>
      <c r="B628" s="235" t="s">
        <v>431</v>
      </c>
      <c r="C628" s="52" t="s">
        <v>64</v>
      </c>
      <c r="D628" s="52" t="s">
        <v>22</v>
      </c>
      <c r="E628" s="52" t="s">
        <v>134</v>
      </c>
      <c r="F628" s="52" t="s">
        <v>170</v>
      </c>
      <c r="G628" s="53" t="s">
        <v>430</v>
      </c>
      <c r="H628" s="85">
        <v>104000</v>
      </c>
      <c r="I628" s="85"/>
      <c r="J628" s="134">
        <f t="shared" si="41"/>
        <v>104000</v>
      </c>
    </row>
    <row r="629" spans="1:10" customFormat="1" ht="51">
      <c r="A629" s="187"/>
      <c r="B629" s="34" t="s">
        <v>89</v>
      </c>
      <c r="C629" s="52" t="s">
        <v>64</v>
      </c>
      <c r="D629" s="52" t="s">
        <v>22</v>
      </c>
      <c r="E629" s="52" t="s">
        <v>134</v>
      </c>
      <c r="F629" s="52" t="s">
        <v>172</v>
      </c>
      <c r="G629" s="53"/>
      <c r="H629" s="85">
        <f>H630+H632</f>
        <v>4694012.9399999985</v>
      </c>
      <c r="I629" s="85">
        <f>I630+I632</f>
        <v>3194738.58</v>
      </c>
      <c r="J629" s="134">
        <f t="shared" si="41"/>
        <v>7888751.5199999986</v>
      </c>
    </row>
    <row r="630" spans="1:10" customFormat="1" ht="25.5">
      <c r="A630" s="173"/>
      <c r="B630" s="79" t="s">
        <v>335</v>
      </c>
      <c r="C630" s="52" t="s">
        <v>64</v>
      </c>
      <c r="D630" s="52" t="s">
        <v>22</v>
      </c>
      <c r="E630" s="52" t="s">
        <v>134</v>
      </c>
      <c r="F630" s="52" t="s">
        <v>172</v>
      </c>
      <c r="G630" s="53" t="s">
        <v>36</v>
      </c>
      <c r="H630" s="85">
        <f>H631</f>
        <v>4642812.9399999985</v>
      </c>
      <c r="I630" s="85">
        <f>I631</f>
        <v>3194738.58</v>
      </c>
      <c r="J630" s="134">
        <f t="shared" si="41"/>
        <v>7837551.5199999986</v>
      </c>
    </row>
    <row r="631" spans="1:10" customFormat="1" ht="25.5">
      <c r="A631" s="173"/>
      <c r="B631" s="118" t="s">
        <v>38</v>
      </c>
      <c r="C631" s="52" t="s">
        <v>64</v>
      </c>
      <c r="D631" s="52" t="s">
        <v>22</v>
      </c>
      <c r="E631" s="52" t="s">
        <v>134</v>
      </c>
      <c r="F631" s="52" t="s">
        <v>172</v>
      </c>
      <c r="G631" s="53" t="s">
        <v>37</v>
      </c>
      <c r="H631" s="85">
        <v>4642812.9399999985</v>
      </c>
      <c r="I631" s="85">
        <v>3194738.58</v>
      </c>
      <c r="J631" s="134">
        <f t="shared" si="41"/>
        <v>7837551.5199999986</v>
      </c>
    </row>
    <row r="632" spans="1:10" customFormat="1" ht="25.5">
      <c r="A632" s="173"/>
      <c r="B632" s="105" t="s">
        <v>192</v>
      </c>
      <c r="C632" s="52" t="s">
        <v>64</v>
      </c>
      <c r="D632" s="52" t="s">
        <v>22</v>
      </c>
      <c r="E632" s="52" t="s">
        <v>134</v>
      </c>
      <c r="F632" s="52" t="s">
        <v>172</v>
      </c>
      <c r="G632" s="53" t="s">
        <v>190</v>
      </c>
      <c r="H632" s="85">
        <f>H633</f>
        <v>51200</v>
      </c>
      <c r="I632" s="85">
        <f>I633</f>
        <v>0</v>
      </c>
      <c r="J632" s="134">
        <f t="shared" si="41"/>
        <v>51200</v>
      </c>
    </row>
    <row r="633" spans="1:10" customFormat="1">
      <c r="A633" s="173"/>
      <c r="B633" s="105" t="s">
        <v>193</v>
      </c>
      <c r="C633" s="52" t="s">
        <v>64</v>
      </c>
      <c r="D633" s="52" t="s">
        <v>22</v>
      </c>
      <c r="E633" s="52" t="s">
        <v>134</v>
      </c>
      <c r="F633" s="52" t="s">
        <v>172</v>
      </c>
      <c r="G633" s="53" t="s">
        <v>191</v>
      </c>
      <c r="H633" s="85">
        <v>51200</v>
      </c>
      <c r="I633" s="85"/>
      <c r="J633" s="134">
        <f t="shared" si="41"/>
        <v>51200</v>
      </c>
    </row>
    <row r="634" spans="1:10" customFormat="1" ht="51">
      <c r="A634" s="173"/>
      <c r="B634" s="99" t="s">
        <v>410</v>
      </c>
      <c r="C634" s="52" t="s">
        <v>64</v>
      </c>
      <c r="D634" s="52" t="s">
        <v>22</v>
      </c>
      <c r="E634" s="52" t="s">
        <v>134</v>
      </c>
      <c r="F634" s="52" t="s">
        <v>409</v>
      </c>
      <c r="G634" s="53"/>
      <c r="H634" s="85">
        <f>H635</f>
        <v>6959704</v>
      </c>
      <c r="I634" s="85">
        <f>I635</f>
        <v>-3194738.58</v>
      </c>
      <c r="J634" s="134">
        <f t="shared" si="41"/>
        <v>3764965.42</v>
      </c>
    </row>
    <row r="635" spans="1:10" customFormat="1">
      <c r="A635" s="173"/>
      <c r="B635" s="118" t="s">
        <v>49</v>
      </c>
      <c r="C635" s="52" t="s">
        <v>64</v>
      </c>
      <c r="D635" s="52" t="s">
        <v>22</v>
      </c>
      <c r="E635" s="52" t="s">
        <v>134</v>
      </c>
      <c r="F635" s="52" t="s">
        <v>409</v>
      </c>
      <c r="G635" s="53" t="s">
        <v>17</v>
      </c>
      <c r="H635" s="85">
        <f>H636</f>
        <v>6959704</v>
      </c>
      <c r="I635" s="85">
        <f>I636</f>
        <v>-3194738.58</v>
      </c>
      <c r="J635" s="134">
        <f t="shared" si="41"/>
        <v>3764965.42</v>
      </c>
    </row>
    <row r="636" spans="1:10" customFormat="1">
      <c r="A636" s="173"/>
      <c r="B636" s="99" t="s">
        <v>50</v>
      </c>
      <c r="C636" s="52" t="s">
        <v>64</v>
      </c>
      <c r="D636" s="52" t="s">
        <v>22</v>
      </c>
      <c r="E636" s="52" t="s">
        <v>134</v>
      </c>
      <c r="F636" s="52" t="s">
        <v>409</v>
      </c>
      <c r="G636" s="53" t="s">
        <v>48</v>
      </c>
      <c r="H636" s="85">
        <v>6959704</v>
      </c>
      <c r="I636" s="85">
        <v>-3194738.58</v>
      </c>
      <c r="J636" s="134">
        <f t="shared" si="41"/>
        <v>3764965.42</v>
      </c>
    </row>
    <row r="637" spans="1:10" customFormat="1">
      <c r="A637" s="173"/>
      <c r="B637" s="99" t="s">
        <v>399</v>
      </c>
      <c r="C637" s="52" t="s">
        <v>64</v>
      </c>
      <c r="D637" s="52" t="s">
        <v>22</v>
      </c>
      <c r="E637" s="52" t="s">
        <v>134</v>
      </c>
      <c r="F637" s="52" t="s">
        <v>398</v>
      </c>
      <c r="G637" s="53"/>
      <c r="H637" s="85">
        <f>H638</f>
        <v>385000</v>
      </c>
      <c r="I637" s="85">
        <f>I638</f>
        <v>-321647.40000000002</v>
      </c>
      <c r="J637" s="134">
        <f t="shared" si="41"/>
        <v>63352.599999999977</v>
      </c>
    </row>
    <row r="638" spans="1:10" customFormat="1" ht="25.5">
      <c r="A638" s="173"/>
      <c r="B638" s="79" t="s">
        <v>335</v>
      </c>
      <c r="C638" s="52" t="s">
        <v>64</v>
      </c>
      <c r="D638" s="52" t="s">
        <v>22</v>
      </c>
      <c r="E638" s="52" t="s">
        <v>134</v>
      </c>
      <c r="F638" s="52" t="s">
        <v>398</v>
      </c>
      <c r="G638" s="53" t="s">
        <v>36</v>
      </c>
      <c r="H638" s="85">
        <f>H639</f>
        <v>385000</v>
      </c>
      <c r="I638" s="85">
        <f>I639</f>
        <v>-321647.40000000002</v>
      </c>
      <c r="J638" s="134">
        <f t="shared" si="41"/>
        <v>63352.599999999977</v>
      </c>
    </row>
    <row r="639" spans="1:10" customFormat="1" ht="25.5">
      <c r="A639" s="173"/>
      <c r="B639" s="118" t="s">
        <v>38</v>
      </c>
      <c r="C639" s="52" t="s">
        <v>64</v>
      </c>
      <c r="D639" s="52" t="s">
        <v>22</v>
      </c>
      <c r="E639" s="52" t="s">
        <v>134</v>
      </c>
      <c r="F639" s="52" t="s">
        <v>398</v>
      </c>
      <c r="G639" s="53" t="s">
        <v>37</v>
      </c>
      <c r="H639" s="85">
        <v>385000</v>
      </c>
      <c r="I639" s="85">
        <f>-54000-46441.98-221205.42</f>
        <v>-321647.40000000002</v>
      </c>
      <c r="J639" s="134">
        <f t="shared" si="41"/>
        <v>63352.599999999977</v>
      </c>
    </row>
    <row r="640" spans="1:10" customFormat="1">
      <c r="A640" s="173"/>
      <c r="B640" s="117" t="s">
        <v>82</v>
      </c>
      <c r="C640" s="67" t="s">
        <v>64</v>
      </c>
      <c r="D640" s="52" t="s">
        <v>22</v>
      </c>
      <c r="E640" s="52" t="s">
        <v>134</v>
      </c>
      <c r="F640" s="52" t="s">
        <v>173</v>
      </c>
      <c r="G640" s="53"/>
      <c r="H640" s="85">
        <f>H641</f>
        <v>80000</v>
      </c>
      <c r="I640" s="85">
        <f>I641</f>
        <v>0</v>
      </c>
      <c r="J640" s="134">
        <f t="shared" si="41"/>
        <v>80000</v>
      </c>
    </row>
    <row r="641" spans="1:10" customFormat="1">
      <c r="A641" s="173"/>
      <c r="B641" s="141" t="s">
        <v>39</v>
      </c>
      <c r="C641" s="67" t="s">
        <v>64</v>
      </c>
      <c r="D641" s="52" t="s">
        <v>22</v>
      </c>
      <c r="E641" s="52" t="s">
        <v>134</v>
      </c>
      <c r="F641" s="52" t="s">
        <v>173</v>
      </c>
      <c r="G641" s="53" t="s">
        <v>40</v>
      </c>
      <c r="H641" s="85">
        <f>H642</f>
        <v>80000</v>
      </c>
      <c r="I641" s="85">
        <f>I642</f>
        <v>0</v>
      </c>
      <c r="J641" s="134">
        <f t="shared" si="41"/>
        <v>80000</v>
      </c>
    </row>
    <row r="642" spans="1:10" customFormat="1">
      <c r="A642" s="173"/>
      <c r="B642" s="118" t="s">
        <v>83</v>
      </c>
      <c r="C642" s="67" t="s">
        <v>64</v>
      </c>
      <c r="D642" s="52" t="s">
        <v>22</v>
      </c>
      <c r="E642" s="52" t="s">
        <v>134</v>
      </c>
      <c r="F642" s="52" t="s">
        <v>173</v>
      </c>
      <c r="G642" s="53" t="s">
        <v>84</v>
      </c>
      <c r="H642" s="85">
        <v>80000</v>
      </c>
      <c r="I642" s="85"/>
      <c r="J642" s="134">
        <f t="shared" si="41"/>
        <v>80000</v>
      </c>
    </row>
    <row r="643" spans="1:10" customFormat="1">
      <c r="A643" s="173"/>
      <c r="B643" s="142" t="s">
        <v>248</v>
      </c>
      <c r="C643" s="68" t="s">
        <v>64</v>
      </c>
      <c r="D643" s="56" t="s">
        <v>22</v>
      </c>
      <c r="E643" s="52" t="s">
        <v>134</v>
      </c>
      <c r="F643" s="56" t="s">
        <v>174</v>
      </c>
      <c r="G643" s="55"/>
      <c r="H643" s="85">
        <f>H644+H646</f>
        <v>3496238.88</v>
      </c>
      <c r="I643" s="85">
        <f>I644+I646</f>
        <v>46441.98</v>
      </c>
      <c r="J643" s="134">
        <f t="shared" si="41"/>
        <v>3542680.86</v>
      </c>
    </row>
    <row r="644" spans="1:10" customFormat="1" ht="25.5">
      <c r="A644" s="173"/>
      <c r="B644" s="79" t="s">
        <v>335</v>
      </c>
      <c r="C644" s="68" t="s">
        <v>64</v>
      </c>
      <c r="D644" s="56" t="s">
        <v>22</v>
      </c>
      <c r="E644" s="52" t="s">
        <v>134</v>
      </c>
      <c r="F644" s="56" t="s">
        <v>174</v>
      </c>
      <c r="G644" s="139" t="s">
        <v>36</v>
      </c>
      <c r="H644" s="85">
        <f>H645</f>
        <v>1238.8800000000047</v>
      </c>
      <c r="I644" s="85">
        <f>I645</f>
        <v>-1238.8800000000001</v>
      </c>
      <c r="J644" s="134">
        <f t="shared" si="41"/>
        <v>4.5474735088646412E-12</v>
      </c>
    </row>
    <row r="645" spans="1:10" customFormat="1" ht="25.5">
      <c r="A645" s="173"/>
      <c r="B645" s="118" t="s">
        <v>38</v>
      </c>
      <c r="C645" s="68" t="s">
        <v>64</v>
      </c>
      <c r="D645" s="56" t="s">
        <v>22</v>
      </c>
      <c r="E645" s="52" t="s">
        <v>134</v>
      </c>
      <c r="F645" s="56" t="s">
        <v>174</v>
      </c>
      <c r="G645" s="139" t="s">
        <v>37</v>
      </c>
      <c r="H645" s="85">
        <v>1238.8800000000047</v>
      </c>
      <c r="I645" s="85">
        <v>-1238.8800000000001</v>
      </c>
      <c r="J645" s="134">
        <f t="shared" si="41"/>
        <v>4.5474735088646412E-12</v>
      </c>
    </row>
    <row r="646" spans="1:10" customFormat="1">
      <c r="A646" s="173"/>
      <c r="B646" s="141" t="s">
        <v>39</v>
      </c>
      <c r="C646" s="68" t="s">
        <v>64</v>
      </c>
      <c r="D646" s="56" t="s">
        <v>22</v>
      </c>
      <c r="E646" s="52" t="s">
        <v>134</v>
      </c>
      <c r="F646" s="56" t="s">
        <v>174</v>
      </c>
      <c r="G646" s="55" t="s">
        <v>40</v>
      </c>
      <c r="H646" s="85">
        <f>H647</f>
        <v>3495000</v>
      </c>
      <c r="I646" s="85">
        <f>I647</f>
        <v>47680.86</v>
      </c>
      <c r="J646" s="134">
        <f t="shared" si="41"/>
        <v>3542680.86</v>
      </c>
    </row>
    <row r="647" spans="1:10" customFormat="1">
      <c r="A647" s="173"/>
      <c r="B647" s="142" t="s">
        <v>324</v>
      </c>
      <c r="C647" s="68" t="s">
        <v>64</v>
      </c>
      <c r="D647" s="56" t="s">
        <v>22</v>
      </c>
      <c r="E647" s="52" t="s">
        <v>134</v>
      </c>
      <c r="F647" s="56" t="s">
        <v>174</v>
      </c>
      <c r="G647" s="139" t="s">
        <v>325</v>
      </c>
      <c r="H647" s="85">
        <f>3995000-500000</f>
        <v>3495000</v>
      </c>
      <c r="I647" s="85">
        <v>47680.86</v>
      </c>
      <c r="J647" s="134">
        <f t="shared" si="41"/>
        <v>3542680.86</v>
      </c>
    </row>
    <row r="648" spans="1:10" customFormat="1" ht="25.5">
      <c r="A648" s="173"/>
      <c r="B648" s="118" t="s">
        <v>101</v>
      </c>
      <c r="C648" s="67" t="s">
        <v>64</v>
      </c>
      <c r="D648" s="52" t="s">
        <v>22</v>
      </c>
      <c r="E648" s="52" t="s">
        <v>134</v>
      </c>
      <c r="F648" s="52" t="s">
        <v>175</v>
      </c>
      <c r="G648" s="53"/>
      <c r="H648" s="85">
        <f>H649</f>
        <v>172500</v>
      </c>
      <c r="I648" s="85">
        <f>I649</f>
        <v>0</v>
      </c>
      <c r="J648" s="134">
        <f t="shared" si="41"/>
        <v>172500</v>
      </c>
    </row>
    <row r="649" spans="1:10" customFormat="1">
      <c r="A649" s="173"/>
      <c r="B649" s="141" t="s">
        <v>39</v>
      </c>
      <c r="C649" s="67" t="s">
        <v>64</v>
      </c>
      <c r="D649" s="52" t="s">
        <v>22</v>
      </c>
      <c r="E649" s="52" t="s">
        <v>134</v>
      </c>
      <c r="F649" s="52" t="s">
        <v>175</v>
      </c>
      <c r="G649" s="53" t="s">
        <v>40</v>
      </c>
      <c r="H649" s="85">
        <f>H650</f>
        <v>172500</v>
      </c>
      <c r="I649" s="85">
        <f>I650</f>
        <v>0</v>
      </c>
      <c r="J649" s="134">
        <f t="shared" si="41"/>
        <v>172500</v>
      </c>
    </row>
    <row r="650" spans="1:10" customFormat="1">
      <c r="A650" s="173"/>
      <c r="B650" s="118" t="s">
        <v>83</v>
      </c>
      <c r="C650" s="67" t="s">
        <v>64</v>
      </c>
      <c r="D650" s="52" t="s">
        <v>22</v>
      </c>
      <c r="E650" s="52" t="s">
        <v>134</v>
      </c>
      <c r="F650" s="52" t="s">
        <v>175</v>
      </c>
      <c r="G650" s="53" t="s">
        <v>84</v>
      </c>
      <c r="H650" s="85">
        <v>172500</v>
      </c>
      <c r="I650" s="85"/>
      <c r="J650" s="134">
        <f t="shared" si="41"/>
        <v>172500</v>
      </c>
    </row>
    <row r="651" spans="1:10" customFormat="1" ht="25.5">
      <c r="A651" s="173"/>
      <c r="B651" s="118" t="s">
        <v>100</v>
      </c>
      <c r="C651" s="67" t="s">
        <v>64</v>
      </c>
      <c r="D651" s="52" t="s">
        <v>22</v>
      </c>
      <c r="E651" s="52" t="s">
        <v>134</v>
      </c>
      <c r="F651" s="52" t="s">
        <v>176</v>
      </c>
      <c r="G651" s="53"/>
      <c r="H651" s="85">
        <f>H652+H654</f>
        <v>210000</v>
      </c>
      <c r="I651" s="85">
        <f>I652+I654</f>
        <v>0</v>
      </c>
      <c r="J651" s="134">
        <f t="shared" si="41"/>
        <v>210000</v>
      </c>
    </row>
    <row r="652" spans="1:10" customFormat="1" ht="25.5">
      <c r="A652" s="173"/>
      <c r="B652" s="79" t="s">
        <v>335</v>
      </c>
      <c r="C652" s="67" t="s">
        <v>64</v>
      </c>
      <c r="D652" s="52" t="s">
        <v>22</v>
      </c>
      <c r="E652" s="52" t="s">
        <v>134</v>
      </c>
      <c r="F652" s="52" t="s">
        <v>176</v>
      </c>
      <c r="G652" s="53" t="s">
        <v>36</v>
      </c>
      <c r="H652" s="85">
        <f>H653</f>
        <v>100000</v>
      </c>
      <c r="I652" s="85">
        <f>I653</f>
        <v>0</v>
      </c>
      <c r="J652" s="134">
        <f t="shared" si="41"/>
        <v>100000</v>
      </c>
    </row>
    <row r="653" spans="1:10" customFormat="1" ht="25.5">
      <c r="A653" s="173"/>
      <c r="B653" s="118" t="s">
        <v>38</v>
      </c>
      <c r="C653" s="67" t="s">
        <v>64</v>
      </c>
      <c r="D653" s="52" t="s">
        <v>22</v>
      </c>
      <c r="E653" s="52" t="s">
        <v>134</v>
      </c>
      <c r="F653" s="52" t="s">
        <v>176</v>
      </c>
      <c r="G653" s="53" t="s">
        <v>37</v>
      </c>
      <c r="H653" s="85">
        <v>100000</v>
      </c>
      <c r="I653" s="85"/>
      <c r="J653" s="134">
        <f t="shared" si="41"/>
        <v>100000</v>
      </c>
    </row>
    <row r="654" spans="1:10" customFormat="1">
      <c r="A654" s="173"/>
      <c r="B654" s="141" t="s">
        <v>39</v>
      </c>
      <c r="C654" s="67" t="s">
        <v>64</v>
      </c>
      <c r="D654" s="52" t="s">
        <v>22</v>
      </c>
      <c r="E654" s="52" t="s">
        <v>134</v>
      </c>
      <c r="F654" s="52" t="s">
        <v>176</v>
      </c>
      <c r="G654" s="53" t="s">
        <v>40</v>
      </c>
      <c r="H654" s="85">
        <f>H655</f>
        <v>110000</v>
      </c>
      <c r="I654" s="85">
        <f>I655</f>
        <v>0</v>
      </c>
      <c r="J654" s="134">
        <f t="shared" si="41"/>
        <v>110000</v>
      </c>
    </row>
    <row r="655" spans="1:10" customFormat="1">
      <c r="A655" s="173"/>
      <c r="B655" s="118" t="s">
        <v>83</v>
      </c>
      <c r="C655" s="67" t="s">
        <v>64</v>
      </c>
      <c r="D655" s="52" t="s">
        <v>22</v>
      </c>
      <c r="E655" s="52" t="s">
        <v>134</v>
      </c>
      <c r="F655" s="52" t="s">
        <v>176</v>
      </c>
      <c r="G655" s="53" t="s">
        <v>84</v>
      </c>
      <c r="H655" s="85">
        <v>110000</v>
      </c>
      <c r="I655" s="85"/>
      <c r="J655" s="134">
        <f t="shared" si="41"/>
        <v>110000</v>
      </c>
    </row>
    <row r="656" spans="1:10" customFormat="1">
      <c r="A656" s="173"/>
      <c r="B656" s="99" t="s">
        <v>310</v>
      </c>
      <c r="C656" s="67" t="s">
        <v>64</v>
      </c>
      <c r="D656" s="52" t="s">
        <v>22</v>
      </c>
      <c r="E656" s="52" t="s">
        <v>134</v>
      </c>
      <c r="F656" s="52" t="s">
        <v>309</v>
      </c>
      <c r="G656" s="53"/>
      <c r="H656" s="85">
        <f>H661+H663+H657+H659</f>
        <v>2370000</v>
      </c>
      <c r="I656" s="85">
        <f>I661+I663+I657+I659</f>
        <v>330000</v>
      </c>
      <c r="J656" s="134">
        <f t="shared" si="41"/>
        <v>2700000</v>
      </c>
    </row>
    <row r="657" spans="1:10" customFormat="1" ht="25.5">
      <c r="A657" s="173"/>
      <c r="B657" s="79" t="s">
        <v>335</v>
      </c>
      <c r="C657" s="67" t="s">
        <v>64</v>
      </c>
      <c r="D657" s="52" t="s">
        <v>22</v>
      </c>
      <c r="E657" s="52" t="s">
        <v>134</v>
      </c>
      <c r="F657" s="52" t="s">
        <v>309</v>
      </c>
      <c r="G657" s="53" t="s">
        <v>36</v>
      </c>
      <c r="H657" s="85">
        <f>H658</f>
        <v>90000</v>
      </c>
      <c r="I657" s="85">
        <f>I658</f>
        <v>230000</v>
      </c>
      <c r="J657" s="134">
        <f t="shared" si="41"/>
        <v>320000</v>
      </c>
    </row>
    <row r="658" spans="1:10" customFormat="1" ht="25.5">
      <c r="A658" s="173"/>
      <c r="B658" s="118" t="s">
        <v>38</v>
      </c>
      <c r="C658" s="67" t="s">
        <v>64</v>
      </c>
      <c r="D658" s="52" t="s">
        <v>22</v>
      </c>
      <c r="E658" s="52" t="s">
        <v>134</v>
      </c>
      <c r="F658" s="52" t="s">
        <v>309</v>
      </c>
      <c r="G658" s="53" t="s">
        <v>37</v>
      </c>
      <c r="H658" s="85">
        <v>90000</v>
      </c>
      <c r="I658" s="85">
        <v>230000</v>
      </c>
      <c r="J658" s="134">
        <f t="shared" si="41"/>
        <v>320000</v>
      </c>
    </row>
    <row r="659" spans="1:10" customFormat="1">
      <c r="A659" s="173"/>
      <c r="B659" s="141" t="s">
        <v>39</v>
      </c>
      <c r="C659" s="67" t="s">
        <v>64</v>
      </c>
      <c r="D659" s="52" t="s">
        <v>22</v>
      </c>
      <c r="E659" s="52" t="s">
        <v>134</v>
      </c>
      <c r="F659" s="52" t="s">
        <v>309</v>
      </c>
      <c r="G659" s="53" t="s">
        <v>40</v>
      </c>
      <c r="H659" s="85">
        <f>H660</f>
        <v>0</v>
      </c>
      <c r="I659" s="85">
        <f>I660</f>
        <v>100000</v>
      </c>
      <c r="J659" s="134">
        <f>H659+I659</f>
        <v>100000</v>
      </c>
    </row>
    <row r="660" spans="1:10" customFormat="1">
      <c r="A660" s="173"/>
      <c r="B660" s="118" t="s">
        <v>83</v>
      </c>
      <c r="C660" s="67" t="s">
        <v>64</v>
      </c>
      <c r="D660" s="52" t="s">
        <v>22</v>
      </c>
      <c r="E660" s="52" t="s">
        <v>134</v>
      </c>
      <c r="F660" s="52" t="s">
        <v>309</v>
      </c>
      <c r="G660" s="53" t="s">
        <v>84</v>
      </c>
      <c r="H660" s="85"/>
      <c r="I660" s="85">
        <v>100000</v>
      </c>
      <c r="J660" s="134">
        <f>H660+I660</f>
        <v>100000</v>
      </c>
    </row>
    <row r="661" spans="1:10" customFormat="1">
      <c r="A661" s="173"/>
      <c r="B661" s="118" t="s">
        <v>49</v>
      </c>
      <c r="C661" s="67" t="s">
        <v>64</v>
      </c>
      <c r="D661" s="52" t="s">
        <v>22</v>
      </c>
      <c r="E661" s="52" t="s">
        <v>134</v>
      </c>
      <c r="F661" s="52" t="s">
        <v>309</v>
      </c>
      <c r="G661" s="53" t="s">
        <v>17</v>
      </c>
      <c r="H661" s="85">
        <f>H662</f>
        <v>1280000</v>
      </c>
      <c r="I661" s="85">
        <f>I662</f>
        <v>0</v>
      </c>
      <c r="J661" s="134">
        <f t="shared" si="41"/>
        <v>1280000</v>
      </c>
    </row>
    <row r="662" spans="1:10" customFormat="1">
      <c r="A662" s="173"/>
      <c r="B662" s="118" t="s">
        <v>189</v>
      </c>
      <c r="C662" s="67" t="s">
        <v>64</v>
      </c>
      <c r="D662" s="52" t="s">
        <v>22</v>
      </c>
      <c r="E662" s="52" t="s">
        <v>134</v>
      </c>
      <c r="F662" s="52" t="s">
        <v>309</v>
      </c>
      <c r="G662" s="53" t="s">
        <v>188</v>
      </c>
      <c r="H662" s="85">
        <v>1280000</v>
      </c>
      <c r="I662" s="85"/>
      <c r="J662" s="134">
        <f t="shared" si="41"/>
        <v>1280000</v>
      </c>
    </row>
    <row r="663" spans="1:10" customFormat="1">
      <c r="A663" s="173"/>
      <c r="B663" s="117" t="s">
        <v>54</v>
      </c>
      <c r="C663" s="67" t="s">
        <v>64</v>
      </c>
      <c r="D663" s="52" t="s">
        <v>22</v>
      </c>
      <c r="E663" s="52" t="s">
        <v>134</v>
      </c>
      <c r="F663" s="52" t="s">
        <v>309</v>
      </c>
      <c r="G663" s="53" t="s">
        <v>52</v>
      </c>
      <c r="H663" s="85">
        <f>H664</f>
        <v>1000000</v>
      </c>
      <c r="I663" s="85">
        <f>I664</f>
        <v>0</v>
      </c>
      <c r="J663" s="134">
        <f t="shared" si="41"/>
        <v>1000000</v>
      </c>
    </row>
    <row r="664" spans="1:10" customFormat="1">
      <c r="A664" s="173"/>
      <c r="B664" s="235" t="s">
        <v>431</v>
      </c>
      <c r="C664" s="67" t="s">
        <v>64</v>
      </c>
      <c r="D664" s="52" t="s">
        <v>22</v>
      </c>
      <c r="E664" s="52" t="s">
        <v>134</v>
      </c>
      <c r="F664" s="52" t="s">
        <v>309</v>
      </c>
      <c r="G664" s="53" t="s">
        <v>430</v>
      </c>
      <c r="H664" s="85">
        <v>1000000</v>
      </c>
      <c r="I664" s="85"/>
      <c r="J664" s="134">
        <f t="shared" si="41"/>
        <v>1000000</v>
      </c>
    </row>
    <row r="665" spans="1:10" customFormat="1" ht="38.25">
      <c r="A665" s="173"/>
      <c r="B665" s="140" t="s">
        <v>224</v>
      </c>
      <c r="C665" s="67" t="s">
        <v>64</v>
      </c>
      <c r="D665" s="52" t="s">
        <v>22</v>
      </c>
      <c r="E665" s="52" t="s">
        <v>134</v>
      </c>
      <c r="F665" s="52" t="s">
        <v>223</v>
      </c>
      <c r="G665" s="53"/>
      <c r="H665" s="94">
        <f>H666</f>
        <v>83286.02</v>
      </c>
      <c r="I665" s="94">
        <f>I666</f>
        <v>0</v>
      </c>
      <c r="J665" s="134">
        <f t="shared" si="41"/>
        <v>83286.02</v>
      </c>
    </row>
    <row r="666" spans="1:10" customFormat="1" ht="25.5">
      <c r="A666" s="173"/>
      <c r="B666" s="79" t="s">
        <v>335</v>
      </c>
      <c r="C666" s="67" t="s">
        <v>64</v>
      </c>
      <c r="D666" s="52" t="s">
        <v>22</v>
      </c>
      <c r="E666" s="52" t="s">
        <v>134</v>
      </c>
      <c r="F666" s="52" t="s">
        <v>223</v>
      </c>
      <c r="G666" s="53" t="s">
        <v>36</v>
      </c>
      <c r="H666" s="94">
        <f>H667</f>
        <v>83286.02</v>
      </c>
      <c r="I666" s="94">
        <f>I667</f>
        <v>0</v>
      </c>
      <c r="J666" s="134">
        <f t="shared" si="41"/>
        <v>83286.02</v>
      </c>
    </row>
    <row r="667" spans="1:10" customFormat="1" ht="25.5">
      <c r="A667" s="173"/>
      <c r="B667" s="99" t="s">
        <v>38</v>
      </c>
      <c r="C667" s="67" t="s">
        <v>64</v>
      </c>
      <c r="D667" s="52" t="s">
        <v>22</v>
      </c>
      <c r="E667" s="52" t="s">
        <v>134</v>
      </c>
      <c r="F667" s="52" t="s">
        <v>223</v>
      </c>
      <c r="G667" s="53" t="s">
        <v>37</v>
      </c>
      <c r="H667" s="85">
        <v>83286.02</v>
      </c>
      <c r="I667" s="85"/>
      <c r="J667" s="134">
        <f t="shared" si="41"/>
        <v>83286.02</v>
      </c>
    </row>
    <row r="668" spans="1:10" customFormat="1" ht="25.5">
      <c r="A668" s="173"/>
      <c r="B668" s="99" t="s">
        <v>436</v>
      </c>
      <c r="C668" s="67" t="s">
        <v>64</v>
      </c>
      <c r="D668" s="52" t="s">
        <v>22</v>
      </c>
      <c r="E668" s="52" t="s">
        <v>134</v>
      </c>
      <c r="F668" s="52" t="s">
        <v>435</v>
      </c>
      <c r="G668" s="53"/>
      <c r="H668" s="85">
        <f>H669</f>
        <v>2857000</v>
      </c>
      <c r="I668" s="85">
        <f>I669</f>
        <v>0</v>
      </c>
      <c r="J668" s="134">
        <f t="shared" si="41"/>
        <v>2857000</v>
      </c>
    </row>
    <row r="669" spans="1:10" customFormat="1">
      <c r="A669" s="173"/>
      <c r="B669" s="117" t="s">
        <v>54</v>
      </c>
      <c r="C669" s="67" t="s">
        <v>64</v>
      </c>
      <c r="D669" s="52" t="s">
        <v>22</v>
      </c>
      <c r="E669" s="52" t="s">
        <v>134</v>
      </c>
      <c r="F669" s="52" t="s">
        <v>435</v>
      </c>
      <c r="G669" s="53" t="s">
        <v>52</v>
      </c>
      <c r="H669" s="85">
        <f>H670</f>
        <v>2857000</v>
      </c>
      <c r="I669" s="85">
        <f>I670</f>
        <v>0</v>
      </c>
      <c r="J669" s="134">
        <f t="shared" si="41"/>
        <v>2857000</v>
      </c>
    </row>
    <row r="670" spans="1:10" customFormat="1">
      <c r="A670" s="173"/>
      <c r="B670" s="235" t="s">
        <v>431</v>
      </c>
      <c r="C670" s="67" t="s">
        <v>64</v>
      </c>
      <c r="D670" s="52" t="s">
        <v>22</v>
      </c>
      <c r="E670" s="52" t="s">
        <v>134</v>
      </c>
      <c r="F670" s="52" t="s">
        <v>435</v>
      </c>
      <c r="G670" s="53" t="s">
        <v>430</v>
      </c>
      <c r="H670" s="85">
        <v>2857000</v>
      </c>
      <c r="I670" s="85"/>
      <c r="J670" s="134">
        <f t="shared" si="41"/>
        <v>2857000</v>
      </c>
    </row>
    <row r="671" spans="1:10" customFormat="1" ht="38.25">
      <c r="A671" s="173"/>
      <c r="B671" s="99" t="s">
        <v>440</v>
      </c>
      <c r="C671" s="186" t="s">
        <v>64</v>
      </c>
      <c r="D671" s="186" t="s">
        <v>22</v>
      </c>
      <c r="E671" s="52" t="s">
        <v>134</v>
      </c>
      <c r="F671" s="52" t="s">
        <v>439</v>
      </c>
      <c r="G671" s="53"/>
      <c r="H671" s="85">
        <f>H672</f>
        <v>265543.57</v>
      </c>
      <c r="I671" s="85">
        <f>I672</f>
        <v>0</v>
      </c>
      <c r="J671" s="134">
        <f t="shared" si="41"/>
        <v>265543.57</v>
      </c>
    </row>
    <row r="672" spans="1:10" customFormat="1" ht="38.25">
      <c r="A672" s="173"/>
      <c r="B672" s="99" t="s">
        <v>62</v>
      </c>
      <c r="C672" s="186" t="s">
        <v>64</v>
      </c>
      <c r="D672" s="186" t="s">
        <v>22</v>
      </c>
      <c r="E672" s="52" t="s">
        <v>134</v>
      </c>
      <c r="F672" s="52" t="s">
        <v>439</v>
      </c>
      <c r="G672" s="53" t="s">
        <v>60</v>
      </c>
      <c r="H672" s="85">
        <f>H673</f>
        <v>265543.57</v>
      </c>
      <c r="I672" s="85">
        <f>I673</f>
        <v>0</v>
      </c>
      <c r="J672" s="134">
        <f t="shared" si="41"/>
        <v>265543.57</v>
      </c>
    </row>
    <row r="673" spans="1:10" customFormat="1">
      <c r="A673" s="173"/>
      <c r="B673" s="99" t="s">
        <v>63</v>
      </c>
      <c r="C673" s="186" t="s">
        <v>64</v>
      </c>
      <c r="D673" s="186" t="s">
        <v>22</v>
      </c>
      <c r="E673" s="52" t="s">
        <v>134</v>
      </c>
      <c r="F673" s="52" t="s">
        <v>439</v>
      </c>
      <c r="G673" s="53" t="s">
        <v>61</v>
      </c>
      <c r="H673" s="135">
        <v>265543.57</v>
      </c>
      <c r="I673" s="135"/>
      <c r="J673" s="134">
        <f t="shared" si="41"/>
        <v>265543.57</v>
      </c>
    </row>
    <row r="674" spans="1:10" customFormat="1" ht="51">
      <c r="A674" s="173"/>
      <c r="B674" s="99" t="s">
        <v>438</v>
      </c>
      <c r="C674" s="186" t="s">
        <v>64</v>
      </c>
      <c r="D674" s="186" t="s">
        <v>22</v>
      </c>
      <c r="E674" s="52" t="s">
        <v>134</v>
      </c>
      <c r="F674" s="52" t="s">
        <v>437</v>
      </c>
      <c r="G674" s="53"/>
      <c r="H674" s="85">
        <f>H675+H677+H679</f>
        <v>3975971</v>
      </c>
      <c r="I674" s="85">
        <f>I675+I677+I679</f>
        <v>0</v>
      </c>
      <c r="J674" s="134">
        <f t="shared" si="41"/>
        <v>3975971</v>
      </c>
    </row>
    <row r="675" spans="1:10" customFormat="1" ht="38.25">
      <c r="A675" s="173"/>
      <c r="B675" s="99" t="s">
        <v>62</v>
      </c>
      <c r="C675" s="186" t="s">
        <v>64</v>
      </c>
      <c r="D675" s="186" t="s">
        <v>22</v>
      </c>
      <c r="E675" s="52" t="s">
        <v>134</v>
      </c>
      <c r="F675" s="52" t="s">
        <v>437</v>
      </c>
      <c r="G675" s="53" t="s">
        <v>60</v>
      </c>
      <c r="H675" s="85">
        <f>H676</f>
        <v>1006602</v>
      </c>
      <c r="I675" s="85">
        <f>I676</f>
        <v>0</v>
      </c>
      <c r="J675" s="134">
        <f t="shared" si="41"/>
        <v>1006602</v>
      </c>
    </row>
    <row r="676" spans="1:10" customFormat="1">
      <c r="A676" s="173"/>
      <c r="B676" s="99" t="s">
        <v>63</v>
      </c>
      <c r="C676" s="186" t="s">
        <v>64</v>
      </c>
      <c r="D676" s="186" t="s">
        <v>22</v>
      </c>
      <c r="E676" s="52" t="s">
        <v>134</v>
      </c>
      <c r="F676" s="52" t="s">
        <v>437</v>
      </c>
      <c r="G676" s="53" t="s">
        <v>61</v>
      </c>
      <c r="H676" s="135">
        <v>1006602</v>
      </c>
      <c r="I676" s="135"/>
      <c r="J676" s="134">
        <f t="shared" si="41"/>
        <v>1006602</v>
      </c>
    </row>
    <row r="677" spans="1:10" customFormat="1" ht="25.5">
      <c r="A677" s="173"/>
      <c r="B677" s="79" t="s">
        <v>335</v>
      </c>
      <c r="C677" s="186" t="s">
        <v>64</v>
      </c>
      <c r="D677" s="186" t="s">
        <v>22</v>
      </c>
      <c r="E677" s="52" t="s">
        <v>134</v>
      </c>
      <c r="F677" s="52" t="s">
        <v>437</v>
      </c>
      <c r="G677" s="53" t="s">
        <v>36</v>
      </c>
      <c r="H677" s="85">
        <f>H678</f>
        <v>560000</v>
      </c>
      <c r="I677" s="85">
        <f>I678</f>
        <v>0</v>
      </c>
      <c r="J677" s="134">
        <f t="shared" si="41"/>
        <v>560000</v>
      </c>
    </row>
    <row r="678" spans="1:10" customFormat="1" ht="25.5">
      <c r="A678" s="173"/>
      <c r="B678" s="118" t="s">
        <v>38</v>
      </c>
      <c r="C678" s="186" t="s">
        <v>64</v>
      </c>
      <c r="D678" s="186" t="s">
        <v>22</v>
      </c>
      <c r="E678" s="52" t="s">
        <v>134</v>
      </c>
      <c r="F678" s="52" t="s">
        <v>437</v>
      </c>
      <c r="G678" s="53" t="s">
        <v>37</v>
      </c>
      <c r="H678" s="135">
        <v>560000</v>
      </c>
      <c r="I678" s="135"/>
      <c r="J678" s="134">
        <f t="shared" si="41"/>
        <v>560000</v>
      </c>
    </row>
    <row r="679" spans="1:10" customFormat="1">
      <c r="A679" s="173"/>
      <c r="B679" s="118" t="s">
        <v>49</v>
      </c>
      <c r="C679" s="186" t="s">
        <v>64</v>
      </c>
      <c r="D679" s="186" t="s">
        <v>22</v>
      </c>
      <c r="E679" s="52" t="s">
        <v>134</v>
      </c>
      <c r="F679" s="52" t="s">
        <v>437</v>
      </c>
      <c r="G679" s="53" t="s">
        <v>17</v>
      </c>
      <c r="H679" s="85">
        <f>H680</f>
        <v>2409369</v>
      </c>
      <c r="I679" s="85">
        <f>I680</f>
        <v>0</v>
      </c>
      <c r="J679" s="134">
        <f t="shared" si="41"/>
        <v>2409369</v>
      </c>
    </row>
    <row r="680" spans="1:10" customFormat="1">
      <c r="A680" s="173"/>
      <c r="B680" s="118" t="s">
        <v>189</v>
      </c>
      <c r="C680" s="186" t="s">
        <v>64</v>
      </c>
      <c r="D680" s="186" t="s">
        <v>22</v>
      </c>
      <c r="E680" s="52" t="s">
        <v>134</v>
      </c>
      <c r="F680" s="52" t="s">
        <v>437</v>
      </c>
      <c r="G680" s="53" t="s">
        <v>188</v>
      </c>
      <c r="H680" s="135">
        <v>2409369</v>
      </c>
      <c r="I680" s="135"/>
      <c r="J680" s="134">
        <f t="shared" si="41"/>
        <v>2409369</v>
      </c>
    </row>
    <row r="681" spans="1:10" customFormat="1" ht="38.25">
      <c r="A681" s="173"/>
      <c r="B681" s="117" t="s">
        <v>73</v>
      </c>
      <c r="C681" s="67" t="s">
        <v>64</v>
      </c>
      <c r="D681" s="52" t="s">
        <v>22</v>
      </c>
      <c r="E681" s="52" t="s">
        <v>134</v>
      </c>
      <c r="F681" s="52" t="s">
        <v>178</v>
      </c>
      <c r="G681" s="53"/>
      <c r="H681" s="85">
        <f>H682</f>
        <v>42000</v>
      </c>
      <c r="I681" s="85">
        <f>I682</f>
        <v>0</v>
      </c>
      <c r="J681" s="134">
        <f t="shared" si="41"/>
        <v>42000</v>
      </c>
    </row>
    <row r="682" spans="1:10" customFormat="1" ht="25.5">
      <c r="A682" s="173"/>
      <c r="B682" s="79" t="s">
        <v>335</v>
      </c>
      <c r="C682" s="67" t="s">
        <v>64</v>
      </c>
      <c r="D682" s="52" t="s">
        <v>22</v>
      </c>
      <c r="E682" s="52" t="s">
        <v>134</v>
      </c>
      <c r="F682" s="52" t="s">
        <v>178</v>
      </c>
      <c r="G682" s="53" t="s">
        <v>36</v>
      </c>
      <c r="H682" s="85">
        <f>H683</f>
        <v>42000</v>
      </c>
      <c r="I682" s="85">
        <f>I683</f>
        <v>0</v>
      </c>
      <c r="J682" s="134">
        <f t="shared" si="41"/>
        <v>42000</v>
      </c>
    </row>
    <row r="683" spans="1:10" customFormat="1" ht="25.5">
      <c r="A683" s="173"/>
      <c r="B683" s="118" t="s">
        <v>38</v>
      </c>
      <c r="C683" s="67" t="s">
        <v>64</v>
      </c>
      <c r="D683" s="52" t="s">
        <v>22</v>
      </c>
      <c r="E683" s="52" t="s">
        <v>134</v>
      </c>
      <c r="F683" s="52" t="s">
        <v>178</v>
      </c>
      <c r="G683" s="53" t="s">
        <v>37</v>
      </c>
      <c r="H683" s="85">
        <v>42000</v>
      </c>
      <c r="I683" s="85"/>
      <c r="J683" s="134">
        <f t="shared" si="41"/>
        <v>42000</v>
      </c>
    </row>
    <row r="684" spans="1:10" customFormat="1">
      <c r="A684" s="173"/>
      <c r="B684" s="117" t="s">
        <v>74</v>
      </c>
      <c r="C684" s="67" t="s">
        <v>64</v>
      </c>
      <c r="D684" s="52" t="s">
        <v>22</v>
      </c>
      <c r="E684" s="52" t="s">
        <v>134</v>
      </c>
      <c r="F684" s="52" t="s">
        <v>179</v>
      </c>
      <c r="G684" s="53"/>
      <c r="H684" s="85">
        <f>H685+H687</f>
        <v>464749</v>
      </c>
      <c r="I684" s="85">
        <f>I685+I687</f>
        <v>0</v>
      </c>
      <c r="J684" s="134">
        <f t="shared" si="41"/>
        <v>464749</v>
      </c>
    </row>
    <row r="685" spans="1:10" customFormat="1" ht="38.25">
      <c r="A685" s="173"/>
      <c r="B685" s="118" t="s">
        <v>62</v>
      </c>
      <c r="C685" s="67" t="s">
        <v>64</v>
      </c>
      <c r="D685" s="52" t="s">
        <v>22</v>
      </c>
      <c r="E685" s="52" t="s">
        <v>134</v>
      </c>
      <c r="F685" s="52" t="s">
        <v>179</v>
      </c>
      <c r="G685" s="53" t="s">
        <v>60</v>
      </c>
      <c r="H685" s="85">
        <f>H686</f>
        <v>429749</v>
      </c>
      <c r="I685" s="85">
        <f>I686</f>
        <v>10902.11</v>
      </c>
      <c r="J685" s="134">
        <f t="shared" si="41"/>
        <v>440651.11</v>
      </c>
    </row>
    <row r="686" spans="1:10" customFormat="1">
      <c r="A686" s="173"/>
      <c r="B686" s="118" t="s">
        <v>63</v>
      </c>
      <c r="C686" s="67" t="s">
        <v>64</v>
      </c>
      <c r="D686" s="52" t="s">
        <v>22</v>
      </c>
      <c r="E686" s="52" t="s">
        <v>134</v>
      </c>
      <c r="F686" s="52" t="s">
        <v>179</v>
      </c>
      <c r="G686" s="53" t="s">
        <v>61</v>
      </c>
      <c r="H686" s="85">
        <v>429749</v>
      </c>
      <c r="I686" s="85">
        <f>2257.61+8644.5</f>
        <v>10902.11</v>
      </c>
      <c r="J686" s="134">
        <f t="shared" si="41"/>
        <v>440651.11</v>
      </c>
    </row>
    <row r="687" spans="1:10" customFormat="1" ht="25.5">
      <c r="A687" s="173"/>
      <c r="B687" s="79" t="s">
        <v>335</v>
      </c>
      <c r="C687" s="67" t="s">
        <v>64</v>
      </c>
      <c r="D687" s="52" t="s">
        <v>22</v>
      </c>
      <c r="E687" s="52" t="s">
        <v>134</v>
      </c>
      <c r="F687" s="52" t="s">
        <v>179</v>
      </c>
      <c r="G687" s="53" t="s">
        <v>36</v>
      </c>
      <c r="H687" s="85">
        <f>H688</f>
        <v>35000</v>
      </c>
      <c r="I687" s="85">
        <f>I688</f>
        <v>-10902.11</v>
      </c>
      <c r="J687" s="134">
        <f t="shared" si="41"/>
        <v>24097.89</v>
      </c>
    </row>
    <row r="688" spans="1:10" customFormat="1" ht="25.5">
      <c r="A688" s="173"/>
      <c r="B688" s="118" t="s">
        <v>38</v>
      </c>
      <c r="C688" s="67" t="s">
        <v>64</v>
      </c>
      <c r="D688" s="52" t="s">
        <v>22</v>
      </c>
      <c r="E688" s="52" t="s">
        <v>134</v>
      </c>
      <c r="F688" s="52" t="s">
        <v>179</v>
      </c>
      <c r="G688" s="53" t="s">
        <v>37</v>
      </c>
      <c r="H688" s="85">
        <v>35000</v>
      </c>
      <c r="I688" s="85">
        <v>-10902.11</v>
      </c>
      <c r="J688" s="134">
        <f t="shared" si="41"/>
        <v>24097.89</v>
      </c>
    </row>
    <row r="689" spans="1:10" customFormat="1" ht="25.5">
      <c r="A689" s="173"/>
      <c r="B689" s="118" t="s">
        <v>131</v>
      </c>
      <c r="C689" s="68" t="s">
        <v>64</v>
      </c>
      <c r="D689" s="56" t="s">
        <v>22</v>
      </c>
      <c r="E689" s="52" t="s">
        <v>134</v>
      </c>
      <c r="F689" s="52" t="s">
        <v>180</v>
      </c>
      <c r="G689" s="55"/>
      <c r="H689" s="86">
        <f>+H690</f>
        <v>134553.14000000001</v>
      </c>
      <c r="I689" s="86">
        <f>+I690</f>
        <v>0</v>
      </c>
      <c r="J689" s="134">
        <f t="shared" si="41"/>
        <v>134553.14000000001</v>
      </c>
    </row>
    <row r="690" spans="1:10" customFormat="1">
      <c r="A690" s="173"/>
      <c r="B690" s="118" t="s">
        <v>39</v>
      </c>
      <c r="C690" s="68" t="s">
        <v>64</v>
      </c>
      <c r="D690" s="56" t="s">
        <v>22</v>
      </c>
      <c r="E690" s="52" t="s">
        <v>134</v>
      </c>
      <c r="F690" s="52" t="s">
        <v>180</v>
      </c>
      <c r="G690" s="55" t="s">
        <v>40</v>
      </c>
      <c r="H690" s="86">
        <f>H691</f>
        <v>134553.14000000001</v>
      </c>
      <c r="I690" s="86">
        <f>I691</f>
        <v>0</v>
      </c>
      <c r="J690" s="134">
        <f t="shared" si="41"/>
        <v>134553.14000000001</v>
      </c>
    </row>
    <row r="691" spans="1:10" customFormat="1" ht="14.25" customHeight="1">
      <c r="A691" s="173"/>
      <c r="B691" s="118" t="s">
        <v>42</v>
      </c>
      <c r="C691" s="68" t="s">
        <v>64</v>
      </c>
      <c r="D691" s="56" t="s">
        <v>22</v>
      </c>
      <c r="E691" s="52" t="s">
        <v>134</v>
      </c>
      <c r="F691" s="52" t="s">
        <v>180</v>
      </c>
      <c r="G691" s="55" t="s">
        <v>41</v>
      </c>
      <c r="H691" s="95">
        <v>134553.14000000001</v>
      </c>
      <c r="I691" s="95"/>
      <c r="J691" s="134">
        <f t="shared" si="41"/>
        <v>134553.14000000001</v>
      </c>
    </row>
    <row r="692" spans="1:10" customFormat="1" ht="38.25" customHeight="1">
      <c r="A692" s="173"/>
      <c r="B692" s="105" t="s">
        <v>312</v>
      </c>
      <c r="C692" s="52" t="s">
        <v>64</v>
      </c>
      <c r="D692" s="52" t="s">
        <v>22</v>
      </c>
      <c r="E692" s="52" t="s">
        <v>134</v>
      </c>
      <c r="F692" s="52" t="s">
        <v>311</v>
      </c>
      <c r="G692" s="53"/>
      <c r="H692" s="85">
        <f>H693</f>
        <v>221049.29000000004</v>
      </c>
      <c r="I692" s="85">
        <f>I693</f>
        <v>0</v>
      </c>
      <c r="J692" s="134">
        <f t="shared" si="41"/>
        <v>221049.29000000004</v>
      </c>
    </row>
    <row r="693" spans="1:10" customFormat="1" ht="25.5">
      <c r="A693" s="173"/>
      <c r="B693" s="105" t="s">
        <v>192</v>
      </c>
      <c r="C693" s="52" t="s">
        <v>64</v>
      </c>
      <c r="D693" s="52" t="s">
        <v>22</v>
      </c>
      <c r="E693" s="52" t="s">
        <v>134</v>
      </c>
      <c r="F693" s="52" t="s">
        <v>311</v>
      </c>
      <c r="G693" s="53" t="s">
        <v>190</v>
      </c>
      <c r="H693" s="85">
        <f>H694</f>
        <v>221049.29000000004</v>
      </c>
      <c r="I693" s="85">
        <f>I694</f>
        <v>0</v>
      </c>
      <c r="J693" s="134">
        <f t="shared" si="41"/>
        <v>221049.29000000004</v>
      </c>
    </row>
    <row r="694" spans="1:10" customFormat="1" ht="14.25" customHeight="1">
      <c r="A694" s="173"/>
      <c r="B694" s="105" t="s">
        <v>193</v>
      </c>
      <c r="C694" s="52" t="s">
        <v>64</v>
      </c>
      <c r="D694" s="52" t="s">
        <v>22</v>
      </c>
      <c r="E694" s="52" t="s">
        <v>134</v>
      </c>
      <c r="F694" s="52" t="s">
        <v>311</v>
      </c>
      <c r="G694" s="53" t="s">
        <v>191</v>
      </c>
      <c r="H694" s="85">
        <v>221049.29000000004</v>
      </c>
      <c r="I694" s="85"/>
      <c r="J694" s="134">
        <f t="shared" si="41"/>
        <v>221049.29000000004</v>
      </c>
    </row>
    <row r="695" spans="1:10" customFormat="1" ht="51">
      <c r="A695" s="173"/>
      <c r="B695" s="113" t="s">
        <v>369</v>
      </c>
      <c r="C695" s="67" t="s">
        <v>64</v>
      </c>
      <c r="D695" s="52" t="s">
        <v>22</v>
      </c>
      <c r="E695" s="52" t="s">
        <v>134</v>
      </c>
      <c r="F695" s="52" t="s">
        <v>249</v>
      </c>
      <c r="G695" s="53"/>
      <c r="H695" s="85">
        <f>H696+H698</f>
        <v>1858996.03</v>
      </c>
      <c r="I695" s="85">
        <f>I696+I698</f>
        <v>0</v>
      </c>
      <c r="J695" s="134">
        <f t="shared" si="41"/>
        <v>1858996.03</v>
      </c>
    </row>
    <row r="696" spans="1:10" customFormat="1" ht="38.25">
      <c r="A696" s="173"/>
      <c r="B696" s="118" t="s">
        <v>62</v>
      </c>
      <c r="C696" s="67" t="s">
        <v>64</v>
      </c>
      <c r="D696" s="52" t="s">
        <v>22</v>
      </c>
      <c r="E696" s="52" t="s">
        <v>134</v>
      </c>
      <c r="F696" s="52" t="s">
        <v>249</v>
      </c>
      <c r="G696" s="53" t="s">
        <v>60</v>
      </c>
      <c r="H696" s="85">
        <f>H697</f>
        <v>1718996.03</v>
      </c>
      <c r="I696" s="85">
        <f>I697</f>
        <v>-47001.03</v>
      </c>
      <c r="J696" s="134">
        <f t="shared" si="41"/>
        <v>1671995</v>
      </c>
    </row>
    <row r="697" spans="1:10" customFormat="1">
      <c r="A697" s="173"/>
      <c r="B697" s="118" t="s">
        <v>63</v>
      </c>
      <c r="C697" s="67" t="s">
        <v>64</v>
      </c>
      <c r="D697" s="52" t="s">
        <v>22</v>
      </c>
      <c r="E697" s="52" t="s">
        <v>134</v>
      </c>
      <c r="F697" s="52" t="s">
        <v>249</v>
      </c>
      <c r="G697" s="53" t="s">
        <v>61</v>
      </c>
      <c r="H697" s="85">
        <f>1678996.03+40000</f>
        <v>1718996.03</v>
      </c>
      <c r="I697" s="85">
        <f>-4034.79-1966.24-41000</f>
        <v>-47001.03</v>
      </c>
      <c r="J697" s="134">
        <f t="shared" si="41"/>
        <v>1671995</v>
      </c>
    </row>
    <row r="698" spans="1:10" customFormat="1" ht="25.5">
      <c r="A698" s="173"/>
      <c r="B698" s="79" t="s">
        <v>335</v>
      </c>
      <c r="C698" s="67" t="s">
        <v>64</v>
      </c>
      <c r="D698" s="52" t="s">
        <v>22</v>
      </c>
      <c r="E698" s="52" t="s">
        <v>134</v>
      </c>
      <c r="F698" s="52" t="s">
        <v>249</v>
      </c>
      <c r="G698" s="53" t="s">
        <v>36</v>
      </c>
      <c r="H698" s="85">
        <f>H699</f>
        <v>140000</v>
      </c>
      <c r="I698" s="85">
        <f>I699</f>
        <v>47001.03</v>
      </c>
      <c r="J698" s="134">
        <f t="shared" si="41"/>
        <v>187001.03</v>
      </c>
    </row>
    <row r="699" spans="1:10" customFormat="1" ht="25.5">
      <c r="A699" s="173"/>
      <c r="B699" s="118" t="s">
        <v>38</v>
      </c>
      <c r="C699" s="67" t="s">
        <v>64</v>
      </c>
      <c r="D699" s="52" t="s">
        <v>22</v>
      </c>
      <c r="E699" s="52" t="s">
        <v>134</v>
      </c>
      <c r="F699" s="52" t="s">
        <v>249</v>
      </c>
      <c r="G699" s="53" t="s">
        <v>37</v>
      </c>
      <c r="H699" s="85">
        <v>140000</v>
      </c>
      <c r="I699" s="85">
        <v>47001.03</v>
      </c>
      <c r="J699" s="134">
        <f t="shared" si="41"/>
        <v>187001.03</v>
      </c>
    </row>
    <row r="700" spans="1:10" customFormat="1" ht="25.5">
      <c r="A700" s="173"/>
      <c r="B700" s="117" t="s">
        <v>130</v>
      </c>
      <c r="C700" s="67" t="s">
        <v>64</v>
      </c>
      <c r="D700" s="52" t="s">
        <v>22</v>
      </c>
      <c r="E700" s="52" t="s">
        <v>134</v>
      </c>
      <c r="F700" s="52" t="s">
        <v>250</v>
      </c>
      <c r="G700" s="53"/>
      <c r="H700" s="86">
        <f>H701+H704</f>
        <v>2323745.02</v>
      </c>
      <c r="I700" s="86">
        <f>I701+I704</f>
        <v>0</v>
      </c>
      <c r="J700" s="134">
        <f t="shared" si="41"/>
        <v>2323745.02</v>
      </c>
    </row>
    <row r="701" spans="1:10" customFormat="1" ht="38.25">
      <c r="A701" s="173"/>
      <c r="B701" s="118" t="s">
        <v>62</v>
      </c>
      <c r="C701" s="67" t="s">
        <v>64</v>
      </c>
      <c r="D701" s="52" t="s">
        <v>22</v>
      </c>
      <c r="E701" s="52" t="s">
        <v>134</v>
      </c>
      <c r="F701" s="52" t="s">
        <v>250</v>
      </c>
      <c r="G701" s="53" t="s">
        <v>60</v>
      </c>
      <c r="H701" s="86">
        <f>H702</f>
        <v>1998668</v>
      </c>
      <c r="I701" s="86">
        <f>I702</f>
        <v>0</v>
      </c>
      <c r="J701" s="134">
        <f t="shared" si="41"/>
        <v>1998668</v>
      </c>
    </row>
    <row r="702" spans="1:10" customFormat="1">
      <c r="A702" s="173"/>
      <c r="B702" s="118" t="s">
        <v>63</v>
      </c>
      <c r="C702" s="67" t="s">
        <v>64</v>
      </c>
      <c r="D702" s="52" t="s">
        <v>22</v>
      </c>
      <c r="E702" s="52" t="s">
        <v>134</v>
      </c>
      <c r="F702" s="52" t="s">
        <v>250</v>
      </c>
      <c r="G702" s="53" t="s">
        <v>61</v>
      </c>
      <c r="H702" s="95">
        <v>1998668</v>
      </c>
      <c r="I702" s="95"/>
      <c r="J702" s="134">
        <f t="shared" si="41"/>
        <v>1998668</v>
      </c>
    </row>
    <row r="703" spans="1:10" customFormat="1" ht="25.5">
      <c r="A703" s="173"/>
      <c r="B703" s="79" t="s">
        <v>335</v>
      </c>
      <c r="C703" s="67" t="s">
        <v>64</v>
      </c>
      <c r="D703" s="52" t="s">
        <v>22</v>
      </c>
      <c r="E703" s="52" t="s">
        <v>134</v>
      </c>
      <c r="F703" s="52" t="s">
        <v>250</v>
      </c>
      <c r="G703" s="53" t="s">
        <v>36</v>
      </c>
      <c r="H703" s="86">
        <f>H704</f>
        <v>325077.02</v>
      </c>
      <c r="I703" s="86">
        <f>I704</f>
        <v>0</v>
      </c>
      <c r="J703" s="134">
        <f t="shared" ref="J703:J714" si="43">H703+I703</f>
        <v>325077.02</v>
      </c>
    </row>
    <row r="704" spans="1:10" customFormat="1" ht="25.5">
      <c r="A704" s="173"/>
      <c r="B704" s="118" t="s">
        <v>38</v>
      </c>
      <c r="C704" s="67" t="s">
        <v>64</v>
      </c>
      <c r="D704" s="52" t="s">
        <v>22</v>
      </c>
      <c r="E704" s="52" t="s">
        <v>134</v>
      </c>
      <c r="F704" s="52" t="s">
        <v>250</v>
      </c>
      <c r="G704" s="53" t="s">
        <v>37</v>
      </c>
      <c r="H704" s="95">
        <v>325077.02</v>
      </c>
      <c r="I704" s="95"/>
      <c r="J704" s="134">
        <f t="shared" si="43"/>
        <v>325077.02</v>
      </c>
    </row>
    <row r="705" spans="1:11" customFormat="1" ht="38.25">
      <c r="A705" s="173"/>
      <c r="B705" s="113" t="s">
        <v>293</v>
      </c>
      <c r="C705" s="52" t="s">
        <v>64</v>
      </c>
      <c r="D705" s="52" t="s">
        <v>22</v>
      </c>
      <c r="E705" s="52" t="s">
        <v>134</v>
      </c>
      <c r="F705" s="52" t="s">
        <v>288</v>
      </c>
      <c r="G705" s="53"/>
      <c r="H705" s="85">
        <f>H706</f>
        <v>105000</v>
      </c>
      <c r="I705" s="85">
        <f>I706</f>
        <v>0</v>
      </c>
      <c r="J705" s="134">
        <f t="shared" si="43"/>
        <v>105000</v>
      </c>
    </row>
    <row r="706" spans="1:11" customFormat="1" ht="25.5">
      <c r="A706" s="173"/>
      <c r="B706" s="79" t="s">
        <v>335</v>
      </c>
      <c r="C706" s="52" t="s">
        <v>64</v>
      </c>
      <c r="D706" s="52" t="s">
        <v>22</v>
      </c>
      <c r="E706" s="52" t="s">
        <v>134</v>
      </c>
      <c r="F706" s="52" t="s">
        <v>288</v>
      </c>
      <c r="G706" s="53" t="s">
        <v>36</v>
      </c>
      <c r="H706" s="85">
        <f>H707</f>
        <v>105000</v>
      </c>
      <c r="I706" s="85">
        <f>I707</f>
        <v>0</v>
      </c>
      <c r="J706" s="134">
        <f t="shared" si="43"/>
        <v>105000</v>
      </c>
    </row>
    <row r="707" spans="1:11" customFormat="1" ht="25.5">
      <c r="A707" s="173"/>
      <c r="B707" s="118" t="s">
        <v>38</v>
      </c>
      <c r="C707" s="52" t="s">
        <v>64</v>
      </c>
      <c r="D707" s="52" t="s">
        <v>22</v>
      </c>
      <c r="E707" s="52" t="s">
        <v>134</v>
      </c>
      <c r="F707" s="52" t="s">
        <v>288</v>
      </c>
      <c r="G707" s="53" t="s">
        <v>37</v>
      </c>
      <c r="H707" s="85">
        <v>105000</v>
      </c>
      <c r="I707" s="85"/>
      <c r="J707" s="134">
        <f t="shared" si="43"/>
        <v>105000</v>
      </c>
    </row>
    <row r="708" spans="1:11" customFormat="1" ht="38.25">
      <c r="A708" s="173"/>
      <c r="B708" s="99" t="s">
        <v>367</v>
      </c>
      <c r="C708" s="52" t="s">
        <v>64</v>
      </c>
      <c r="D708" s="52" t="s">
        <v>22</v>
      </c>
      <c r="E708" s="52" t="s">
        <v>134</v>
      </c>
      <c r="F708" s="52" t="s">
        <v>366</v>
      </c>
      <c r="G708" s="53"/>
      <c r="H708" s="85">
        <f>H709</f>
        <v>1378950.71</v>
      </c>
      <c r="I708" s="85">
        <f>I709</f>
        <v>0</v>
      </c>
      <c r="J708" s="134">
        <f t="shared" si="43"/>
        <v>1378950.71</v>
      </c>
    </row>
    <row r="709" spans="1:11" customFormat="1" ht="25.5">
      <c r="A709" s="173"/>
      <c r="B709" s="105" t="s">
        <v>192</v>
      </c>
      <c r="C709" s="52" t="s">
        <v>64</v>
      </c>
      <c r="D709" s="52" t="s">
        <v>22</v>
      </c>
      <c r="E709" s="52" t="s">
        <v>134</v>
      </c>
      <c r="F709" s="52" t="s">
        <v>366</v>
      </c>
      <c r="G709" s="53" t="s">
        <v>190</v>
      </c>
      <c r="H709" s="85">
        <f>H710</f>
        <v>1378950.71</v>
      </c>
      <c r="I709" s="85">
        <f>I710</f>
        <v>0</v>
      </c>
      <c r="J709" s="134">
        <f t="shared" si="43"/>
        <v>1378950.71</v>
      </c>
    </row>
    <row r="710" spans="1:11" customFormat="1">
      <c r="A710" s="173"/>
      <c r="B710" s="105" t="s">
        <v>193</v>
      </c>
      <c r="C710" s="52" t="s">
        <v>64</v>
      </c>
      <c r="D710" s="52" t="s">
        <v>22</v>
      </c>
      <c r="E710" s="52" t="s">
        <v>134</v>
      </c>
      <c r="F710" s="52" t="s">
        <v>366</v>
      </c>
      <c r="G710" s="53" t="s">
        <v>191</v>
      </c>
      <c r="H710" s="85">
        <v>1378950.71</v>
      </c>
      <c r="I710" s="85"/>
      <c r="J710" s="134">
        <f t="shared" si="43"/>
        <v>1378950.71</v>
      </c>
    </row>
    <row r="711" spans="1:11" customFormat="1" ht="63.75">
      <c r="A711" s="173"/>
      <c r="B711" s="118" t="s">
        <v>90</v>
      </c>
      <c r="C711" s="67" t="s">
        <v>64</v>
      </c>
      <c r="D711" s="52" t="s">
        <v>22</v>
      </c>
      <c r="E711" s="52" t="s">
        <v>134</v>
      </c>
      <c r="F711" s="52" t="s">
        <v>280</v>
      </c>
      <c r="G711" s="53"/>
      <c r="H711" s="86">
        <f t="shared" ref="H711:I711" si="44">H712</f>
        <v>2298947.37</v>
      </c>
      <c r="I711" s="86">
        <f t="shared" si="44"/>
        <v>0</v>
      </c>
      <c r="J711" s="134">
        <f t="shared" si="43"/>
        <v>2298947.37</v>
      </c>
    </row>
    <row r="712" spans="1:11" customFormat="1" ht="38.25">
      <c r="A712" s="173"/>
      <c r="B712" s="143" t="s">
        <v>103</v>
      </c>
      <c r="C712" s="67" t="s">
        <v>64</v>
      </c>
      <c r="D712" s="52" t="s">
        <v>22</v>
      </c>
      <c r="E712" s="52" t="s">
        <v>134</v>
      </c>
      <c r="F712" s="52" t="s">
        <v>280</v>
      </c>
      <c r="G712" s="53"/>
      <c r="H712" s="85">
        <f>H713</f>
        <v>2298947.37</v>
      </c>
      <c r="I712" s="85">
        <f>I713</f>
        <v>0</v>
      </c>
      <c r="J712" s="134">
        <f t="shared" si="43"/>
        <v>2298947.37</v>
      </c>
    </row>
    <row r="713" spans="1:11" customFormat="1" ht="25.5">
      <c r="A713" s="173"/>
      <c r="B713" s="79" t="s">
        <v>335</v>
      </c>
      <c r="C713" s="67" t="s">
        <v>64</v>
      </c>
      <c r="D713" s="52" t="s">
        <v>22</v>
      </c>
      <c r="E713" s="52" t="s">
        <v>134</v>
      </c>
      <c r="F713" s="52" t="s">
        <v>280</v>
      </c>
      <c r="G713" s="53" t="s">
        <v>36</v>
      </c>
      <c r="H713" s="86">
        <f>H714</f>
        <v>2298947.37</v>
      </c>
      <c r="I713" s="86">
        <f>I714</f>
        <v>0</v>
      </c>
      <c r="J713" s="134">
        <f t="shared" si="43"/>
        <v>2298947.37</v>
      </c>
    </row>
    <row r="714" spans="1:11" customFormat="1" ht="25.5">
      <c r="A714" s="179"/>
      <c r="B714" s="118" t="s">
        <v>38</v>
      </c>
      <c r="C714" s="67" t="s">
        <v>64</v>
      </c>
      <c r="D714" s="52" t="s">
        <v>22</v>
      </c>
      <c r="E714" s="52" t="s">
        <v>134</v>
      </c>
      <c r="F714" s="52" t="s">
        <v>280</v>
      </c>
      <c r="G714" s="53" t="s">
        <v>37</v>
      </c>
      <c r="H714" s="85">
        <v>2298947.37</v>
      </c>
      <c r="I714" s="85"/>
      <c r="J714" s="134">
        <f t="shared" si="43"/>
        <v>2298947.37</v>
      </c>
    </row>
    <row r="715" spans="1:11" ht="16.5">
      <c r="A715" s="69"/>
      <c r="B715" s="71" t="s">
        <v>19</v>
      </c>
      <c r="C715" s="72"/>
      <c r="D715" s="23"/>
      <c r="E715" s="23"/>
      <c r="F715" s="24"/>
      <c r="G715" s="25"/>
      <c r="H715" s="88">
        <f>SUM(H15+H526)</f>
        <v>1126265860.55</v>
      </c>
      <c r="I715" s="88">
        <f>SUM(I15+I526)</f>
        <v>-542240.77000000142</v>
      </c>
      <c r="J715" s="88">
        <f>H715+I715</f>
        <v>1125723619.78</v>
      </c>
      <c r="K715" s="2" t="s">
        <v>378</v>
      </c>
    </row>
    <row r="716" spans="1:11">
      <c r="A716" s="4"/>
      <c r="F716" s="26"/>
      <c r="G716" s="26"/>
    </row>
    <row r="717" spans="1:11">
      <c r="J717" s="225"/>
    </row>
    <row r="718" spans="1:11">
      <c r="J718" s="225"/>
    </row>
  </sheetData>
  <mergeCells count="30">
    <mergeCell ref="A11:J11"/>
    <mergeCell ref="A510:A512"/>
    <mergeCell ref="A285:A294"/>
    <mergeCell ref="A249:A274"/>
    <mergeCell ref="A394:A396"/>
    <mergeCell ref="A368:A370"/>
    <mergeCell ref="A278:A280"/>
    <mergeCell ref="A342:A344"/>
    <mergeCell ref="A502:A504"/>
    <mergeCell ref="A483:A485"/>
    <mergeCell ref="A417:A427"/>
    <mergeCell ref="A456:A458"/>
    <mergeCell ref="A488:A490"/>
    <mergeCell ref="A437:A454"/>
    <mergeCell ref="A144:A161"/>
    <mergeCell ref="A411:A413"/>
    <mergeCell ref="A461:A463"/>
    <mergeCell ref="A471:A473"/>
    <mergeCell ref="A232:A240"/>
    <mergeCell ref="B12:G12"/>
    <mergeCell ref="C13:F13"/>
    <mergeCell ref="A93:A107"/>
    <mergeCell ref="A134:A139"/>
    <mergeCell ref="A18:A38"/>
    <mergeCell ref="A118:A125"/>
    <mergeCell ref="A43:A72"/>
    <mergeCell ref="A201:A212"/>
    <mergeCell ref="A350:A357"/>
    <mergeCell ref="A170:A184"/>
    <mergeCell ref="A282:A284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6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2021-05-14T06:41:45Z</cp:lastPrinted>
  <dcterms:created xsi:type="dcterms:W3CDTF">2010-03-22T07:46:53Z</dcterms:created>
  <dcterms:modified xsi:type="dcterms:W3CDTF">2022-12-21T12:21:22Z</dcterms:modified>
</cp:coreProperties>
</file>