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516" yWindow="12" windowWidth="28296" windowHeight="15588"/>
  </bookViews>
  <sheets>
    <sheet name="9 мес.2024" sheetId="1" r:id="rId1"/>
  </sheets>
  <externalReferences>
    <externalReference r:id="rId2"/>
  </externalReferences>
  <definedNames>
    <definedName name="_xlnm.Print_Area" localSheetId="0">'9 мес.2024'!$A$1:$F$220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5" i="1" l="1"/>
  <c r="F115" i="1" l="1"/>
  <c r="D116" i="1" l="1"/>
  <c r="D112" i="1" s="1"/>
  <c r="E116" i="1"/>
  <c r="E112" i="1" s="1"/>
  <c r="D60" i="1"/>
  <c r="F113" i="1"/>
  <c r="D99" i="1" l="1"/>
  <c r="D104" i="1"/>
  <c r="F69" i="1" l="1"/>
  <c r="C116" i="1"/>
  <c r="C112" i="1" s="1"/>
  <c r="D76" i="1"/>
  <c r="E76" i="1"/>
  <c r="C76" i="1"/>
  <c r="E110" i="1" l="1"/>
  <c r="F64" i="1" l="1"/>
  <c r="F65" i="1"/>
  <c r="F72" i="1"/>
  <c r="F82" i="1"/>
  <c r="F83" i="1"/>
  <c r="F84" i="1"/>
  <c r="F85" i="1"/>
  <c r="F86" i="1"/>
  <c r="F87" i="1"/>
  <c r="F88" i="1"/>
  <c r="C110" i="1"/>
  <c r="F124" i="1" l="1"/>
  <c r="C127" i="1"/>
  <c r="F74" i="1"/>
  <c r="E48" i="1" l="1"/>
  <c r="F49" i="1"/>
  <c r="F193" i="1" l="1"/>
  <c r="F140" i="1" l="1"/>
  <c r="D129" i="1" l="1"/>
  <c r="E129" i="1"/>
  <c r="C129" i="1"/>
  <c r="F68" i="1"/>
  <c r="F123" i="1"/>
  <c r="F128" i="1"/>
  <c r="E127" i="1"/>
  <c r="D127" i="1"/>
  <c r="D75" i="1"/>
  <c r="E75" i="1"/>
  <c r="C75" i="1"/>
  <c r="F122" i="1"/>
  <c r="F73" i="1"/>
  <c r="F75" i="1" l="1"/>
  <c r="F127" i="1"/>
  <c r="D218" i="1"/>
  <c r="D216" i="1" s="1"/>
  <c r="C218" i="1"/>
  <c r="C216" i="1" s="1"/>
  <c r="E216" i="1"/>
  <c r="E210" i="1"/>
  <c r="D210" i="1"/>
  <c r="C210" i="1"/>
  <c r="E207" i="1"/>
  <c r="D207" i="1"/>
  <c r="C207" i="1"/>
  <c r="F201" i="1"/>
  <c r="E200" i="1"/>
  <c r="D200" i="1"/>
  <c r="C200" i="1"/>
  <c r="F198" i="1"/>
  <c r="E197" i="1"/>
  <c r="F197" i="1" s="1"/>
  <c r="C197" i="1"/>
  <c r="F195" i="1"/>
  <c r="F194" i="1"/>
  <c r="E192" i="1"/>
  <c r="D192" i="1"/>
  <c r="C192" i="1"/>
  <c r="F190" i="1"/>
  <c r="F189" i="1"/>
  <c r="F188" i="1"/>
  <c r="F187" i="1"/>
  <c r="E186" i="1"/>
  <c r="D186" i="1"/>
  <c r="C186" i="1"/>
  <c r="F184" i="1"/>
  <c r="E183" i="1"/>
  <c r="D183" i="1"/>
  <c r="C183" i="1"/>
  <c r="F181" i="1"/>
  <c r="F180" i="1"/>
  <c r="E179" i="1"/>
  <c r="D179" i="1"/>
  <c r="C179" i="1"/>
  <c r="F177" i="1"/>
  <c r="F176" i="1"/>
  <c r="F175" i="1"/>
  <c r="F174" i="1"/>
  <c r="F173" i="1"/>
  <c r="E172" i="1"/>
  <c r="D172" i="1"/>
  <c r="C172" i="1"/>
  <c r="F170" i="1"/>
  <c r="E169" i="1"/>
  <c r="D169" i="1"/>
  <c r="C169" i="1"/>
  <c r="F166" i="1"/>
  <c r="F165" i="1"/>
  <c r="F164" i="1"/>
  <c r="E163" i="1"/>
  <c r="D163" i="1"/>
  <c r="C163" i="1"/>
  <c r="F161" i="1"/>
  <c r="F160" i="1"/>
  <c r="F159" i="1"/>
  <c r="F158" i="1"/>
  <c r="E157" i="1"/>
  <c r="D157" i="1"/>
  <c r="C157" i="1"/>
  <c r="F155" i="1"/>
  <c r="F154" i="1"/>
  <c r="F153" i="1"/>
  <c r="E152" i="1"/>
  <c r="D152" i="1"/>
  <c r="C152" i="1"/>
  <c r="F150" i="1"/>
  <c r="E149" i="1"/>
  <c r="D149" i="1"/>
  <c r="C149" i="1"/>
  <c r="F147" i="1"/>
  <c r="F146" i="1"/>
  <c r="F145" i="1"/>
  <c r="F144" i="1"/>
  <c r="F143" i="1"/>
  <c r="F142" i="1"/>
  <c r="F141" i="1"/>
  <c r="E139" i="1"/>
  <c r="D139" i="1"/>
  <c r="C139" i="1"/>
  <c r="F136" i="1"/>
  <c r="F135" i="1"/>
  <c r="F134" i="1"/>
  <c r="F132" i="1"/>
  <c r="F121" i="1"/>
  <c r="F120" i="1"/>
  <c r="F119" i="1"/>
  <c r="F118" i="1"/>
  <c r="F117" i="1"/>
  <c r="F114" i="1"/>
  <c r="F111" i="1"/>
  <c r="F108" i="1"/>
  <c r="F107" i="1"/>
  <c r="F106" i="1"/>
  <c r="F104" i="1"/>
  <c r="F103" i="1"/>
  <c r="F102" i="1"/>
  <c r="F101" i="1"/>
  <c r="F99" i="1"/>
  <c r="F98" i="1"/>
  <c r="F97" i="1"/>
  <c r="F96" i="1"/>
  <c r="F95" i="1"/>
  <c r="F94" i="1"/>
  <c r="F81" i="1"/>
  <c r="F80" i="1"/>
  <c r="F79" i="1"/>
  <c r="F78" i="1"/>
  <c r="F77" i="1"/>
  <c r="F71" i="1"/>
  <c r="F67" i="1"/>
  <c r="F66" i="1"/>
  <c r="F61" i="1"/>
  <c r="F53" i="1"/>
  <c r="F52" i="1"/>
  <c r="F51" i="1"/>
  <c r="F44" i="1"/>
  <c r="F43" i="1"/>
  <c r="F42" i="1"/>
  <c r="F41" i="1"/>
  <c r="F39" i="1"/>
  <c r="F38" i="1"/>
  <c r="F36" i="1"/>
  <c r="F35" i="1"/>
  <c r="F33" i="1"/>
  <c r="F31" i="1"/>
  <c r="F30" i="1"/>
  <c r="F28" i="1"/>
  <c r="F27" i="1"/>
  <c r="F26" i="1"/>
  <c r="F24" i="1"/>
  <c r="F23" i="1"/>
  <c r="F22" i="1"/>
  <c r="F20" i="1"/>
  <c r="F19" i="1"/>
  <c r="F17" i="1"/>
  <c r="F15" i="1"/>
  <c r="F13" i="1"/>
  <c r="F100" i="1"/>
  <c r="E70" i="1"/>
  <c r="E63" i="1" s="1"/>
  <c r="D70" i="1"/>
  <c r="D63" i="1" s="1"/>
  <c r="D54" i="1"/>
  <c r="F54" i="1" s="1"/>
  <c r="F163" i="1" l="1"/>
  <c r="D204" i="1"/>
  <c r="D215" i="1" s="1"/>
  <c r="F152" i="1"/>
  <c r="F172" i="1"/>
  <c r="F179" i="1"/>
  <c r="D50" i="1"/>
  <c r="D48" i="1" s="1"/>
  <c r="F157" i="1"/>
  <c r="F70" i="1"/>
  <c r="E204" i="1"/>
  <c r="F183" i="1"/>
  <c r="F192" i="1"/>
  <c r="F186" i="1"/>
  <c r="C204" i="1"/>
  <c r="C215" i="1" s="1"/>
  <c r="F149" i="1"/>
  <c r="F169" i="1"/>
  <c r="F200" i="1"/>
  <c r="F139" i="1"/>
  <c r="C54" i="1"/>
  <c r="F204" i="1" l="1"/>
  <c r="F116" i="1"/>
  <c r="C50" i="1"/>
  <c r="C48" i="1" s="1"/>
  <c r="F48" i="1" l="1"/>
  <c r="F50" i="1"/>
  <c r="D133" i="1"/>
  <c r="E133" i="1"/>
  <c r="C133" i="1"/>
  <c r="F133" i="1" l="1"/>
  <c r="F76" i="1"/>
  <c r="F112" i="1" l="1"/>
  <c r="D131" i="1"/>
  <c r="E131" i="1"/>
  <c r="C131" i="1"/>
  <c r="F131" i="1" l="1"/>
  <c r="D110" i="1"/>
  <c r="D105" i="1"/>
  <c r="C105" i="1"/>
  <c r="E93" i="1"/>
  <c r="D93" i="1"/>
  <c r="C70" i="1"/>
  <c r="C63" i="1" s="1"/>
  <c r="E60" i="1"/>
  <c r="C60" i="1"/>
  <c r="C46" i="1"/>
  <c r="C44" i="1"/>
  <c r="C43" i="1"/>
  <c r="C42" i="1"/>
  <c r="C41" i="1"/>
  <c r="C35" i="1"/>
  <c r="F93" i="1" l="1"/>
  <c r="F105" i="1"/>
  <c r="F60" i="1"/>
  <c r="F110" i="1"/>
  <c r="E14" i="1"/>
  <c r="E12" i="1"/>
  <c r="C32" i="1"/>
  <c r="C12" i="1"/>
  <c r="D14" i="1"/>
  <c r="D12" i="1"/>
  <c r="C14" i="1"/>
  <c r="D32" i="1"/>
  <c r="C37" i="1"/>
  <c r="C93" i="1"/>
  <c r="C109" i="1"/>
  <c r="E32" i="1"/>
  <c r="D109" i="1"/>
  <c r="E109" i="1"/>
  <c r="E37" i="1"/>
  <c r="D34" i="1"/>
  <c r="C29" i="1"/>
  <c r="C25" i="1"/>
  <c r="C21" i="1"/>
  <c r="D21" i="1"/>
  <c r="E29" i="1"/>
  <c r="E16" i="1"/>
  <c r="E40" i="1"/>
  <c r="E21" i="1"/>
  <c r="C16" i="1"/>
  <c r="D16" i="1"/>
  <c r="C34" i="1"/>
  <c r="E25" i="1"/>
  <c r="E34" i="1"/>
  <c r="C40" i="1"/>
  <c r="D40" i="1"/>
  <c r="D29" i="1"/>
  <c r="D37" i="1"/>
  <c r="D25" i="1"/>
  <c r="F21" i="1" l="1"/>
  <c r="F32" i="1"/>
  <c r="F109" i="1"/>
  <c r="F34" i="1"/>
  <c r="F37" i="1"/>
  <c r="F12" i="1"/>
  <c r="F16" i="1"/>
  <c r="F14" i="1"/>
  <c r="F40" i="1"/>
  <c r="F29" i="1"/>
  <c r="F25" i="1"/>
  <c r="D11" i="1"/>
  <c r="C11" i="1"/>
  <c r="E11" i="1"/>
  <c r="E92" i="1"/>
  <c r="D92" i="1"/>
  <c r="D58" i="1" s="1"/>
  <c r="C92" i="1"/>
  <c r="C58" i="1" s="1"/>
  <c r="E58" i="1" l="1"/>
  <c r="E56" i="1" s="1"/>
  <c r="C56" i="1"/>
  <c r="D56" i="1"/>
  <c r="F92" i="1"/>
  <c r="F63" i="1"/>
  <c r="F11" i="1"/>
  <c r="F58" i="1" l="1"/>
  <c r="F56" i="1" l="1"/>
  <c r="E137" i="1"/>
  <c r="C137" i="1"/>
  <c r="D137" i="1"/>
  <c r="D214" i="1" s="1"/>
  <c r="F137" i="1" l="1"/>
  <c r="D213" i="1"/>
  <c r="D220" i="1" s="1"/>
  <c r="D205" i="1"/>
  <c r="C214" i="1"/>
  <c r="C213" i="1" s="1"/>
  <c r="C220" i="1" s="1"/>
  <c r="C205" i="1"/>
  <c r="E205" i="1"/>
  <c r="E213" i="1"/>
  <c r="E220" i="1" s="1"/>
  <c r="F205" i="1" l="1"/>
</calcChain>
</file>

<file path=xl/sharedStrings.xml><?xml version="1.0" encoding="utf-8"?>
<sst xmlns="http://schemas.openxmlformats.org/spreadsheetml/2006/main" count="349" uniqueCount="348">
  <si>
    <t>Приложение № 1</t>
  </si>
  <si>
    <t>Мезенского муниципального округа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</si>
  <si>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</si>
  <si>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</si>
  <si>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</si>
  <si>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</si>
  <si>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</si>
  <si>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</si>
  <si>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</si>
  <si>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1 01 02000 00 0000 000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</si>
  <si>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</si>
  <si>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</si>
  <si>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</si>
  <si>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1 03 02000 00 0000 000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</si>
  <si>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</si>
  <si>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</si>
  <si>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</si>
  <si>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1 05 01000 00 0000 000</t>
  </si>
  <si>
    <t>Единый налог на вмененный доход для отдельных видов деятельности</t>
  </si>
  <si>
    <t>Единый сельскохозяйственный налог</t>
  </si>
  <si>
    <t>1 05 03000 00 0000 000</t>
  </si>
  <si>
    <t>Налог, взимаемый в связи с применением патентной системы налогообложения</t>
  </si>
  <si>
    <t>1 05 04000 00 0000 000</t>
  </si>
  <si>
    <t>НАЛОГИ НА ИМУЩЕСТВО</t>
  </si>
  <si>
    <t>1 06 00000 00 0000 000</t>
  </si>
  <si>
    <t>Налог на имущество физических лиц</t>
  </si>
  <si>
    <t>1 06 01000 00 0000 000</t>
  </si>
  <si>
    <t>Транспортный налог</t>
  </si>
  <si>
    <t>1 06 04000 00 0000 000</t>
  </si>
  <si>
    <t>Земельный налог</t>
  </si>
  <si>
    <t>1 06 06000 00 0000 000</t>
  </si>
  <si>
    <t>ГОСУДАРСТВЕННАЯ ПОШЛИНА</t>
  </si>
  <si>
    <t>1 08 00000 00 0000 000</t>
  </si>
  <si>
    <t xml:space="preserve">Государственная пошлина по делам, рассматриваемым в судах общей юрисдикции, мировыми судьями </t>
  </si>
  <si>
    <t>1 08 03000 00 0000 000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</si>
  <si>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</si>
  <si>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1 08 04000 00 0000 000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</si>
  <si>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</si>
  <si>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</si>
  <si>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</si>
  <si>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</si>
  <si>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</si>
  <si>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</si>
  <si>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</si>
  <si>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1 11 09000 00 0000 000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</si>
  <si>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</si>
  <si>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</si>
  <si>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</si>
  <si>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1 12 01000 00 0000 000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</si>
  <si>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</si>
  <si>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</si>
  <si>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</si>
  <si>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1 13 01000 00 0000 000</t>
  </si>
  <si>
    <t>Доходы от компенсации затрат государства</t>
  </si>
  <si>
    <t>1 13 02000 00 0000 000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</si>
  <si>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</si>
  <si>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</si>
  <si>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</si>
  <si>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</si>
  <si>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</si>
  <si>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1 14 06000 00 0000 000</t>
  </si>
  <si>
    <t>ШТРАФЫ, САНКЦИИ, ВОЗМЕЩЕНИЕ УЩЕРБА</t>
  </si>
  <si>
    <t>1 16 00000 00 0000 000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</si>
  <si>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</si>
  <si>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</si>
  <si>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</si>
  <si>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1 16 02000 02 0000 000</t>
  </si>
  <si>
    <t>Платежи в целях возмещения причиненного ущерба (убытков)</t>
  </si>
  <si>
    <t>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</si>
  <si>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</si>
  <si>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1 16 07090 14 0000 140</t>
  </si>
  <si>
    <t>Платежи, уплачиваемые в целях возмещения вреда</t>
  </si>
  <si>
    <t>1 16 11000 01 0000 140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</si>
  <si>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</si>
  <si>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</si>
  <si>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</si>
  <si>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</si>
  <si>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</si>
  <si>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 xml:space="preserve"> 2 02 10000 00 0000 150
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</si>
  <si>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</si>
  <si>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</si>
  <si>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</si>
  <si>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</si>
  <si>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</si>
  <si>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</si>
  <si>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</si>
  <si>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</si>
  <si>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Прочие субсидии </t>
  </si>
  <si>
    <t>2 02 29999 00 0000 150</t>
  </si>
  <si>
    <t>Прочие субсидии бюджетам муниципальных округов</t>
  </si>
  <si>
    <t>2 02 29999 14 0000 150</t>
  </si>
  <si>
    <t>из них: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</si>
  <si>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 xml:space="preserve">на комплектование книжных фондов библиотек муниципальных образований Архангельской области и подписку на периодическую печать </t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</si>
  <si>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</si>
  <si>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 xml:space="preserve">СУБВЕНЦИИ БЮДЖЕТАМ БЮДЖЕТНОЙ СИСТЕМЫ РОССИЙСКОЙ ФЕДЕРАЦИИ </t>
  </si>
  <si>
    <t>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</si>
  <si>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</si>
  <si>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</si>
  <si>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 xml:space="preserve"> из них: на осуществление государственных полномочий в сфере охраны труда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</si>
  <si>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</si>
  <si>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 осуществление государственных полномочий по выплате вознаграждений профессиональным опекунам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</si>
  <si>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</si>
  <si>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</si>
  <si>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</si>
  <si>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</si>
  <si>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>2 02 30029 14 0000 150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</si>
  <si>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</si>
  <si>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</si>
  <si>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</si>
  <si>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</si>
  <si>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</si>
  <si>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</si>
  <si>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Единая субвенция бюджетам муниципальных округов</t>
  </si>
  <si>
    <t>2 02 39998 14 0000 150</t>
  </si>
  <si>
    <t>из нее: на осуществление государственных полномочий по созданию комиссий по делам несовершеннолетних и защите их прав</t>
  </si>
  <si>
    <t>на осуществление государственных полномочий по организации и осуществлению деятельности по опеке и попечительству</t>
  </si>
  <si>
    <t>на осуществление государственных полномочий в сфере административных правонарушений</t>
  </si>
  <si>
    <t>Прочие субвенции</t>
  </si>
  <si>
    <t>2 02 39999 00 0000 150</t>
  </si>
  <si>
    <t>Прочие субвенции бюджетам муниципальных округов</t>
  </si>
  <si>
    <t>2 02 39999 14 0000 150</t>
  </si>
  <si>
    <t>из них : на реализацию образовательных программ</t>
  </si>
  <si>
    <t>ИНЫЕ МЕЖБЮДЖЕТНЫЕ ТРАНСФЕРТЫ</t>
  </si>
  <si>
    <t>2 02 40000 00 0000 150</t>
  </si>
  <si>
    <t>Прочие межбюджетные трансферты, передаваемые бюджетам муниципальных округов</t>
  </si>
  <si>
    <t>2 02 49999 14 0000 150</t>
  </si>
  <si>
    <t>на реализацию мероприятий по социально-экономическому развитию муниципальных округов</t>
  </si>
  <si>
    <t>ВСЕГО ДОХОДОВ</t>
  </si>
  <si>
    <t>из них: на поддержку территориального общественного самоуправления в Архангельской области</t>
  </si>
  <si>
    <t>Субсидии бюджетам муниципальных округов на поддержку отрасли культуры</t>
  </si>
  <si>
    <t>на софинансирование расходов по созданию условий для обеспечения  жителей муниципальных  округов услугами торговли</t>
  </si>
  <si>
    <t>на проведение комплексных кадастровых работ</t>
  </si>
  <si>
    <t>на развитие инициативных проектов в рамках регионального проекта "Комфортное Поморье"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</si>
  <si>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</si>
  <si>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</si>
  <si>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</si>
  <si>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</si>
  <si>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</si>
  <si>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</si>
  <si>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муниципальных округов от возврата бюджетными учреждениями остатков субсидий прошлых лет</t>
  </si>
  <si>
    <t>2 18 04010 14 0000 150</t>
  </si>
  <si>
    <t>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</si>
  <si>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</si>
  <si>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</si>
  <si>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</si>
  <si>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</si>
  <si>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2 19 25304 14 0000 150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</si>
  <si>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</si>
  <si>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2 19 35303 14 0000 150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</si>
  <si>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округов</t>
  </si>
  <si>
    <t>1 17 00000 00 0000 000</t>
  </si>
  <si>
    <t>1 17 15020 14 0000 150</t>
  </si>
  <si>
    <t>1 17 15020 14 0001 150</t>
  </si>
  <si>
    <t>1 17 15020 14 0003 150</t>
  </si>
  <si>
    <t>1 17 15020 14 0004 150</t>
  </si>
  <si>
    <t>ПРОЧИЕ НЕНАЛОГОВЫЕ ДОХОДЫ</t>
  </si>
  <si>
    <t>Инициативные платежи, зачисляемые в бюджеты муниципальных округов</t>
  </si>
  <si>
    <t>1 17 15020 14 0005 150</t>
  </si>
  <si>
    <t>Инициативные платежи, зачисляемые в бюджеты муниципальных округов на реализацию инициативного проекта "Ремонт тротуаров п. Каменка"</t>
  </si>
  <si>
    <t>Инициативные платежи, зачисляемые в бюджеты муниципальных округов на реализацию инициативного проекта "Вставай на лыжи"</t>
  </si>
  <si>
    <t>Инициативные платежи, зачисляемые в бюджеты муниципальных округов на реализацию инициативного проекта "Комфорт для зрителей"</t>
  </si>
  <si>
    <t>Инициативные платежи, зачисляемые в бюджеты муниципальных округов на реализацию инициативного проекта "Порядок общественным местам"</t>
  </si>
  <si>
    <t xml:space="preserve"> на организацию транспортного обслуживания населения на пассажирских муниципальных маршрутах водного транспорта</t>
  </si>
  <si>
    <t>% выпол-нения к плану</t>
  </si>
  <si>
    <t>РАСХОДЫ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</si>
  <si>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</si>
  <si>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</si>
  <si>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</si>
  <si>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</si>
  <si>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</si>
  <si>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</si>
  <si>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</si>
  <si>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</si>
  <si>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</si>
  <si>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</si>
  <si>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</si>
  <si>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</si>
  <si>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</si>
  <si>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</si>
  <si>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</si>
  <si>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</si>
  <si>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</si>
  <si>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</si>
  <si>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</si>
  <si>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</si>
  <si>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</si>
  <si>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</si>
  <si>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</si>
  <si>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</t>
  </si>
  <si>
    <t>Органы внутренних дел</t>
  </si>
  <si>
    <t>0302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</si>
  <si>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</si>
  <si>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</si>
  <si>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</si>
  <si>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</si>
  <si>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</si>
  <si>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</si>
  <si>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</si>
  <si>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</si>
  <si>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</si>
  <si>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</si>
  <si>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</si>
  <si>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</si>
  <si>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</si>
  <si>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</si>
  <si>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</si>
  <si>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</si>
  <si>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</si>
  <si>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</si>
  <si>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</si>
  <si>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</si>
  <si>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</si>
  <si>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</si>
  <si>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</si>
  <si>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</si>
  <si>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</si>
  <si>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</t>
  </si>
  <si>
    <t>Другие вопросы в области охраны окружающей среды</t>
  </si>
  <si>
    <t>0605</t>
  </si>
  <si>
    <t>Образование</t>
  </si>
  <si>
    <t>07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</si>
  <si>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</si>
  <si>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</si>
  <si>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</si>
  <si>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</si>
  <si>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</si>
  <si>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</si>
  <si>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</si>
  <si>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</si>
  <si>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</si>
  <si>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</si>
  <si>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</si>
  <si>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</si>
  <si>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</si>
  <si>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</si>
  <si>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</si>
  <si>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</si>
  <si>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</si>
  <si>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</t>
  </si>
  <si>
    <t>Другие вопросы в области здравоохранения</t>
  </si>
  <si>
    <t>0909</t>
  </si>
  <si>
    <t>Социальная политика</t>
  </si>
  <si>
    <t>10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</si>
  <si>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</si>
  <si>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</si>
  <si>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</si>
  <si>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</si>
  <si>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</si>
  <si>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</si>
  <si>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</si>
  <si>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</si>
  <si>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</si>
  <si>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</t>
  </si>
  <si>
    <t>Физическая культура</t>
  </si>
  <si>
    <t>1101</t>
  </si>
  <si>
    <t>Массовый спорт</t>
  </si>
  <si>
    <t>1102</t>
  </si>
  <si>
    <t>Спорт высших достижений</t>
  </si>
  <si>
    <t>1103</t>
  </si>
  <si>
    <t>Средства массовой информации</t>
  </si>
  <si>
    <t>12</t>
  </si>
  <si>
    <t>Телевидение и радиовещание</t>
  </si>
  <si>
    <t>1201</t>
  </si>
  <si>
    <t>Обслуживание государственного и муниципального долга</t>
  </si>
  <si>
    <t>13</t>
  </si>
  <si>
    <t>Обслуживание государственного (муниципального) внутреннего долга</t>
  </si>
  <si>
    <t>1301</t>
  </si>
  <si>
    <t>ВСЕГО РАСХОДОВ</t>
  </si>
  <si>
    <t>Превышение доходов над расходами (+), дефицит (-)</t>
  </si>
  <si>
    <t>ИСТОЧНИКИ ПОКРЫТИЯ ДЕФИЦИТА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</si>
  <si>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</si>
  <si>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</si>
  <si>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01 02 00 00 00 0000 700</t>
  </si>
  <si>
    <t xml:space="preserve">Погашение кредитов, предоставленных кредитными организациями в валюте Российской Федерации </t>
  </si>
  <si>
    <t>01 02 00 00 00 0000 800</t>
  </si>
  <si>
    <t>Бюджетные кредиты от других бюджетов бюджетной системы Российской Федерации в валюте Российской Федерации</t>
  </si>
  <si>
    <t>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</si>
  <si>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</si>
  <si>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01 03 01 00 00 0000 700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</si>
  <si>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</si>
  <si>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01 03 01 00 00 0000 800</t>
  </si>
  <si>
    <t>Изменение остатков средств на счетах по учету средств бюджета</t>
  </si>
  <si>
    <t>Увеличение остатков средств бюджетов</t>
  </si>
  <si>
    <t>01 05 00 00 00 0000 500</t>
  </si>
  <si>
    <t>Уменьшение остатков средств бюджетов</t>
  </si>
  <si>
    <t>01 05 00 00 00 0000 600</t>
  </si>
  <si>
    <t>Иные источники внутреннего финансирования дефицитов бюджетов</t>
  </si>
  <si>
    <t>01 06 00 00 00 0000 000</t>
  </si>
  <si>
    <t>Исполнение государственных и муниципальных гарантий в валюте Российской Федерации</t>
  </si>
  <si>
    <t>01 06 04 00 00 0000 000</t>
  </si>
  <si>
    <t>Исполнение государственных и муниципальных гарантий в валюте Российской Федерации, в случае, если исполнение гарантом государственных и муниципальных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</si>
  <si>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01 06 04 00 00 0000 800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</si>
  <si>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</si>
  <si>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</si>
  <si>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>Субсидии бюджетам муниципальных округов на реализацию программ формирования современной городской среды</t>
  </si>
  <si>
    <t>2 02 25555 14 0000 150</t>
  </si>
  <si>
    <t xml:space="preserve"> на мероприятия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</si>
  <si>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</si>
  <si>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</si>
  <si>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</si>
  <si>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</si>
  <si>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</si>
  <si>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2 02 20302 14 0000 150</t>
  </si>
  <si>
    <t>на обеспечение условий для развития кадрового потенциала муниципальных образовательных организаций в Архангельской области</t>
  </si>
  <si>
    <t>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</si>
  <si>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(Созданы новые места в образовательных организациях различных типов для реализации дополнительных общеразвивающих программ всех направленностей)</t>
  </si>
  <si>
    <t>ПРОЧИЕ БЕЗВОЗМЕЗДНЫЕ ПОСТУПЛЕНИЯ</t>
  </si>
  <si>
    <t>2 07 00000 00 0000 150</t>
  </si>
  <si>
    <t>Прочие безвозмездные поступления в бюджеты муниципальных округов</t>
  </si>
  <si>
    <t>2 07 04050 14 0000 150</t>
  </si>
  <si>
    <t xml:space="preserve"> 1 16 10000 00 0000 140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</si>
  <si>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</si>
  <si>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муниципальных округов (в бюджеты муниципальных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</si>
  <si>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2 08 00000 00 0000 000</t>
  </si>
  <si>
    <t xml:space="preserve"> 2 08 04000 14 0000 150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</si>
  <si>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</si>
  <si>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01 06 10 02 00 0000 550</t>
  </si>
  <si>
    <t>01 02 00 00 00 0000 000</t>
  </si>
  <si>
    <t>01 05 00 00 00 0000 000</t>
  </si>
  <si>
    <t>Невыясненные поступления, зачисляемые в бюджеты муниципальных округов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</si>
  <si>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</si>
  <si>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2 02 27112 14 0000 150</t>
  </si>
  <si>
    <t>на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</si>
  <si>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на организацию транспортного обслуживания населения на пассажирских муниципальных маршрутах автомобильного транспорта</t>
  </si>
  <si>
    <t>на реализацию мероприятий по содействию трудоустройству несовершеннолетних граждан на территории Архангельской области</t>
  </si>
  <si>
    <t>на ремонт, реконструкцию, благоустройство и установку памятников, обелисков, мемориалов, памятных досок</t>
  </si>
  <si>
    <t>на реализацию мероприятий по модернизации учреждений отрасли культуры</t>
  </si>
  <si>
    <t>на реализацию мероприятий по оборудованию источников наружного противопожарного водоснабжения</t>
  </si>
  <si>
    <t>1 05 02000 00 0000 000</t>
  </si>
  <si>
    <t>1 17 01040 14 0000 180</t>
  </si>
  <si>
    <t>Отчет об исполнении бюджета муниципального округа за  9 месяцев 2024 года</t>
  </si>
  <si>
    <t>Утверждено на 2024 год в редакции от 05.09.2024 № 250</t>
  </si>
  <si>
    <t>План кассовых поступлений и выплат (сводная бюджетная роспись) на 30.09.2024)</t>
  </si>
  <si>
    <t>Исполнено на 30.09.2024</t>
  </si>
  <si>
    <t xml:space="preserve"> на приобретение и установку автономных дымовых пожарных извещателей</t>
  </si>
  <si>
    <t xml:space="preserve"> на проведение работ по ликвидации чрезвычайной ситуации, вызванной затором льда в районе д.Ёлкино на реке Пёза</t>
  </si>
  <si>
    <t>на оказание единовременной материальной и финансовой помощи гражданам, пострадавшим в результате паводка в д.Бычье и д. Сафоново</t>
  </si>
  <si>
    <t>на реализацию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</si>
  <si>
    <t>на 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</t>
  </si>
  <si>
    <t>Субсидии бюджетам муниципальных округов на проведение комплексных кадастровых работ</t>
  </si>
  <si>
    <t>2 02 25511 14 0000 150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</si>
  <si>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</si>
  <si>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2 02 45050 14 0000 150</t>
  </si>
  <si>
    <t>Межбюджетные трансферты, передаваемые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</si>
  <si>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</si>
  <si>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</si>
  <si>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 к решению Собрания депутатов</t>
  </si>
  <si>
    <t>от 12.12.2024 года № 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</si>
</sst>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_р_._-;\-* #,##0.0_р_._-;_-* &quot;-&quot;?_р_._-;_-@_-"/>
    <numFmt numFmtId="165" formatCode="_-* #,##0.00_р_._-;\-* #,##0.00_р_._-;_-* &quot;-&quot;??_р_._-;_-@_-"/>
    <numFmt numFmtId="166" formatCode="#,##0.00_ ;[Red]\-#,##0.00\ "/>
    <numFmt numFmtId="167" formatCode="_-* #,##0_р_._-;\-* #,##0_р_._-;_-* &quot;-&quot;?_р_._-;_-@_-"/>
    <numFmt numFmtId="168" formatCode="#,##0_ ;[Red]\-#,##0\ 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10"/>
      <color theme="1"/>
      <name val="Arial Cyr"/>
      <charset val="204"/>
    </font>
    <font>
      <sz val="11"/>
      <name val="Arial Cyr"/>
      <charset val="204"/>
    </font>
    <font>
      <sz val="10"/>
      <color rgb="FF000000"/>
      <name val="Arial"/>
      <family val="2"/>
      <charset val="204"/>
    </font>
    <font>
      <sz val="10"/>
      <color indexed="8"/>
      <name val="Arial Cyr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10" fillId="0" borderId="0"/>
    <xf numFmtId="0" fontId="4" fillId="0" borderId="0"/>
    <xf numFmtId="0" fontId="16" fillId="0" borderId="16">
      <alignment horizontal="left" wrapText="1" indent="2"/>
    </xf>
    <xf numFmtId="0" fontId="18" fillId="0" borderId="17">
      <alignment horizontal="left" wrapText="1" indent="2"/>
    </xf>
    <xf numFmtId="4" fontId="19" fillId="0" borderId="22">
      <alignment horizontal="right"/>
    </xf>
  </cellStyleXfs>
  <cellXfs count="165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quotePrefix="1" applyFont="1" applyBorder="1" applyAlignment="1">
      <alignment horizontal="center" vertical="center" wrapText="1"/>
    </xf>
    <xf numFmtId="0" fontId="0" fillId="0" borderId="1" xfId="0" applyBorder="1"/>
    <xf numFmtId="4" fontId="4" fillId="0" borderId="0" xfId="0" applyNumberFormat="1" applyFont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2" fillId="0" borderId="4" xfId="0" applyFont="1" applyBorder="1"/>
    <xf numFmtId="49" fontId="2" fillId="0" borderId="4" xfId="0" applyNumberFormat="1" applyFont="1" applyBorder="1" applyAlignment="1">
      <alignment horizontal="center"/>
    </xf>
    <xf numFmtId="164" fontId="0" fillId="0" borderId="4" xfId="0" applyNumberFormat="1" applyBorder="1"/>
    <xf numFmtId="0" fontId="6" fillId="0" borderId="5" xfId="0" applyFont="1" applyBorder="1" applyAlignment="1">
      <alignment vertical="center" wrapText="1"/>
    </xf>
    <xf numFmtId="49" fontId="6" fillId="0" borderId="5" xfId="0" applyNumberFormat="1" applyFont="1" applyBorder="1" applyAlignment="1">
      <alignment horizontal="center"/>
    </xf>
    <xf numFmtId="4" fontId="7" fillId="0" borderId="5" xfId="0" applyNumberFormat="1" applyFont="1" applyBorder="1" applyAlignment="1">
      <alignment horizontal="right"/>
    </xf>
    <xf numFmtId="0" fontId="2" fillId="0" borderId="5" xfId="0" applyFont="1" applyBorder="1" applyAlignment="1">
      <alignment vertical="center" wrapText="1"/>
    </xf>
    <xf numFmtId="49" fontId="2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 wrapText="1"/>
    </xf>
    <xf numFmtId="4" fontId="0" fillId="0" borderId="5" xfId="0" applyNumberFormat="1" applyBorder="1" applyAlignment="1">
      <alignment horizontal="right"/>
    </xf>
    <xf numFmtId="0" fontId="0" fillId="0" borderId="5" xfId="0" applyBorder="1" applyAlignment="1">
      <alignment horizontal="left" wrapText="1" indent="1"/>
    </xf>
    <xf numFmtId="49" fontId="0" fillId="0" borderId="5" xfId="0" applyNumberForma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0" fontId="1" fillId="0" borderId="5" xfId="0" applyFont="1" applyBorder="1" applyAlignment="1">
      <alignment horizontal="left" wrapText="1" indent="1"/>
    </xf>
    <xf numFmtId="0" fontId="1" fillId="0" borderId="5" xfId="0" applyFont="1" applyBorder="1" applyAlignment="1">
      <alignment horizontal="left" vertical="center" wrapText="1" indent="1"/>
    </xf>
    <xf numFmtId="49" fontId="0" fillId="0" borderId="5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left" vertical="center" wrapText="1" indent="1"/>
    </xf>
    <xf numFmtId="49" fontId="9" fillId="0" borderId="5" xfId="0" applyNumberFormat="1" applyFont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center"/>
    </xf>
    <xf numFmtId="0" fontId="0" fillId="0" borderId="5" xfId="0" applyBorder="1"/>
    <xf numFmtId="4" fontId="2" fillId="0" borderId="5" xfId="0" applyNumberFormat="1" applyFont="1" applyBorder="1" applyAlignment="1">
      <alignment horizontal="right"/>
    </xf>
    <xf numFmtId="0" fontId="0" fillId="0" borderId="5" xfId="0" applyBorder="1" applyAlignment="1">
      <alignment vertical="center" wrapText="1"/>
    </xf>
    <xf numFmtId="2" fontId="9" fillId="3" borderId="5" xfId="2" applyNumberFormat="1" applyFont="1" applyFill="1" applyBorder="1" applyAlignment="1">
      <alignment horizontal="left" vertical="center" wrapText="1" indent="1"/>
    </xf>
    <xf numFmtId="2" fontId="9" fillId="3" borderId="5" xfId="2" applyNumberFormat="1" applyFont="1" applyFill="1" applyBorder="1" applyAlignment="1">
      <alignment horizontal="center" vertical="center"/>
    </xf>
    <xf numFmtId="3" fontId="2" fillId="0" borderId="5" xfId="0" applyNumberFormat="1" applyFont="1" applyBorder="1" applyAlignment="1">
      <alignment horizontal="right"/>
    </xf>
    <xf numFmtId="0" fontId="0" fillId="0" borderId="5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2"/>
    </xf>
    <xf numFmtId="0" fontId="2" fillId="0" borderId="5" xfId="0" applyFont="1" applyBorder="1" applyAlignment="1">
      <alignment horizontal="left" vertical="center" wrapText="1" indent="2"/>
    </xf>
    <xf numFmtId="0" fontId="2" fillId="0" borderId="5" xfId="0" applyFont="1" applyBorder="1" applyAlignment="1">
      <alignment horizontal="left" vertical="center" wrapText="1" indent="3"/>
    </xf>
    <xf numFmtId="0" fontId="11" fillId="0" borderId="5" xfId="0" applyFont="1" applyBorder="1" applyAlignment="1">
      <alignment horizontal="left" wrapText="1" indent="3"/>
    </xf>
    <xf numFmtId="0" fontId="0" fillId="0" borderId="5" xfId="0" applyBorder="1" applyAlignment="1">
      <alignment horizontal="left" vertical="top" wrapText="1" indent="1"/>
    </xf>
    <xf numFmtId="0" fontId="0" fillId="0" borderId="5" xfId="0" quotePrefix="1" applyBorder="1" applyAlignment="1">
      <alignment horizontal="left" vertical="center" wrapText="1" indent="1"/>
    </xf>
    <xf numFmtId="4" fontId="1" fillId="0" borderId="5" xfId="1" applyNumberFormat="1" applyFont="1" applyFill="1" applyBorder="1" applyAlignment="1">
      <alignment horizontal="right"/>
    </xf>
    <xf numFmtId="49" fontId="2" fillId="0" borderId="5" xfId="0" applyNumberFormat="1" applyFont="1" applyBorder="1" applyAlignment="1">
      <alignment horizontal="center" wrapText="1"/>
    </xf>
    <xf numFmtId="0" fontId="11" fillId="0" borderId="5" xfId="0" applyFont="1" applyBorder="1" applyAlignment="1">
      <alignment horizontal="left" wrapText="1" indent="2"/>
    </xf>
    <xf numFmtId="49" fontId="2" fillId="0" borderId="0" xfId="0" applyNumberFormat="1" applyFont="1" applyAlignment="1">
      <alignment horizontal="center"/>
    </xf>
    <xf numFmtId="0" fontId="6" fillId="0" borderId="2" xfId="0" applyFont="1" applyBorder="1" applyAlignment="1">
      <alignment vertical="center" wrapText="1"/>
    </xf>
    <xf numFmtId="49" fontId="6" fillId="0" borderId="2" xfId="0" applyNumberFormat="1" applyFont="1" applyBorder="1" applyAlignment="1">
      <alignment horizontal="center"/>
    </xf>
    <xf numFmtId="4" fontId="6" fillId="0" borderId="2" xfId="0" applyNumberFormat="1" applyFont="1" applyBorder="1" applyAlignment="1">
      <alignment horizontal="right"/>
    </xf>
    <xf numFmtId="0" fontId="5" fillId="0" borderId="6" xfId="0" applyFont="1" applyBorder="1" applyAlignment="1">
      <alignment horizontal="center" vertical="center"/>
    </xf>
    <xf numFmtId="2" fontId="9" fillId="3" borderId="5" xfId="2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left" vertical="center" wrapText="1" indent="1"/>
    </xf>
    <xf numFmtId="49" fontId="2" fillId="0" borderId="7" xfId="0" applyNumberFormat="1" applyFont="1" applyBorder="1" applyAlignment="1">
      <alignment horizontal="center" vertical="center"/>
    </xf>
    <xf numFmtId="49" fontId="12" fillId="0" borderId="8" xfId="3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 indent="2"/>
    </xf>
    <xf numFmtId="49" fontId="2" fillId="0" borderId="7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wrapText="1" indent="2"/>
    </xf>
    <xf numFmtId="49" fontId="2" fillId="0" borderId="10" xfId="0" applyNumberFormat="1" applyFont="1" applyBorder="1" applyAlignment="1">
      <alignment horizontal="center"/>
    </xf>
    <xf numFmtId="49" fontId="2" fillId="0" borderId="8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left" vertical="center" wrapText="1"/>
    </xf>
    <xf numFmtId="2" fontId="9" fillId="0" borderId="7" xfId="0" applyNumberFormat="1" applyFont="1" applyBorder="1" applyAlignment="1">
      <alignment horizontal="left" vertical="center" wrapText="1" indent="1"/>
    </xf>
    <xf numFmtId="4" fontId="0" fillId="0" borderId="5" xfId="0" applyNumberFormat="1" applyBorder="1"/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7" fillId="0" borderId="5" xfId="0" applyNumberFormat="1" applyFont="1" applyBorder="1" applyAlignment="1">
      <alignment horizontal="center"/>
    </xf>
    <xf numFmtId="3" fontId="1" fillId="0" borderId="5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1" fillId="0" borderId="5" xfId="1" applyNumberFormat="1" applyFont="1" applyFill="1" applyBorder="1" applyAlignment="1">
      <alignment horizontal="center"/>
    </xf>
    <xf numFmtId="0" fontId="13" fillId="0" borderId="11" xfId="0" applyFont="1" applyBorder="1" applyAlignment="1">
      <alignment vertical="center" wrapText="1"/>
    </xf>
    <xf numFmtId="49" fontId="13" fillId="0" borderId="3" xfId="0" applyNumberFormat="1" applyFont="1" applyBorder="1" applyAlignment="1">
      <alignment horizontal="center" vertical="center"/>
    </xf>
    <xf numFmtId="166" fontId="13" fillId="0" borderId="3" xfId="0" applyNumberFormat="1" applyFont="1" applyBorder="1" applyAlignment="1">
      <alignment vertical="center"/>
    </xf>
    <xf numFmtId="0" fontId="4" fillId="0" borderId="0" xfId="0" applyFont="1"/>
    <xf numFmtId="0" fontId="13" fillId="0" borderId="7" xfId="0" applyFont="1" applyBorder="1" applyAlignment="1">
      <alignment horizontal="left" vertical="center" wrapText="1"/>
    </xf>
    <xf numFmtId="49" fontId="13" fillId="0" borderId="7" xfId="0" applyNumberFormat="1" applyFont="1" applyBorder="1" applyAlignment="1">
      <alignment horizontal="center" vertical="center"/>
    </xf>
    <xf numFmtId="166" fontId="13" fillId="0" borderId="7" xfId="1" applyNumberFormat="1" applyFont="1" applyFill="1" applyBorder="1" applyAlignment="1">
      <alignment horizontal="right" vertical="center"/>
    </xf>
    <xf numFmtId="3" fontId="7" fillId="0" borderId="7" xfId="0" applyNumberFormat="1" applyFont="1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center" vertical="center"/>
    </xf>
    <xf numFmtId="166" fontId="4" fillId="0" borderId="7" xfId="1" applyNumberFormat="1" applyFont="1" applyFill="1" applyBorder="1" applyAlignment="1">
      <alignment horizontal="right" vertical="center"/>
    </xf>
    <xf numFmtId="3" fontId="2" fillId="0" borderId="7" xfId="0" applyNumberFormat="1" applyFont="1" applyBorder="1" applyAlignment="1">
      <alignment horizontal="center"/>
    </xf>
    <xf numFmtId="0" fontId="4" fillId="0" borderId="7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167" fontId="13" fillId="0" borderId="7" xfId="0" applyNumberFormat="1" applyFont="1" applyBorder="1" applyAlignment="1">
      <alignment horizontal="center" vertical="center"/>
    </xf>
    <xf numFmtId="49" fontId="13" fillId="0" borderId="7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left" vertical="center" wrapText="1"/>
    </xf>
    <xf numFmtId="49" fontId="2" fillId="0" borderId="13" xfId="0" applyNumberFormat="1" applyFont="1" applyBorder="1" applyAlignment="1">
      <alignment vertical="center" wrapText="1"/>
    </xf>
    <xf numFmtId="0" fontId="4" fillId="0" borderId="7" xfId="0" applyFont="1" applyBorder="1"/>
    <xf numFmtId="0" fontId="4" fillId="0" borderId="13" xfId="0" applyFont="1" applyBorder="1" applyAlignment="1">
      <alignment horizontal="left" vertical="center" wrapText="1"/>
    </xf>
    <xf numFmtId="0" fontId="13" fillId="0" borderId="0" xfId="0" applyFont="1"/>
    <xf numFmtId="0" fontId="15" fillId="0" borderId="7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center" vertical="center"/>
    </xf>
    <xf numFmtId="166" fontId="4" fillId="0" borderId="8" xfId="1" applyNumberFormat="1" applyFont="1" applyFill="1" applyBorder="1" applyAlignment="1">
      <alignment horizontal="right" vertical="center"/>
    </xf>
    <xf numFmtId="0" fontId="15" fillId="0" borderId="8" xfId="0" applyFont="1" applyBorder="1" applyAlignment="1">
      <alignment horizontal="left" vertical="center" wrapText="1"/>
    </xf>
    <xf numFmtId="49" fontId="13" fillId="0" borderId="8" xfId="0" applyNumberFormat="1" applyFont="1" applyBorder="1" applyAlignment="1">
      <alignment horizontal="center" vertical="center"/>
    </xf>
    <xf numFmtId="0" fontId="14" fillId="0" borderId="1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3" fontId="2" fillId="0" borderId="8" xfId="0" applyNumberFormat="1" applyFont="1" applyBorder="1" applyAlignment="1">
      <alignment horizontal="center"/>
    </xf>
    <xf numFmtId="0" fontId="13" fillId="0" borderId="2" xfId="0" applyFont="1" applyBorder="1"/>
    <xf numFmtId="0" fontId="4" fillId="0" borderId="2" xfId="0" applyFont="1" applyBorder="1"/>
    <xf numFmtId="166" fontId="13" fillId="0" borderId="2" xfId="0" applyNumberFormat="1" applyFont="1" applyBorder="1" applyAlignment="1">
      <alignment horizontal="right"/>
    </xf>
    <xf numFmtId="168" fontId="13" fillId="0" borderId="2" xfId="0" applyNumberFormat="1" applyFont="1" applyBorder="1" applyAlignment="1">
      <alignment horizontal="center"/>
    </xf>
    <xf numFmtId="0" fontId="13" fillId="0" borderId="3" xfId="0" applyFont="1" applyBorder="1" applyAlignment="1">
      <alignment wrapText="1"/>
    </xf>
    <xf numFmtId="0" fontId="4" fillId="0" borderId="3" xfId="0" applyFont="1" applyBorder="1"/>
    <xf numFmtId="166" fontId="4" fillId="0" borderId="3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center"/>
    </xf>
    <xf numFmtId="0" fontId="13" fillId="0" borderId="11" xfId="0" applyFont="1" applyBorder="1" applyAlignment="1">
      <alignment horizontal="center" vertical="center"/>
    </xf>
    <xf numFmtId="166" fontId="13" fillId="0" borderId="11" xfId="0" applyNumberFormat="1" applyFont="1" applyBorder="1" applyAlignment="1">
      <alignment horizontal="right" vertical="center"/>
    </xf>
    <xf numFmtId="3" fontId="2" fillId="0" borderId="12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166" fontId="4" fillId="0" borderId="7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166" fontId="4" fillId="0" borderId="8" xfId="0" applyNumberFormat="1" applyFont="1" applyBorder="1" applyAlignment="1">
      <alignment horizontal="right" vertical="center"/>
    </xf>
    <xf numFmtId="0" fontId="13" fillId="0" borderId="8" xfId="0" applyFont="1" applyBorder="1" applyAlignment="1">
      <alignment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166" fontId="13" fillId="0" borderId="8" xfId="0" applyNumberFormat="1" applyFont="1" applyBorder="1" applyAlignment="1">
      <alignment horizontal="right" vertical="center"/>
    </xf>
    <xf numFmtId="49" fontId="4" fillId="0" borderId="8" xfId="0" applyNumberFormat="1" applyFont="1" applyBorder="1" applyAlignment="1">
      <alignment horizontal="center" vertical="center" wrapText="1"/>
    </xf>
    <xf numFmtId="166" fontId="4" fillId="0" borderId="15" xfId="0" applyNumberFormat="1" applyFont="1" applyBorder="1" applyAlignment="1">
      <alignment horizontal="right" vertical="center"/>
    </xf>
    <xf numFmtId="0" fontId="13" fillId="0" borderId="7" xfId="0" applyFont="1" applyBorder="1" applyAlignment="1">
      <alignment vertical="center" wrapText="1"/>
    </xf>
    <xf numFmtId="0" fontId="13" fillId="0" borderId="7" xfId="0" applyFont="1" applyBorder="1" applyAlignment="1">
      <alignment horizontal="center" vertical="center"/>
    </xf>
    <xf numFmtId="166" fontId="13" fillId="0" borderId="7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 wrapText="1"/>
    </xf>
    <xf numFmtId="168" fontId="13" fillId="0" borderId="6" xfId="0" applyNumberFormat="1" applyFont="1" applyBorder="1" applyAlignment="1">
      <alignment horizontal="right" vertical="center"/>
    </xf>
    <xf numFmtId="166" fontId="13" fillId="0" borderId="6" xfId="0" applyNumberFormat="1" applyFont="1" applyBorder="1" applyAlignment="1">
      <alignment horizontal="right" vertical="center"/>
    </xf>
    <xf numFmtId="0" fontId="4" fillId="0" borderId="12" xfId="4" applyFont="1" applyBorder="1" applyAlignment="1">
      <alignment wrapText="1"/>
    </xf>
    <xf numFmtId="168" fontId="13" fillId="0" borderId="7" xfId="0" applyNumberFormat="1" applyFont="1" applyBorder="1" applyAlignment="1">
      <alignment horizontal="right" vertical="center"/>
    </xf>
    <xf numFmtId="166" fontId="4" fillId="0" borderId="9" xfId="0" applyNumberFormat="1" applyFont="1" applyBorder="1" applyAlignment="1">
      <alignment horizontal="right" vertical="center"/>
    </xf>
    <xf numFmtId="0" fontId="13" fillId="0" borderId="12" xfId="0" applyFont="1" applyBorder="1" applyAlignment="1">
      <alignment vertical="center" wrapText="1"/>
    </xf>
    <xf numFmtId="168" fontId="13" fillId="0" borderId="1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166" fontId="13" fillId="0" borderId="2" xfId="0" applyNumberFormat="1" applyFont="1" applyBorder="1" applyAlignment="1">
      <alignment horizontal="right" vertical="center"/>
    </xf>
    <xf numFmtId="0" fontId="16" fillId="0" borderId="0" xfId="0" applyFont="1" applyAlignment="1">
      <alignment horizontal="right"/>
    </xf>
    <xf numFmtId="0" fontId="0" fillId="0" borderId="7" xfId="0" applyBorder="1" applyAlignment="1">
      <alignment horizontal="left" vertical="center" wrapText="1" indent="1"/>
    </xf>
    <xf numFmtId="49" fontId="0" fillId="0" borderId="7" xfId="0" applyNumberFormat="1" applyBorder="1" applyAlignment="1">
      <alignment horizontal="center"/>
    </xf>
    <xf numFmtId="4" fontId="0" fillId="0" borderId="0" xfId="0" applyNumberFormat="1"/>
    <xf numFmtId="0" fontId="11" fillId="0" borderId="0" xfId="0" applyFont="1" applyAlignment="1">
      <alignment horizontal="left" wrapText="1" indent="2"/>
    </xf>
    <xf numFmtId="49" fontId="2" fillId="0" borderId="9" xfId="0" applyNumberFormat="1" applyFont="1" applyBorder="1" applyAlignment="1">
      <alignment horizontal="center"/>
    </xf>
    <xf numFmtId="49" fontId="2" fillId="0" borderId="18" xfId="0" applyNumberFormat="1" applyFont="1" applyBorder="1" applyAlignment="1">
      <alignment horizontal="center"/>
    </xf>
    <xf numFmtId="0" fontId="11" fillId="0" borderId="19" xfId="5" applyFont="1" applyBorder="1">
      <alignment horizontal="left" wrapText="1" indent="2"/>
    </xf>
    <xf numFmtId="0" fontId="11" fillId="0" borderId="19" xfId="5" applyFont="1" applyBorder="1" applyAlignment="1">
      <alignment horizontal="left" wrapText="1" indent="1"/>
    </xf>
    <xf numFmtId="3" fontId="1" fillId="0" borderId="20" xfId="0" applyNumberFormat="1" applyFont="1" applyBorder="1" applyAlignment="1">
      <alignment horizontal="center"/>
    </xf>
    <xf numFmtId="3" fontId="7" fillId="0" borderId="6" xfId="0" applyNumberFormat="1" applyFont="1" applyBorder="1" applyAlignment="1">
      <alignment horizontal="center"/>
    </xf>
    <xf numFmtId="3" fontId="7" fillId="0" borderId="11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 indent="3"/>
    </xf>
    <xf numFmtId="0" fontId="2" fillId="0" borderId="6" xfId="0" applyFont="1" applyBorder="1" applyAlignment="1">
      <alignment horizontal="left" vertical="center" wrapText="1" indent="3"/>
    </xf>
    <xf numFmtId="164" fontId="0" fillId="0" borderId="21" xfId="0" applyNumberFormat="1" applyBorder="1"/>
    <xf numFmtId="0" fontId="5" fillId="0" borderId="2" xfId="0" applyFont="1" applyBorder="1" applyAlignment="1">
      <alignment horizontal="center" vertical="center"/>
    </xf>
    <xf numFmtId="0" fontId="11" fillId="0" borderId="8" xfId="0" applyFont="1" applyBorder="1" applyAlignment="1">
      <alignment horizontal="left" wrapText="1" indent="2"/>
    </xf>
    <xf numFmtId="49" fontId="2" fillId="0" borderId="8" xfId="0" applyNumberFormat="1" applyFont="1" applyBorder="1" applyAlignment="1">
      <alignment horizontal="center"/>
    </xf>
    <xf numFmtId="0" fontId="11" fillId="0" borderId="7" xfId="0" applyFont="1" applyBorder="1" applyAlignment="1">
      <alignment horizontal="left" wrapText="1" indent="2"/>
    </xf>
    <xf numFmtId="49" fontId="2" fillId="0" borderId="7" xfId="0" applyNumberFormat="1" applyFont="1" applyBorder="1" applyAlignment="1">
      <alignment horizontal="center"/>
    </xf>
    <xf numFmtId="0" fontId="0" fillId="0" borderId="6" xfId="0" applyBorder="1" applyAlignment="1">
      <alignment horizontal="left" vertical="center" wrapText="1" indent="1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7">
    <cellStyle name="xl124" xfId="4"/>
    <cellStyle name="xl31" xfId="5"/>
    <cellStyle name="xl46" xfId="6"/>
    <cellStyle name="Обычный" xfId="0" builtinId="0"/>
    <cellStyle name="Обычный 3" xfId="3"/>
    <cellStyle name="Обычный 5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41;&#1102;&#1076;&#1078;&#1077;&#1090;%20&#1085;&#1072;%202024%20&#1075;&#1086;&#1076;\2023.11.01_&#1048;&#1089;&#1087;&#1086;&#1083;&#1085;&#1077;&#1085;&#1080;&#1077;%20&#1087;&#1086;%20&#1076;&#1086;&#1093;&#1086;&#1076;&#1072;&#1084;%20&#1086;&#1082;&#1088;&#1091;&#107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24-24_пр.ненал"/>
      <sheetName val="ПРОГН24-26_1 13.."/>
      <sheetName val="ПРОГН24-26_штрафы"/>
      <sheetName val="ПРОГНОЗ 24-26"/>
      <sheetName val="кв.отчет"/>
      <sheetName val="ОКРУГ"/>
      <sheetName val="ИФНС_ежекв."/>
      <sheetName val="КП_доходы"/>
      <sheetName val="КП_штрафы"/>
      <sheetName val="КП_024"/>
      <sheetName val="КП_029"/>
      <sheetName val="КП_045"/>
      <sheetName val="КП_048"/>
      <sheetName val="КП_104"/>
      <sheetName val="КП_182"/>
      <sheetName val="КП_301"/>
      <sheetName val="КП_435"/>
      <sheetName val="2024_реш"/>
      <sheetName val="2022"/>
      <sheetName val="РИД_в бюджет"/>
      <sheetName val="ФАКТ доходы"/>
      <sheetName val="факт штрафы"/>
      <sheetName val="В Минфин_КП"/>
      <sheetName val="В Минфин_факт"/>
      <sheetName val="Лист2"/>
      <sheetName val="ОжидаемоеЭБ (2)"/>
      <sheetName val="ОжидаемоеЭ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9">
          <cell r="BI9">
            <v>198246600</v>
          </cell>
        </row>
        <row r="42">
          <cell r="BI42">
            <v>961700</v>
          </cell>
        </row>
        <row r="48">
          <cell r="BI48">
            <v>252850</v>
          </cell>
        </row>
        <row r="50">
          <cell r="BI50">
            <v>10000</v>
          </cell>
        </row>
        <row r="51">
          <cell r="BI51">
            <v>0</v>
          </cell>
        </row>
        <row r="52">
          <cell r="BI52">
            <v>1132150</v>
          </cell>
        </row>
        <row r="53">
          <cell r="BI53">
            <v>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1"/>
  <sheetViews>
    <sheetView tabSelected="1" zoomScaleNormal="100" workbookViewId="0">
      <selection activeCell="E4" sqref="E4"/>
    </sheetView>
  </sheetViews>
  <sheetFormatPr defaultRowHeight="13.2" x14ac:dyDescent="0.25"/>
  <cols>
    <col min="1" max="1" width="76.88671875" customWidth="1"/>
    <col min="2" max="2" width="23" customWidth="1"/>
    <col min="3" max="3" width="19.33203125" customWidth="1"/>
    <col min="4" max="4" width="17.44140625" customWidth="1"/>
    <col min="5" max="5" width="17.5546875" customWidth="1"/>
    <col min="6" max="6" width="10.6640625" customWidth="1"/>
    <col min="7" max="7" width="12.6640625" bestFit="1" customWidth="1"/>
  </cols>
  <sheetData>
    <row r="1" spans="1:6" x14ac:dyDescent="0.25">
      <c r="E1" s="3"/>
      <c r="F1" s="140" t="s">
        <v>0</v>
      </c>
    </row>
    <row r="2" spans="1:6" ht="12" customHeight="1" x14ac:dyDescent="0.25">
      <c r="E2" s="161" t="s">
        <v>346</v>
      </c>
      <c r="F2" s="162"/>
    </row>
    <row r="3" spans="1:6" x14ac:dyDescent="0.25">
      <c r="E3" s="2"/>
      <c r="F3" s="140" t="s">
        <v>1</v>
      </c>
    </row>
    <row r="4" spans="1:6" x14ac:dyDescent="0.25">
      <c r="E4" s="3"/>
      <c r="F4" s="140" t="s">
        <v>347</v>
      </c>
    </row>
    <row r="5" spans="1:6" x14ac:dyDescent="0.25">
      <c r="B5" s="1"/>
      <c r="C5" s="3"/>
    </row>
    <row r="6" spans="1:6" ht="18" customHeight="1" x14ac:dyDescent="0.25">
      <c r="A6" s="163" t="s">
        <v>330</v>
      </c>
      <c r="B6" s="164"/>
      <c r="C6" s="164"/>
      <c r="D6" s="164"/>
      <c r="E6" s="164"/>
      <c r="F6" s="164"/>
    </row>
    <row r="7" spans="1:6" ht="13.5" customHeight="1" x14ac:dyDescent="0.25">
      <c r="A7" s="4"/>
      <c r="B7" s="5"/>
      <c r="E7" s="6"/>
    </row>
    <row r="8" spans="1:6" ht="75.75" customHeight="1" x14ac:dyDescent="0.25">
      <c r="A8" s="66" t="s">
        <v>2</v>
      </c>
      <c r="B8" s="66" t="s">
        <v>3</v>
      </c>
      <c r="C8" s="67" t="s">
        <v>331</v>
      </c>
      <c r="D8" s="67" t="s">
        <v>332</v>
      </c>
      <c r="E8" s="67" t="s">
        <v>333</v>
      </c>
      <c r="F8" s="67" t="s">
        <v>163</v>
      </c>
    </row>
    <row r="9" spans="1:6" ht="9.9" customHeight="1" x14ac:dyDescent="0.25">
      <c r="A9" s="7">
        <v>1</v>
      </c>
      <c r="B9" s="7">
        <v>2</v>
      </c>
      <c r="C9" s="7">
        <v>3</v>
      </c>
      <c r="D9" s="7">
        <v>4</v>
      </c>
      <c r="E9" s="155">
        <v>5</v>
      </c>
      <c r="F9" s="51">
        <v>6</v>
      </c>
    </row>
    <row r="10" spans="1:6" x14ac:dyDescent="0.25">
      <c r="A10" s="8"/>
      <c r="B10" s="9"/>
      <c r="C10" s="10"/>
      <c r="D10" s="10"/>
      <c r="E10" s="154"/>
      <c r="F10" s="10"/>
    </row>
    <row r="11" spans="1:6" ht="18" customHeight="1" x14ac:dyDescent="0.25">
      <c r="A11" s="11" t="s">
        <v>4</v>
      </c>
      <c r="B11" s="12" t="s">
        <v>5</v>
      </c>
      <c r="C11" s="13">
        <f>C12+C14+C16+C21+C25+C29+C34+C32+C37+C40+C48</f>
        <v>285143329.39000005</v>
      </c>
      <c r="D11" s="13">
        <f>D12+D14+D16+D21+D25+D29+D34+D32+D37+D40+D48</f>
        <v>285143329.39000005</v>
      </c>
      <c r="E11" s="13">
        <f>E12+E14+E16+E21+E25+E29+E34+E32+E37+E40+E48</f>
        <v>178071898.12999997</v>
      </c>
      <c r="F11" s="68">
        <f>E11/D11*100</f>
        <v>62.44996104623759</v>
      </c>
    </row>
    <row r="12" spans="1:6" ht="18.75" customHeight="1" x14ac:dyDescent="0.25">
      <c r="A12" s="14" t="s">
        <v>6</v>
      </c>
      <c r="B12" s="15" t="s">
        <v>7</v>
      </c>
      <c r="C12" s="16">
        <f>C13</f>
        <v>198246600</v>
      </c>
      <c r="D12" s="16">
        <f t="shared" ref="D12:E12" si="0">D13</f>
        <v>198246600</v>
      </c>
      <c r="E12" s="16">
        <f t="shared" si="0"/>
        <v>120616644.28</v>
      </c>
      <c r="F12" s="69">
        <f t="shared" ref="F12:F93" si="1">E12/D12*100</f>
        <v>60.841721512500094</v>
      </c>
    </row>
    <row r="13" spans="1:6" x14ac:dyDescent="0.25">
      <c r="A13" s="17" t="s">
        <v>8</v>
      </c>
      <c r="B13" s="15" t="s">
        <v>9</v>
      </c>
      <c r="C13" s="16">
        <v>198246600</v>
      </c>
      <c r="D13" s="16">
        <v>198246600</v>
      </c>
      <c r="E13" s="16">
        <v>120616644.28</v>
      </c>
      <c r="F13" s="69">
        <f t="shared" si="1"/>
        <v>60.841721512500094</v>
      </c>
    </row>
    <row r="14" spans="1:6" ht="29.25" customHeight="1" x14ac:dyDescent="0.25">
      <c r="A14" s="18" t="s">
        <v>10</v>
      </c>
      <c r="B14" s="15" t="s">
        <v>11</v>
      </c>
      <c r="C14" s="16">
        <f>C15</f>
        <v>18925493</v>
      </c>
      <c r="D14" s="16">
        <f t="shared" ref="D14:E14" si="2">D15</f>
        <v>18925493</v>
      </c>
      <c r="E14" s="16">
        <f t="shared" si="2"/>
        <v>13532639.970000001</v>
      </c>
      <c r="F14" s="69">
        <f t="shared" si="1"/>
        <v>71.504821406765998</v>
      </c>
    </row>
    <row r="15" spans="1:6" ht="26.4" x14ac:dyDescent="0.25">
      <c r="A15" s="17" t="s">
        <v>12</v>
      </c>
      <c r="B15" s="15" t="s">
        <v>13</v>
      </c>
      <c r="C15" s="16">
        <v>18925493</v>
      </c>
      <c r="D15" s="16">
        <v>18925493</v>
      </c>
      <c r="E15" s="16">
        <v>13532639.970000001</v>
      </c>
      <c r="F15" s="69">
        <f t="shared" si="1"/>
        <v>71.504821406765998</v>
      </c>
    </row>
    <row r="16" spans="1:6" ht="18.75" customHeight="1" x14ac:dyDescent="0.25">
      <c r="A16" s="18" t="s">
        <v>14</v>
      </c>
      <c r="B16" s="15" t="s">
        <v>15</v>
      </c>
      <c r="C16" s="16">
        <f>SUM(C17:C20)</f>
        <v>32140200</v>
      </c>
      <c r="D16" s="16">
        <f t="shared" ref="D16:E16" si="3">SUM(D17:D20)</f>
        <v>32140200</v>
      </c>
      <c r="E16" s="16">
        <f t="shared" si="3"/>
        <v>20297565.899999999</v>
      </c>
      <c r="F16" s="69">
        <f t="shared" si="1"/>
        <v>63.153203464819754</v>
      </c>
    </row>
    <row r="17" spans="1:6" x14ac:dyDescent="0.25">
      <c r="A17" s="17" t="s">
        <v>16</v>
      </c>
      <c r="B17" s="15" t="s">
        <v>17</v>
      </c>
      <c r="C17" s="16">
        <v>3786000</v>
      </c>
      <c r="D17" s="16">
        <v>3786000</v>
      </c>
      <c r="E17" s="16">
        <v>3603533.33</v>
      </c>
      <c r="F17" s="69">
        <f t="shared" si="1"/>
        <v>95.180489434759636</v>
      </c>
    </row>
    <row r="18" spans="1:6" x14ac:dyDescent="0.25">
      <c r="A18" s="17" t="s">
        <v>18</v>
      </c>
      <c r="B18" s="15" t="s">
        <v>328</v>
      </c>
      <c r="C18" s="16">
        <v>0</v>
      </c>
      <c r="D18" s="16">
        <v>0</v>
      </c>
      <c r="E18" s="16">
        <v>7308</v>
      </c>
      <c r="F18" s="69"/>
    </row>
    <row r="19" spans="1:6" x14ac:dyDescent="0.25">
      <c r="A19" s="17" t="s">
        <v>19</v>
      </c>
      <c r="B19" s="15" t="s">
        <v>20</v>
      </c>
      <c r="C19" s="16">
        <v>27002200</v>
      </c>
      <c r="D19" s="16">
        <v>27002200</v>
      </c>
      <c r="E19" s="16">
        <v>15279702</v>
      </c>
      <c r="F19" s="69">
        <f t="shared" si="1"/>
        <v>56.586878106228376</v>
      </c>
    </row>
    <row r="20" spans="1:6" x14ac:dyDescent="0.25">
      <c r="A20" s="17" t="s">
        <v>21</v>
      </c>
      <c r="B20" s="15" t="s">
        <v>22</v>
      </c>
      <c r="C20" s="16">
        <v>1352000</v>
      </c>
      <c r="D20" s="16">
        <v>1352000</v>
      </c>
      <c r="E20" s="16">
        <v>1407022.57</v>
      </c>
      <c r="F20" s="69">
        <f t="shared" si="1"/>
        <v>104.06971671597634</v>
      </c>
    </row>
    <row r="21" spans="1:6" ht="18.75" customHeight="1" x14ac:dyDescent="0.25">
      <c r="A21" s="18" t="s">
        <v>23</v>
      </c>
      <c r="B21" s="15" t="s">
        <v>24</v>
      </c>
      <c r="C21" s="16">
        <f>SUM(C22:C24)</f>
        <v>11164066</v>
      </c>
      <c r="D21" s="16">
        <f t="shared" ref="D21:E21" si="4">SUM(D22:D24)</f>
        <v>11164066</v>
      </c>
      <c r="E21" s="16">
        <f t="shared" si="4"/>
        <v>3949546.7399999993</v>
      </c>
      <c r="F21" s="69">
        <f t="shared" si="1"/>
        <v>35.377314501723653</v>
      </c>
    </row>
    <row r="22" spans="1:6" x14ac:dyDescent="0.25">
      <c r="A22" s="17" t="s">
        <v>25</v>
      </c>
      <c r="B22" s="15" t="s">
        <v>26</v>
      </c>
      <c r="C22" s="16">
        <v>2064000</v>
      </c>
      <c r="D22" s="16">
        <v>2064000</v>
      </c>
      <c r="E22" s="16">
        <v>765183.47</v>
      </c>
      <c r="F22" s="69">
        <f t="shared" si="1"/>
        <v>37.072842538759687</v>
      </c>
    </row>
    <row r="23" spans="1:6" x14ac:dyDescent="0.25">
      <c r="A23" s="17" t="s">
        <v>27</v>
      </c>
      <c r="B23" s="15" t="s">
        <v>28</v>
      </c>
      <c r="C23" s="16">
        <v>7676066</v>
      </c>
      <c r="D23" s="16">
        <v>7676066</v>
      </c>
      <c r="E23" s="16">
        <v>2608943.7599999998</v>
      </c>
      <c r="F23" s="69">
        <f t="shared" si="1"/>
        <v>33.988031890293804</v>
      </c>
    </row>
    <row r="24" spans="1:6" x14ac:dyDescent="0.25">
      <c r="A24" s="17" t="s">
        <v>29</v>
      </c>
      <c r="B24" s="15" t="s">
        <v>30</v>
      </c>
      <c r="C24" s="16">
        <v>1424000</v>
      </c>
      <c r="D24" s="16">
        <v>1424000</v>
      </c>
      <c r="E24" s="16">
        <v>575419.51</v>
      </c>
      <c r="F24" s="69">
        <f t="shared" si="1"/>
        <v>40.408673455056181</v>
      </c>
    </row>
    <row r="25" spans="1:6" ht="18.75" customHeight="1" x14ac:dyDescent="0.25">
      <c r="A25" s="18" t="s">
        <v>31</v>
      </c>
      <c r="B25" s="15" t="s">
        <v>32</v>
      </c>
      <c r="C25" s="16">
        <f>SUM(C26:C28)</f>
        <v>1318000</v>
      </c>
      <c r="D25" s="16">
        <f t="shared" ref="D25:E25" si="5">SUM(D26:D28)</f>
        <v>1318000</v>
      </c>
      <c r="E25" s="16">
        <f t="shared" si="5"/>
        <v>1311535.73</v>
      </c>
      <c r="F25" s="69">
        <f t="shared" si="1"/>
        <v>99.50953945371775</v>
      </c>
    </row>
    <row r="26" spans="1:6" ht="26.4" x14ac:dyDescent="0.25">
      <c r="A26" s="17" t="s">
        <v>33</v>
      </c>
      <c r="B26" s="15" t="s">
        <v>34</v>
      </c>
      <c r="C26" s="19">
        <v>550000</v>
      </c>
      <c r="D26" s="19">
        <v>550000</v>
      </c>
      <c r="E26" s="19">
        <v>822185.73</v>
      </c>
      <c r="F26" s="70">
        <f t="shared" si="1"/>
        <v>149.48831454545456</v>
      </c>
    </row>
    <row r="27" spans="1:6" ht="31.5" customHeight="1" x14ac:dyDescent="0.25">
      <c r="A27" s="17" t="s">
        <v>35</v>
      </c>
      <c r="B27" s="15" t="s">
        <v>36</v>
      </c>
      <c r="C27" s="19">
        <v>33000</v>
      </c>
      <c r="D27" s="19">
        <v>33000</v>
      </c>
      <c r="E27" s="19">
        <v>30000</v>
      </c>
      <c r="F27" s="70">
        <f t="shared" si="1"/>
        <v>90.909090909090907</v>
      </c>
    </row>
    <row r="28" spans="1:6" ht="26.4" x14ac:dyDescent="0.25">
      <c r="A28" s="20" t="s">
        <v>37</v>
      </c>
      <c r="B28" s="21" t="s">
        <v>38</v>
      </c>
      <c r="C28" s="19">
        <v>735000</v>
      </c>
      <c r="D28" s="19">
        <v>735000</v>
      </c>
      <c r="E28" s="19">
        <v>459350</v>
      </c>
      <c r="F28" s="70">
        <f t="shared" si="1"/>
        <v>62.496598639455783</v>
      </c>
    </row>
    <row r="29" spans="1:6" ht="26.4" x14ac:dyDescent="0.25">
      <c r="A29" s="14" t="s">
        <v>39</v>
      </c>
      <c r="B29" s="15" t="s">
        <v>40</v>
      </c>
      <c r="C29" s="16">
        <f>SUM(C30:C31)</f>
        <v>7837000</v>
      </c>
      <c r="D29" s="16">
        <f t="shared" ref="D29:E29" si="6">SUM(D30:D31)</f>
        <v>7837000</v>
      </c>
      <c r="E29" s="16">
        <f t="shared" si="6"/>
        <v>5918460.4000000004</v>
      </c>
      <c r="F29" s="69">
        <f t="shared" si="1"/>
        <v>75.519464080643104</v>
      </c>
    </row>
    <row r="30" spans="1:6" ht="52.8" x14ac:dyDescent="0.25">
      <c r="A30" s="17" t="s">
        <v>41</v>
      </c>
      <c r="B30" s="21" t="s">
        <v>42</v>
      </c>
      <c r="C30" s="22">
        <v>3247000</v>
      </c>
      <c r="D30" s="22">
        <v>3247000</v>
      </c>
      <c r="E30" s="19">
        <v>2123922.96</v>
      </c>
      <c r="F30" s="70">
        <f t="shared" si="1"/>
        <v>65.411855866954099</v>
      </c>
    </row>
    <row r="31" spans="1:6" ht="52.8" x14ac:dyDescent="0.25">
      <c r="A31" s="17" t="s">
        <v>43</v>
      </c>
      <c r="B31" s="15" t="s">
        <v>44</v>
      </c>
      <c r="C31" s="22">
        <v>4590000</v>
      </c>
      <c r="D31" s="22">
        <v>4590000</v>
      </c>
      <c r="E31" s="19">
        <v>3794537.44</v>
      </c>
      <c r="F31" s="70">
        <f t="shared" si="1"/>
        <v>82.669661002178657</v>
      </c>
    </row>
    <row r="32" spans="1:6" ht="18.75" customHeight="1" x14ac:dyDescent="0.25">
      <c r="A32" s="18" t="s">
        <v>45</v>
      </c>
      <c r="B32" s="15" t="s">
        <v>46</v>
      </c>
      <c r="C32" s="16">
        <f>SUM(C33:C33)</f>
        <v>10474532</v>
      </c>
      <c r="D32" s="16">
        <f t="shared" ref="D32:E32" si="7">SUM(D33:D33)</f>
        <v>10474532</v>
      </c>
      <c r="E32" s="16">
        <f t="shared" si="7"/>
        <v>7289926.1399999997</v>
      </c>
      <c r="F32" s="69">
        <f t="shared" si="1"/>
        <v>69.59667639566139</v>
      </c>
    </row>
    <row r="33" spans="1:6" x14ac:dyDescent="0.25">
      <c r="A33" s="23" t="s">
        <v>47</v>
      </c>
      <c r="B33" s="15" t="s">
        <v>48</v>
      </c>
      <c r="C33" s="19">
        <v>10474532</v>
      </c>
      <c r="D33" s="19">
        <v>10474532</v>
      </c>
      <c r="E33" s="19">
        <v>7289926.1399999997</v>
      </c>
      <c r="F33" s="70">
        <f t="shared" si="1"/>
        <v>69.59667639566139</v>
      </c>
    </row>
    <row r="34" spans="1:6" ht="18.75" customHeight="1" x14ac:dyDescent="0.25">
      <c r="A34" s="18" t="s">
        <v>49</v>
      </c>
      <c r="B34" s="15" t="s">
        <v>50</v>
      </c>
      <c r="C34" s="16">
        <f>SUM(C35:C36)</f>
        <v>2620487.04</v>
      </c>
      <c r="D34" s="16">
        <f t="shared" ref="D34:E34" si="8">SUM(D35:D36)</f>
        <v>2620487.04</v>
      </c>
      <c r="E34" s="16">
        <f t="shared" si="8"/>
        <v>2931508.39</v>
      </c>
      <c r="F34" s="69">
        <f t="shared" si="1"/>
        <v>111.86883755776942</v>
      </c>
    </row>
    <row r="35" spans="1:6" x14ac:dyDescent="0.25">
      <c r="A35" s="17" t="s">
        <v>51</v>
      </c>
      <c r="B35" s="15" t="s">
        <v>52</v>
      </c>
      <c r="C35" s="16">
        <f>'[1]2022'!BI42</f>
        <v>961700</v>
      </c>
      <c r="D35" s="16">
        <v>961700</v>
      </c>
      <c r="E35" s="16">
        <v>733338.14</v>
      </c>
      <c r="F35" s="69">
        <f t="shared" si="1"/>
        <v>76.254355828220866</v>
      </c>
    </row>
    <row r="36" spans="1:6" x14ac:dyDescent="0.25">
      <c r="A36" s="24" t="s">
        <v>53</v>
      </c>
      <c r="B36" s="25" t="s">
        <v>54</v>
      </c>
      <c r="C36" s="16">
        <v>1658787.04</v>
      </c>
      <c r="D36" s="16">
        <v>1658787.04</v>
      </c>
      <c r="E36" s="16">
        <v>2198170.25</v>
      </c>
      <c r="F36" s="69">
        <f t="shared" si="1"/>
        <v>132.51672438916572</v>
      </c>
    </row>
    <row r="37" spans="1:6" ht="18.75" customHeight="1" x14ac:dyDescent="0.25">
      <c r="A37" s="26" t="s">
        <v>55</v>
      </c>
      <c r="B37" s="27" t="s">
        <v>56</v>
      </c>
      <c r="C37" s="16">
        <f>SUM(C38:C39)</f>
        <v>375000</v>
      </c>
      <c r="D37" s="16">
        <f t="shared" ref="D37:E37" si="9">SUM(D38:D39)</f>
        <v>375000</v>
      </c>
      <c r="E37" s="16">
        <f t="shared" si="9"/>
        <v>1034860.38</v>
      </c>
      <c r="F37" s="69">
        <f t="shared" si="1"/>
        <v>275.96276799999998</v>
      </c>
    </row>
    <row r="38" spans="1:6" ht="52.8" x14ac:dyDescent="0.25">
      <c r="A38" s="17" t="s">
        <v>57</v>
      </c>
      <c r="B38" s="21" t="s">
        <v>58</v>
      </c>
      <c r="C38" s="16">
        <v>150000</v>
      </c>
      <c r="D38" s="16">
        <v>150000</v>
      </c>
      <c r="E38" s="16">
        <v>831819</v>
      </c>
      <c r="F38" s="69">
        <f t="shared" si="1"/>
        <v>554.54600000000005</v>
      </c>
    </row>
    <row r="39" spans="1:6" ht="26.4" x14ac:dyDescent="0.25">
      <c r="A39" s="17" t="s">
        <v>59</v>
      </c>
      <c r="B39" s="15" t="s">
        <v>60</v>
      </c>
      <c r="C39" s="16">
        <v>225000</v>
      </c>
      <c r="D39" s="16">
        <v>225000</v>
      </c>
      <c r="E39" s="16">
        <v>203041.38</v>
      </c>
      <c r="F39" s="69">
        <f t="shared" si="1"/>
        <v>90.240613333333329</v>
      </c>
    </row>
    <row r="40" spans="1:6" ht="18.75" customHeight="1" x14ac:dyDescent="0.25">
      <c r="A40" s="18" t="s">
        <v>61</v>
      </c>
      <c r="B40" s="15" t="s">
        <v>62</v>
      </c>
      <c r="C40" s="16">
        <f>SUM(C41:C46)</f>
        <v>1395000</v>
      </c>
      <c r="D40" s="16">
        <f t="shared" ref="D40:E40" si="10">SUM(D41:D46)</f>
        <v>1395000</v>
      </c>
      <c r="E40" s="16">
        <f t="shared" si="10"/>
        <v>542058.85</v>
      </c>
      <c r="F40" s="69">
        <f t="shared" si="1"/>
        <v>38.85726523297491</v>
      </c>
    </row>
    <row r="41" spans="1:6" ht="45.6" x14ac:dyDescent="0.25">
      <c r="A41" s="28" t="s">
        <v>63</v>
      </c>
      <c r="B41" s="29" t="s">
        <v>64</v>
      </c>
      <c r="C41" s="16">
        <f>'[1]2022'!BI48</f>
        <v>252850</v>
      </c>
      <c r="D41" s="16">
        <v>252850</v>
      </c>
      <c r="E41" s="16">
        <v>159953.97</v>
      </c>
      <c r="F41" s="69">
        <f t="shared" si="1"/>
        <v>63.26041922088195</v>
      </c>
    </row>
    <row r="42" spans="1:6" ht="22.8" x14ac:dyDescent="0.25">
      <c r="A42" s="28" t="s">
        <v>65</v>
      </c>
      <c r="B42" s="30" t="s">
        <v>66</v>
      </c>
      <c r="C42" s="16">
        <f>'[1]2022'!BI50</f>
        <v>10000</v>
      </c>
      <c r="D42" s="16">
        <v>10000</v>
      </c>
      <c r="E42" s="16">
        <v>17834.38</v>
      </c>
      <c r="F42" s="69">
        <f t="shared" si="1"/>
        <v>178.34380000000002</v>
      </c>
    </row>
    <row r="43" spans="1:6" hidden="1" x14ac:dyDescent="0.25">
      <c r="A43" s="28" t="s">
        <v>67</v>
      </c>
      <c r="B43" s="30" t="s">
        <v>68</v>
      </c>
      <c r="C43" s="16">
        <f>'[1]2022'!BI51</f>
        <v>0</v>
      </c>
      <c r="D43" s="16">
        <v>0</v>
      </c>
      <c r="E43" s="16"/>
      <c r="F43" s="69" t="e">
        <f t="shared" si="1"/>
        <v>#DIV/0!</v>
      </c>
    </row>
    <row r="44" spans="1:6" ht="34.200000000000003" x14ac:dyDescent="0.25">
      <c r="A44" s="28" t="s">
        <v>69</v>
      </c>
      <c r="B44" s="30" t="s">
        <v>70</v>
      </c>
      <c r="C44" s="16">
        <f>'[1]2022'!BI52</f>
        <v>1132150</v>
      </c>
      <c r="D44" s="16">
        <v>1132150</v>
      </c>
      <c r="E44" s="16"/>
      <c r="F44" s="69">
        <f t="shared" si="1"/>
        <v>0</v>
      </c>
    </row>
    <row r="45" spans="1:6" x14ac:dyDescent="0.25">
      <c r="A45" s="28" t="s">
        <v>67</v>
      </c>
      <c r="B45" s="30" t="s">
        <v>310</v>
      </c>
      <c r="C45" s="16"/>
      <c r="D45" s="16"/>
      <c r="E45" s="16">
        <v>0.5</v>
      </c>
      <c r="F45" s="69"/>
    </row>
    <row r="46" spans="1:6" x14ac:dyDescent="0.25">
      <c r="A46" s="28" t="s">
        <v>71</v>
      </c>
      <c r="B46" s="30" t="s">
        <v>72</v>
      </c>
      <c r="C46" s="16">
        <f>'[1]2022'!BI53</f>
        <v>0</v>
      </c>
      <c r="D46" s="16">
        <v>0</v>
      </c>
      <c r="E46" s="16">
        <v>364270</v>
      </c>
      <c r="F46" s="69"/>
    </row>
    <row r="47" spans="1:6" x14ac:dyDescent="0.25">
      <c r="A47" s="31"/>
      <c r="B47" s="31"/>
      <c r="C47" s="31"/>
      <c r="D47" s="31"/>
      <c r="E47" s="31"/>
      <c r="F47" s="70"/>
    </row>
    <row r="48" spans="1:6" x14ac:dyDescent="0.25">
      <c r="A48" s="63" t="s">
        <v>155</v>
      </c>
      <c r="B48" s="62" t="s">
        <v>150</v>
      </c>
      <c r="C48" s="65">
        <f>C50+C49</f>
        <v>646951.35</v>
      </c>
      <c r="D48" s="65">
        <f>D50+D49</f>
        <v>646951.35</v>
      </c>
      <c r="E48" s="65">
        <f>E50+E49</f>
        <v>647151.35</v>
      </c>
      <c r="F48" s="70">
        <f t="shared" si="1"/>
        <v>100.03091422562144</v>
      </c>
    </row>
    <row r="49" spans="1:6" x14ac:dyDescent="0.25">
      <c r="A49" s="64" t="s">
        <v>319</v>
      </c>
      <c r="B49" s="62" t="s">
        <v>329</v>
      </c>
      <c r="C49" s="65"/>
      <c r="D49" s="65"/>
      <c r="E49" s="65">
        <v>200</v>
      </c>
      <c r="F49" s="70" t="e">
        <f t="shared" ref="F49" si="11">E49/D49*100</f>
        <v>#DIV/0!</v>
      </c>
    </row>
    <row r="50" spans="1:6" x14ac:dyDescent="0.25">
      <c r="A50" s="64" t="s">
        <v>156</v>
      </c>
      <c r="B50" s="62" t="s">
        <v>151</v>
      </c>
      <c r="C50" s="65">
        <f>C51+C52+C53+C54</f>
        <v>646951.35</v>
      </c>
      <c r="D50" s="65">
        <f>D51+D52+D53+D54</f>
        <v>646951.35</v>
      </c>
      <c r="E50" s="65">
        <v>646951.35</v>
      </c>
      <c r="F50" s="70">
        <f t="shared" si="1"/>
        <v>100</v>
      </c>
    </row>
    <row r="51" spans="1:6" ht="26.4" hidden="1" x14ac:dyDescent="0.25">
      <c r="A51" s="64" t="s">
        <v>158</v>
      </c>
      <c r="B51" s="62" t="s">
        <v>152</v>
      </c>
      <c r="C51" s="65">
        <v>141667.67000000001</v>
      </c>
      <c r="D51" s="65">
        <v>141667.67000000001</v>
      </c>
      <c r="E51" s="65"/>
      <c r="F51" s="70">
        <f t="shared" si="1"/>
        <v>0</v>
      </c>
    </row>
    <row r="52" spans="1:6" ht="26.4" hidden="1" x14ac:dyDescent="0.25">
      <c r="A52" s="64" t="s">
        <v>159</v>
      </c>
      <c r="B52" s="62" t="s">
        <v>153</v>
      </c>
      <c r="C52" s="65">
        <v>65900</v>
      </c>
      <c r="D52" s="65">
        <v>65900</v>
      </c>
      <c r="E52" s="65"/>
      <c r="F52" s="70">
        <f t="shared" si="1"/>
        <v>0</v>
      </c>
    </row>
    <row r="53" spans="1:6" ht="26.4" hidden="1" x14ac:dyDescent="0.25">
      <c r="A53" s="64" t="s">
        <v>160</v>
      </c>
      <c r="B53" s="62" t="s">
        <v>154</v>
      </c>
      <c r="C53" s="65">
        <v>46951.35</v>
      </c>
      <c r="D53" s="65">
        <v>46951.35</v>
      </c>
      <c r="E53" s="65"/>
      <c r="F53" s="70">
        <f t="shared" si="1"/>
        <v>0</v>
      </c>
    </row>
    <row r="54" spans="1:6" ht="26.4" hidden="1" x14ac:dyDescent="0.25">
      <c r="A54" s="64" t="s">
        <v>161</v>
      </c>
      <c r="B54" s="62" t="s">
        <v>157</v>
      </c>
      <c r="C54" s="65">
        <f>55410.54+337021.79</f>
        <v>392432.32999999996</v>
      </c>
      <c r="D54" s="65">
        <f>55410.54+337021.79</f>
        <v>392432.32999999996</v>
      </c>
      <c r="E54" s="65"/>
      <c r="F54" s="70">
        <f t="shared" si="1"/>
        <v>0</v>
      </c>
    </row>
    <row r="55" spans="1:6" x14ac:dyDescent="0.25">
      <c r="A55" s="31"/>
      <c r="B55" s="31"/>
      <c r="C55" s="65"/>
      <c r="D55" s="65"/>
      <c r="E55" s="65"/>
      <c r="F55" s="70"/>
    </row>
    <row r="56" spans="1:6" x14ac:dyDescent="0.25">
      <c r="A56" s="11" t="s">
        <v>73</v>
      </c>
      <c r="B56" s="12" t="s">
        <v>74</v>
      </c>
      <c r="C56" s="13">
        <f>C58+C133+C131+C127+C129</f>
        <v>989918548.88999999</v>
      </c>
      <c r="D56" s="13">
        <f>D58+D133+D131+D127+D129</f>
        <v>1003987914.99</v>
      </c>
      <c r="E56" s="13">
        <f>E58+E133+E131+E127+E129</f>
        <v>608350383.04000008</v>
      </c>
      <c r="F56" s="68">
        <f t="shared" si="1"/>
        <v>60.593396987857105</v>
      </c>
    </row>
    <row r="57" spans="1:6" x14ac:dyDescent="0.25">
      <c r="A57" s="14"/>
      <c r="B57" s="15"/>
      <c r="C57" s="32"/>
      <c r="D57" s="32"/>
      <c r="E57" s="32"/>
      <c r="F57" s="71"/>
    </row>
    <row r="58" spans="1:6" ht="26.4" x14ac:dyDescent="0.25">
      <c r="A58" s="33" t="s">
        <v>75</v>
      </c>
      <c r="B58" s="21" t="s">
        <v>76</v>
      </c>
      <c r="C58" s="19">
        <f>C60+C63+C92+C112</f>
        <v>985023813.26999998</v>
      </c>
      <c r="D58" s="19">
        <f>D60+D63+D92+D112</f>
        <v>999093179.37</v>
      </c>
      <c r="E58" s="19">
        <f>E60+E63+E92+E112</f>
        <v>603311060.08000004</v>
      </c>
      <c r="F58" s="70">
        <f t="shared" si="1"/>
        <v>60.385865156284126</v>
      </c>
    </row>
    <row r="59" spans="1:6" x14ac:dyDescent="0.25">
      <c r="A59" s="33"/>
      <c r="B59" s="21"/>
      <c r="C59" s="22"/>
      <c r="D59" s="22"/>
      <c r="E59" s="22"/>
      <c r="F59" s="70"/>
    </row>
    <row r="60" spans="1:6" x14ac:dyDescent="0.25">
      <c r="A60" s="34" t="s">
        <v>77</v>
      </c>
      <c r="B60" s="35" t="s">
        <v>78</v>
      </c>
      <c r="C60" s="19">
        <f>C61</f>
        <v>423018289.69999999</v>
      </c>
      <c r="D60" s="19">
        <f t="shared" ref="D60:E60" si="12">D61</f>
        <v>423018289.69999999</v>
      </c>
      <c r="E60" s="19">
        <f t="shared" si="12"/>
        <v>319715889.69999999</v>
      </c>
      <c r="F60" s="70">
        <f t="shared" si="1"/>
        <v>75.579684728700286</v>
      </c>
    </row>
    <row r="61" spans="1:6" ht="30" customHeight="1" x14ac:dyDescent="0.25">
      <c r="A61" s="34" t="s">
        <v>79</v>
      </c>
      <c r="B61" s="52" t="s">
        <v>80</v>
      </c>
      <c r="C61" s="19">
        <v>423018289.69999999</v>
      </c>
      <c r="D61" s="19">
        <v>423018289.69999999</v>
      </c>
      <c r="E61" s="19">
        <v>319715889.69999999</v>
      </c>
      <c r="F61" s="70">
        <f t="shared" si="1"/>
        <v>75.579684728700286</v>
      </c>
    </row>
    <row r="62" spans="1:6" x14ac:dyDescent="0.25">
      <c r="A62" s="14"/>
      <c r="B62" s="15"/>
      <c r="C62" s="36"/>
      <c r="D62" s="36"/>
      <c r="E62" s="36"/>
      <c r="F62" s="71"/>
    </row>
    <row r="63" spans="1:6" ht="26.4" x14ac:dyDescent="0.25">
      <c r="A63" s="37" t="s">
        <v>81</v>
      </c>
      <c r="B63" s="21" t="s">
        <v>82</v>
      </c>
      <c r="C63" s="16">
        <f>+C75+C66+C70+C67+C73+C68+C64+C65+C72+C74+C69</f>
        <v>216303697.59999999</v>
      </c>
      <c r="D63" s="16">
        <f>+D75+D66+D70+D67+D73+D68+D64+D65+D72+D74+D69</f>
        <v>217806012.07999998</v>
      </c>
      <c r="E63" s="16">
        <f>+E75+E66+E70+E67+E73+E68+E64+E65+E72+E74+E69</f>
        <v>13076483.91</v>
      </c>
      <c r="F63" s="69">
        <f t="shared" si="1"/>
        <v>6.0037295504942341</v>
      </c>
    </row>
    <row r="64" spans="1:6" ht="66" x14ac:dyDescent="0.25">
      <c r="A64" s="141" t="s">
        <v>299</v>
      </c>
      <c r="B64" s="142" t="s">
        <v>300</v>
      </c>
      <c r="C64" s="16">
        <v>641900</v>
      </c>
      <c r="D64" s="16">
        <v>641900</v>
      </c>
      <c r="E64" s="16">
        <v>236180</v>
      </c>
      <c r="F64" s="69">
        <f t="shared" si="1"/>
        <v>36.793893129770993</v>
      </c>
    </row>
    <row r="65" spans="1:7" ht="52.8" x14ac:dyDescent="0.25">
      <c r="A65" s="141" t="s">
        <v>301</v>
      </c>
      <c r="B65" s="142" t="s">
        <v>302</v>
      </c>
      <c r="C65" s="16">
        <v>12445</v>
      </c>
      <c r="D65" s="16">
        <v>12445</v>
      </c>
      <c r="E65" s="16">
        <v>4579</v>
      </c>
      <c r="F65" s="69">
        <f t="shared" si="1"/>
        <v>36.793893129770993</v>
      </c>
    </row>
    <row r="66" spans="1:7" ht="39.6" x14ac:dyDescent="0.25">
      <c r="A66" s="37" t="s">
        <v>83</v>
      </c>
      <c r="B66" s="21" t="s">
        <v>84</v>
      </c>
      <c r="C66" s="16">
        <v>4669355.7699999996</v>
      </c>
      <c r="D66" s="16">
        <v>4669355.7699999996</v>
      </c>
      <c r="E66" s="16">
        <v>2968585.79</v>
      </c>
      <c r="F66" s="69">
        <f t="shared" si="1"/>
        <v>63.575917882993103</v>
      </c>
    </row>
    <row r="67" spans="1:7" ht="39.6" x14ac:dyDescent="0.25">
      <c r="A67" s="37" t="s">
        <v>144</v>
      </c>
      <c r="B67" s="21" t="s">
        <v>145</v>
      </c>
      <c r="C67" s="16">
        <v>1250000</v>
      </c>
      <c r="D67" s="16">
        <v>1250000</v>
      </c>
      <c r="E67" s="16">
        <v>1250000</v>
      </c>
      <c r="F67" s="69">
        <f>E67/D67*100</f>
        <v>100</v>
      </c>
    </row>
    <row r="68" spans="1:7" ht="26.4" x14ac:dyDescent="0.25">
      <c r="A68" s="141" t="s">
        <v>297</v>
      </c>
      <c r="B68" s="142" t="s">
        <v>298</v>
      </c>
      <c r="C68" s="16">
        <v>317682.42</v>
      </c>
      <c r="D68" s="16">
        <v>317682.42</v>
      </c>
      <c r="E68" s="16">
        <v>317682.42</v>
      </c>
      <c r="F68" s="69">
        <f t="shared" si="1"/>
        <v>100</v>
      </c>
    </row>
    <row r="69" spans="1:7" ht="26.4" x14ac:dyDescent="0.25">
      <c r="A69" s="160" t="s">
        <v>339</v>
      </c>
      <c r="B69" s="142" t="s">
        <v>340</v>
      </c>
      <c r="C69" s="16">
        <v>312000</v>
      </c>
      <c r="D69" s="16">
        <v>312000</v>
      </c>
      <c r="E69" s="16"/>
      <c r="F69" s="69">
        <f>E69/D69*100</f>
        <v>0</v>
      </c>
    </row>
    <row r="70" spans="1:7" x14ac:dyDescent="0.25">
      <c r="A70" s="37" t="s">
        <v>129</v>
      </c>
      <c r="B70" s="21" t="s">
        <v>85</v>
      </c>
      <c r="C70" s="16">
        <f>C71</f>
        <v>213083.33000000002</v>
      </c>
      <c r="D70" s="16">
        <f>D71</f>
        <v>213083.33000000002</v>
      </c>
      <c r="E70" s="16">
        <f t="shared" ref="E70" si="13">E71</f>
        <v>213083.33</v>
      </c>
      <c r="F70" s="69">
        <f t="shared" si="1"/>
        <v>99.999999999999986</v>
      </c>
    </row>
    <row r="71" spans="1:7" ht="39.6" x14ac:dyDescent="0.25">
      <c r="A71" s="38" t="s">
        <v>86</v>
      </c>
      <c r="B71" s="21"/>
      <c r="C71" s="16">
        <v>213083.33000000002</v>
      </c>
      <c r="D71" s="16">
        <v>213083.33000000002</v>
      </c>
      <c r="E71" s="16">
        <v>213083.33</v>
      </c>
      <c r="F71" s="69">
        <f t="shared" si="1"/>
        <v>99.999999999999986</v>
      </c>
    </row>
    <row r="72" spans="1:7" ht="26.4" x14ac:dyDescent="0.25">
      <c r="A72" s="37" t="s">
        <v>294</v>
      </c>
      <c r="B72" s="142" t="s">
        <v>295</v>
      </c>
      <c r="C72" s="16">
        <v>1643636.52</v>
      </c>
      <c r="D72" s="16">
        <v>1643636.52</v>
      </c>
      <c r="E72" s="16">
        <v>1643636.52</v>
      </c>
      <c r="F72" s="69">
        <f t="shared" si="1"/>
        <v>100</v>
      </c>
    </row>
    <row r="73" spans="1:7" ht="26.4" x14ac:dyDescent="0.25">
      <c r="A73" s="141" t="s">
        <v>292</v>
      </c>
      <c r="B73" s="142" t="s">
        <v>293</v>
      </c>
      <c r="C73" s="16">
        <v>823351.52</v>
      </c>
      <c r="D73" s="143">
        <v>2325666</v>
      </c>
      <c r="E73" s="16"/>
      <c r="F73" s="69">
        <f t="shared" si="1"/>
        <v>0</v>
      </c>
    </row>
    <row r="74" spans="1:7" ht="26.4" x14ac:dyDescent="0.25">
      <c r="A74" s="141" t="s">
        <v>320</v>
      </c>
      <c r="B74" s="142" t="s">
        <v>321</v>
      </c>
      <c r="C74" s="16">
        <v>190000000</v>
      </c>
      <c r="D74" s="16">
        <v>190000000</v>
      </c>
      <c r="E74" s="16"/>
      <c r="F74" s="69">
        <f t="shared" si="1"/>
        <v>0</v>
      </c>
    </row>
    <row r="75" spans="1:7" x14ac:dyDescent="0.25">
      <c r="A75" s="17" t="s">
        <v>87</v>
      </c>
      <c r="B75" s="15" t="s">
        <v>88</v>
      </c>
      <c r="C75" s="32">
        <f>SUM(C76)</f>
        <v>16420243.039999999</v>
      </c>
      <c r="D75" s="32">
        <f t="shared" ref="D75:E75" si="14">SUM(D76)</f>
        <v>16420243.039999999</v>
      </c>
      <c r="E75" s="32">
        <f t="shared" si="14"/>
        <v>6442736.8499999996</v>
      </c>
      <c r="F75" s="71">
        <f t="shared" si="1"/>
        <v>39.236549875086382</v>
      </c>
      <c r="G75" s="143"/>
    </row>
    <row r="76" spans="1:7" x14ac:dyDescent="0.25">
      <c r="A76" s="39" t="s">
        <v>89</v>
      </c>
      <c r="B76" s="15" t="s">
        <v>90</v>
      </c>
      <c r="C76" s="32">
        <f>SUM(C77:C91)</f>
        <v>16420243.039999999</v>
      </c>
      <c r="D76" s="32">
        <f>SUM(D77:D91)</f>
        <v>16420243.039999999</v>
      </c>
      <c r="E76" s="32">
        <f>SUM(E77:E91)</f>
        <v>6442736.8499999996</v>
      </c>
      <c r="F76" s="71">
        <f t="shared" si="1"/>
        <v>39.236549875086382</v>
      </c>
    </row>
    <row r="77" spans="1:7" ht="39.6" x14ac:dyDescent="0.25">
      <c r="A77" s="40" t="s">
        <v>91</v>
      </c>
      <c r="B77" s="15"/>
      <c r="C77" s="32">
        <v>157548.56</v>
      </c>
      <c r="D77" s="32">
        <v>157548.56</v>
      </c>
      <c r="E77" s="32">
        <v>124999.98</v>
      </c>
      <c r="F77" s="71">
        <f t="shared" si="1"/>
        <v>79.340604572964679</v>
      </c>
    </row>
    <row r="78" spans="1:7" ht="26.4" x14ac:dyDescent="0.25">
      <c r="A78" s="41" t="s">
        <v>130</v>
      </c>
      <c r="B78" s="15"/>
      <c r="C78" s="32">
        <v>127500</v>
      </c>
      <c r="D78" s="32">
        <v>127500</v>
      </c>
      <c r="E78" s="32">
        <v>89841.19</v>
      </c>
      <c r="F78" s="71">
        <f t="shared" si="1"/>
        <v>70.463678431372557</v>
      </c>
    </row>
    <row r="79" spans="1:7" ht="26.4" x14ac:dyDescent="0.25">
      <c r="A79" s="41" t="s">
        <v>92</v>
      </c>
      <c r="B79" s="15"/>
      <c r="C79" s="32">
        <v>149322.78</v>
      </c>
      <c r="D79" s="32">
        <v>149322.78</v>
      </c>
      <c r="E79" s="32">
        <v>149322.78</v>
      </c>
      <c r="F79" s="71">
        <f t="shared" si="1"/>
        <v>100</v>
      </c>
    </row>
    <row r="80" spans="1:7" ht="26.4" x14ac:dyDescent="0.25">
      <c r="A80" s="40" t="s">
        <v>93</v>
      </c>
      <c r="B80" s="15"/>
      <c r="C80" s="16">
        <v>706000</v>
      </c>
      <c r="D80" s="16">
        <v>706000</v>
      </c>
      <c r="E80" s="16">
        <v>329160</v>
      </c>
      <c r="F80" s="69">
        <f t="shared" si="1"/>
        <v>46.623229461756374</v>
      </c>
    </row>
    <row r="81" spans="1:7" x14ac:dyDescent="0.25">
      <c r="A81" s="40" t="s">
        <v>131</v>
      </c>
      <c r="B81" s="15"/>
      <c r="C81" s="16">
        <v>468000</v>
      </c>
      <c r="D81" s="16">
        <v>468000</v>
      </c>
      <c r="E81" s="16"/>
      <c r="F81" s="69">
        <f t="shared" si="1"/>
        <v>0</v>
      </c>
    </row>
    <row r="82" spans="1:7" ht="26.4" x14ac:dyDescent="0.25">
      <c r="A82" s="40" t="s">
        <v>303</v>
      </c>
      <c r="B82" s="15"/>
      <c r="C82" s="16">
        <v>56321.87</v>
      </c>
      <c r="D82" s="16">
        <v>56321.87</v>
      </c>
      <c r="E82" s="16">
        <v>43729.99</v>
      </c>
      <c r="F82" s="69">
        <f t="shared" si="1"/>
        <v>77.643000844964831</v>
      </c>
    </row>
    <row r="83" spans="1:7" ht="52.8" x14ac:dyDescent="0.25">
      <c r="A83" s="40" t="s">
        <v>304</v>
      </c>
      <c r="B83" s="15"/>
      <c r="C83" s="16">
        <v>648872</v>
      </c>
      <c r="D83" s="16">
        <v>648872</v>
      </c>
      <c r="E83" s="16">
        <v>648872</v>
      </c>
      <c r="F83" s="69">
        <f t="shared" si="1"/>
        <v>100</v>
      </c>
    </row>
    <row r="84" spans="1:7" ht="39.6" x14ac:dyDescent="0.25">
      <c r="A84" s="152" t="s">
        <v>322</v>
      </c>
      <c r="B84" s="15"/>
      <c r="C84" s="16">
        <v>951600</v>
      </c>
      <c r="D84" s="16">
        <v>951600</v>
      </c>
      <c r="E84" s="16">
        <v>951600</v>
      </c>
      <c r="F84" s="69">
        <f t="shared" si="1"/>
        <v>100</v>
      </c>
    </row>
    <row r="85" spans="1:7" ht="26.4" x14ac:dyDescent="0.25">
      <c r="A85" s="152" t="s">
        <v>323</v>
      </c>
      <c r="B85" s="15"/>
      <c r="C85" s="16">
        <v>5019493.67</v>
      </c>
      <c r="D85" s="16">
        <v>5019493.67</v>
      </c>
      <c r="E85" s="16">
        <v>257702.05</v>
      </c>
      <c r="F85" s="69">
        <f t="shared" si="1"/>
        <v>5.1340248029439195</v>
      </c>
    </row>
    <row r="86" spans="1:7" ht="26.4" x14ac:dyDescent="0.25">
      <c r="A86" s="153" t="s">
        <v>324</v>
      </c>
      <c r="B86" s="15"/>
      <c r="C86" s="16">
        <v>146400</v>
      </c>
      <c r="D86" s="16">
        <v>146400</v>
      </c>
      <c r="E86" s="16">
        <v>146400</v>
      </c>
      <c r="F86" s="69">
        <f t="shared" si="1"/>
        <v>100</v>
      </c>
    </row>
    <row r="87" spans="1:7" ht="26.4" x14ac:dyDescent="0.25">
      <c r="A87" s="153" t="s">
        <v>325</v>
      </c>
      <c r="B87" s="15"/>
      <c r="C87" s="16">
        <v>347624.16</v>
      </c>
      <c r="D87" s="16">
        <v>347624.16</v>
      </c>
      <c r="E87" s="16">
        <v>184108.86</v>
      </c>
      <c r="F87" s="69">
        <f t="shared" si="1"/>
        <v>52.962043834927933</v>
      </c>
    </row>
    <row r="88" spans="1:7" ht="26.4" x14ac:dyDescent="0.25">
      <c r="A88" s="153" t="s">
        <v>327</v>
      </c>
      <c r="B88" s="15"/>
      <c r="C88" s="16">
        <v>4055000</v>
      </c>
      <c r="D88" s="16">
        <v>4055000</v>
      </c>
      <c r="E88" s="16"/>
      <c r="F88" s="69">
        <f t="shared" si="1"/>
        <v>0</v>
      </c>
    </row>
    <row r="89" spans="1:7" x14ac:dyDescent="0.25">
      <c r="A89" s="153" t="s">
        <v>334</v>
      </c>
      <c r="B89" s="15"/>
      <c r="C89" s="16">
        <v>69560</v>
      </c>
      <c r="D89" s="16">
        <v>69560</v>
      </c>
      <c r="E89" s="16"/>
      <c r="F89" s="69"/>
    </row>
    <row r="90" spans="1:7" ht="26.4" x14ac:dyDescent="0.25">
      <c r="A90" s="153" t="s">
        <v>335</v>
      </c>
      <c r="B90" s="15"/>
      <c r="C90" s="16">
        <v>1197000</v>
      </c>
      <c r="D90" s="16">
        <v>1197000</v>
      </c>
      <c r="E90" s="16">
        <v>1197000</v>
      </c>
      <c r="F90" s="69"/>
    </row>
    <row r="91" spans="1:7" ht="26.4" x14ac:dyDescent="0.25">
      <c r="A91" s="153" t="s">
        <v>336</v>
      </c>
      <c r="B91" s="15"/>
      <c r="C91" s="16">
        <v>2320000</v>
      </c>
      <c r="D91" s="16">
        <v>2320000</v>
      </c>
      <c r="E91" s="16">
        <v>2320000</v>
      </c>
      <c r="F91" s="69"/>
    </row>
    <row r="92" spans="1:7" x14ac:dyDescent="0.25">
      <c r="A92" s="37" t="s">
        <v>94</v>
      </c>
      <c r="B92" s="21" t="s">
        <v>95</v>
      </c>
      <c r="C92" s="16">
        <f>C93+C101+C102+C103+C105+C109+C104</f>
        <v>277332313.50999999</v>
      </c>
      <c r="D92" s="16">
        <f>D93+D101+D102+D103+D105+D109+D104</f>
        <v>288168965.13</v>
      </c>
      <c r="E92" s="16">
        <f>E93+E101+E102+E103+E105+E109+E104</f>
        <v>215125376.97</v>
      </c>
      <c r="F92" s="69">
        <f t="shared" si="1"/>
        <v>74.652513976635802</v>
      </c>
    </row>
    <row r="93" spans="1:7" ht="26.4" x14ac:dyDescent="0.25">
      <c r="A93" s="37" t="s">
        <v>96</v>
      </c>
      <c r="B93" s="15" t="s">
        <v>97</v>
      </c>
      <c r="C93" s="16">
        <f>SUM(C94:C100)</f>
        <v>14056675.959999999</v>
      </c>
      <c r="D93" s="16">
        <f>SUM(D94:D100)</f>
        <v>15658675.959999999</v>
      </c>
      <c r="E93" s="16">
        <f>SUM(E94:E100)</f>
        <v>14466815.15</v>
      </c>
      <c r="F93" s="69">
        <f t="shared" si="1"/>
        <v>92.38849559793816</v>
      </c>
      <c r="G93" s="143"/>
    </row>
    <row r="94" spans="1:7" x14ac:dyDescent="0.25">
      <c r="A94" s="39" t="s">
        <v>98</v>
      </c>
      <c r="B94" s="15"/>
      <c r="C94" s="32">
        <v>570678.98</v>
      </c>
      <c r="D94" s="32">
        <v>570678.98</v>
      </c>
      <c r="E94" s="32">
        <v>349976.63</v>
      </c>
      <c r="F94" s="71">
        <f t="shared" ref="F94:F137" si="15">E94/D94*100</f>
        <v>61.326357245539342</v>
      </c>
    </row>
    <row r="95" spans="1:7" ht="39.6" x14ac:dyDescent="0.25">
      <c r="A95" s="39" t="s">
        <v>99</v>
      </c>
      <c r="B95" s="15"/>
      <c r="C95" s="32">
        <v>42000</v>
      </c>
      <c r="D95" s="32">
        <v>42000</v>
      </c>
      <c r="E95" s="32">
        <v>24544.639999999999</v>
      </c>
      <c r="F95" s="71">
        <f t="shared" si="15"/>
        <v>58.439619047619054</v>
      </c>
    </row>
    <row r="96" spans="1:7" ht="26.4" x14ac:dyDescent="0.25">
      <c r="A96" s="39" t="s">
        <v>100</v>
      </c>
      <c r="B96" s="15"/>
      <c r="C96" s="32">
        <v>88836</v>
      </c>
      <c r="D96" s="32">
        <v>88836</v>
      </c>
      <c r="E96" s="32">
        <v>50511.58</v>
      </c>
      <c r="F96" s="71">
        <f t="shared" si="15"/>
        <v>56.859358818497007</v>
      </c>
    </row>
    <row r="97" spans="1:6" ht="26.4" x14ac:dyDescent="0.25">
      <c r="A97" s="39" t="s">
        <v>101</v>
      </c>
      <c r="B97" s="15"/>
      <c r="C97" s="32">
        <v>35000</v>
      </c>
      <c r="D97" s="32">
        <v>35000</v>
      </c>
      <c r="E97" s="32">
        <v>35000</v>
      </c>
      <c r="F97" s="71">
        <f t="shared" si="15"/>
        <v>100</v>
      </c>
    </row>
    <row r="98" spans="1:6" ht="37.5" customHeight="1" x14ac:dyDescent="0.25">
      <c r="A98" s="39" t="s">
        <v>102</v>
      </c>
      <c r="B98" s="15"/>
      <c r="C98" s="32">
        <v>1478106.91</v>
      </c>
      <c r="D98" s="32">
        <v>1478106.91</v>
      </c>
      <c r="E98" s="32">
        <v>1192766.23</v>
      </c>
      <c r="F98" s="71">
        <f t="shared" si="15"/>
        <v>80.695531691953192</v>
      </c>
    </row>
    <row r="99" spans="1:6" ht="66" x14ac:dyDescent="0.25">
      <c r="A99" s="39" t="s">
        <v>103</v>
      </c>
      <c r="B99" s="15"/>
      <c r="C99" s="32">
        <v>9726663.1699999999</v>
      </c>
      <c r="D99" s="32">
        <f>9726663.17+1500000+102000</f>
        <v>11328663.17</v>
      </c>
      <c r="E99" s="32">
        <v>10698625.17</v>
      </c>
      <c r="F99" s="71">
        <f t="shared" si="15"/>
        <v>94.438549451550159</v>
      </c>
    </row>
    <row r="100" spans="1:6" ht="66" x14ac:dyDescent="0.25">
      <c r="A100" s="39" t="s">
        <v>104</v>
      </c>
      <c r="B100" s="15"/>
      <c r="C100" s="32">
        <v>2115390.9</v>
      </c>
      <c r="D100" s="32">
        <v>2115390.9</v>
      </c>
      <c r="E100" s="32">
        <v>2115390.9</v>
      </c>
      <c r="F100" s="71">
        <f t="shared" si="15"/>
        <v>100</v>
      </c>
    </row>
    <row r="101" spans="1:6" ht="52.8" x14ac:dyDescent="0.25">
      <c r="A101" s="42" t="s">
        <v>345</v>
      </c>
      <c r="B101" s="15" t="s">
        <v>105</v>
      </c>
      <c r="C101" s="16">
        <v>2254751.5</v>
      </c>
      <c r="D101" s="16">
        <v>2254751.5</v>
      </c>
      <c r="E101" s="16">
        <v>1401000</v>
      </c>
      <c r="F101" s="69">
        <f t="shared" si="15"/>
        <v>62.135450403292779</v>
      </c>
    </row>
    <row r="102" spans="1:6" ht="39.6" x14ac:dyDescent="0.25">
      <c r="A102" s="43" t="s">
        <v>106</v>
      </c>
      <c r="B102" s="15" t="s">
        <v>107</v>
      </c>
      <c r="C102" s="44">
        <v>730628.38</v>
      </c>
      <c r="D102" s="44">
        <v>730628.38</v>
      </c>
      <c r="E102" s="44">
        <v>350624.53</v>
      </c>
      <c r="F102" s="72">
        <f t="shared" si="15"/>
        <v>47.989448479950916</v>
      </c>
    </row>
    <row r="103" spans="1:6" ht="39.6" x14ac:dyDescent="0.25">
      <c r="A103" s="37" t="s">
        <v>108</v>
      </c>
      <c r="B103" s="15" t="s">
        <v>109</v>
      </c>
      <c r="C103" s="16">
        <v>2658.84</v>
      </c>
      <c r="D103" s="16">
        <v>2658.84</v>
      </c>
      <c r="E103" s="16">
        <v>2658.84</v>
      </c>
      <c r="F103" s="69">
        <f t="shared" si="15"/>
        <v>100</v>
      </c>
    </row>
    <row r="104" spans="1:6" ht="79.2" x14ac:dyDescent="0.25">
      <c r="A104" s="37" t="s">
        <v>110</v>
      </c>
      <c r="B104" s="15" t="s">
        <v>111</v>
      </c>
      <c r="C104" s="16">
        <v>15957630</v>
      </c>
      <c r="D104" s="16">
        <f>12735130+3222500+9234651.62</f>
        <v>25192281.619999997</v>
      </c>
      <c r="E104" s="16">
        <v>18303573.600000001</v>
      </c>
      <c r="F104" s="69">
        <f t="shared" si="15"/>
        <v>72.655481849920676</v>
      </c>
    </row>
    <row r="105" spans="1:6" x14ac:dyDescent="0.25">
      <c r="A105" s="37" t="s">
        <v>112</v>
      </c>
      <c r="B105" s="45" t="s">
        <v>113</v>
      </c>
      <c r="C105" s="16">
        <f>C106+C107+C108</f>
        <v>6382468.8299999991</v>
      </c>
      <c r="D105" s="16">
        <f t="shared" ref="D105" si="16">D106+D107+D108</f>
        <v>6382468.8299999991</v>
      </c>
      <c r="E105" s="16">
        <v>4366964.8499999996</v>
      </c>
      <c r="F105" s="69">
        <f t="shared" si="15"/>
        <v>68.421248365109534</v>
      </c>
    </row>
    <row r="106" spans="1:6" ht="26.4" hidden="1" x14ac:dyDescent="0.25">
      <c r="A106" s="38" t="s">
        <v>114</v>
      </c>
      <c r="B106" s="45"/>
      <c r="C106" s="16">
        <v>2282715.94</v>
      </c>
      <c r="D106" s="16">
        <v>2282715.94</v>
      </c>
      <c r="E106" s="16">
        <v>1089074.68</v>
      </c>
      <c r="F106" s="69">
        <f t="shared" si="15"/>
        <v>47.709601572239421</v>
      </c>
    </row>
    <row r="107" spans="1:6" ht="26.4" hidden="1" x14ac:dyDescent="0.25">
      <c r="A107" s="38" t="s">
        <v>115</v>
      </c>
      <c r="B107" s="45"/>
      <c r="C107" s="16">
        <v>2853394.92</v>
      </c>
      <c r="D107" s="16">
        <v>2853394.92</v>
      </c>
      <c r="E107" s="16">
        <v>1358487</v>
      </c>
      <c r="F107" s="69">
        <f t="shared" si="15"/>
        <v>47.609498092188375</v>
      </c>
    </row>
    <row r="108" spans="1:6" ht="26.4" hidden="1" x14ac:dyDescent="0.25">
      <c r="A108" s="46" t="s">
        <v>116</v>
      </c>
      <c r="B108" s="45"/>
      <c r="C108" s="16">
        <v>1246357.97</v>
      </c>
      <c r="D108" s="16">
        <v>1246357.97</v>
      </c>
      <c r="E108" s="16">
        <v>290516.68</v>
      </c>
      <c r="F108" s="69">
        <f t="shared" si="15"/>
        <v>23.309248786686862</v>
      </c>
    </row>
    <row r="109" spans="1:6" x14ac:dyDescent="0.25">
      <c r="A109" s="24" t="s">
        <v>117</v>
      </c>
      <c r="B109" s="21" t="s">
        <v>118</v>
      </c>
      <c r="C109" s="16">
        <f>SUM(C110)</f>
        <v>237947500</v>
      </c>
      <c r="D109" s="16">
        <f t="shared" ref="D109:E109" si="17">SUM(D110)</f>
        <v>237947500</v>
      </c>
      <c r="E109" s="16">
        <f t="shared" si="17"/>
        <v>176233740</v>
      </c>
      <c r="F109" s="69">
        <f t="shared" si="15"/>
        <v>74.064127591170319</v>
      </c>
    </row>
    <row r="110" spans="1:6" x14ac:dyDescent="0.25">
      <c r="A110" s="17" t="s">
        <v>119</v>
      </c>
      <c r="B110" s="15" t="s">
        <v>120</v>
      </c>
      <c r="C110" s="16">
        <f>SUM(C111:C111)</f>
        <v>237947500</v>
      </c>
      <c r="D110" s="16">
        <f>SUM(D111:D111)</f>
        <v>237947500</v>
      </c>
      <c r="E110" s="16">
        <f>SUM(E111:E111)</f>
        <v>176233740</v>
      </c>
      <c r="F110" s="69">
        <f t="shared" si="15"/>
        <v>74.064127591170319</v>
      </c>
    </row>
    <row r="111" spans="1:6" x14ac:dyDescent="0.25">
      <c r="A111" s="39" t="s">
        <v>121</v>
      </c>
      <c r="B111" s="15"/>
      <c r="C111" s="32">
        <v>237947500</v>
      </c>
      <c r="D111" s="32">
        <v>237947500</v>
      </c>
      <c r="E111" s="32">
        <v>176233740</v>
      </c>
      <c r="F111" s="71">
        <f t="shared" si="15"/>
        <v>74.064127591170319</v>
      </c>
    </row>
    <row r="112" spans="1:6" x14ac:dyDescent="0.25">
      <c r="A112" s="17" t="s">
        <v>122</v>
      </c>
      <c r="B112" s="15" t="s">
        <v>123</v>
      </c>
      <c r="C112" s="16">
        <f>+C116+C114+C113+C115</f>
        <v>68369512.460000008</v>
      </c>
      <c r="D112" s="16">
        <f t="shared" ref="D112:E112" si="18">+D116+D114+D113+D115</f>
        <v>70099912.460000008</v>
      </c>
      <c r="E112" s="16">
        <f t="shared" si="18"/>
        <v>55393309.5</v>
      </c>
      <c r="F112" s="69">
        <f t="shared" si="15"/>
        <v>79.020511661278036</v>
      </c>
    </row>
    <row r="113" spans="1:7" ht="105.6" x14ac:dyDescent="0.25">
      <c r="A113" s="17" t="s">
        <v>341</v>
      </c>
      <c r="B113" s="15" t="s">
        <v>342</v>
      </c>
      <c r="C113" s="16"/>
      <c r="D113" s="16">
        <v>230400</v>
      </c>
      <c r="E113" s="16">
        <v>57600</v>
      </c>
      <c r="F113" s="69">
        <f t="shared" si="15"/>
        <v>25</v>
      </c>
    </row>
    <row r="114" spans="1:7" ht="52.8" x14ac:dyDescent="0.25">
      <c r="A114" s="17" t="s">
        <v>142</v>
      </c>
      <c r="B114" s="15" t="s">
        <v>143</v>
      </c>
      <c r="C114" s="16">
        <v>1598897.66</v>
      </c>
      <c r="D114" s="16">
        <v>1598897.66</v>
      </c>
      <c r="E114" s="16">
        <v>1199173.23</v>
      </c>
      <c r="F114" s="69">
        <f t="shared" si="15"/>
        <v>74.999999061853657</v>
      </c>
    </row>
    <row r="115" spans="1:7" ht="52.8" x14ac:dyDescent="0.25">
      <c r="A115" s="17" t="s">
        <v>343</v>
      </c>
      <c r="B115" s="15" t="s">
        <v>344</v>
      </c>
      <c r="C115" s="16"/>
      <c r="D115" s="16">
        <v>1500000</v>
      </c>
      <c r="E115" s="16"/>
      <c r="F115" s="69">
        <f t="shared" si="15"/>
        <v>0</v>
      </c>
    </row>
    <row r="116" spans="1:7" ht="26.4" x14ac:dyDescent="0.25">
      <c r="A116" s="17" t="s">
        <v>124</v>
      </c>
      <c r="B116" s="15" t="s">
        <v>125</v>
      </c>
      <c r="C116" s="16">
        <f>SUM(C117:C126)</f>
        <v>66770614.800000004</v>
      </c>
      <c r="D116" s="16">
        <f t="shared" ref="D116:E116" si="19">SUM(D117:D126)</f>
        <v>66770614.800000004</v>
      </c>
      <c r="E116" s="16">
        <f t="shared" si="19"/>
        <v>54136536.270000003</v>
      </c>
      <c r="F116" s="69">
        <f t="shared" si="15"/>
        <v>81.078385203066901</v>
      </c>
      <c r="G116" s="143">
        <v>54136536.270000003</v>
      </c>
    </row>
    <row r="117" spans="1:7" ht="26.4" x14ac:dyDescent="0.25">
      <c r="A117" s="38" t="s">
        <v>128</v>
      </c>
      <c r="B117" s="15"/>
      <c r="C117" s="16">
        <v>1603575.06</v>
      </c>
      <c r="D117" s="16">
        <v>1603575.06</v>
      </c>
      <c r="E117" s="16">
        <v>1603575.06</v>
      </c>
      <c r="F117" s="69">
        <f t="shared" si="15"/>
        <v>100</v>
      </c>
    </row>
    <row r="118" spans="1:7" ht="26.4" x14ac:dyDescent="0.25">
      <c r="A118" s="46" t="s">
        <v>126</v>
      </c>
      <c r="B118" s="15"/>
      <c r="C118" s="16">
        <v>39054000</v>
      </c>
      <c r="D118" s="16">
        <v>39054000</v>
      </c>
      <c r="E118" s="16">
        <v>29399501.719999999</v>
      </c>
      <c r="F118" s="69">
        <f t="shared" si="15"/>
        <v>75.279105136477696</v>
      </c>
    </row>
    <row r="119" spans="1:7" ht="26.4" x14ac:dyDescent="0.25">
      <c r="A119" s="39" t="s">
        <v>132</v>
      </c>
      <c r="B119" s="15"/>
      <c r="C119" s="16">
        <v>6339943</v>
      </c>
      <c r="D119" s="16">
        <v>6339943</v>
      </c>
      <c r="E119" s="16">
        <v>4562012.97</v>
      </c>
      <c r="F119" s="69">
        <f t="shared" si="15"/>
        <v>71.956687465486667</v>
      </c>
    </row>
    <row r="120" spans="1:7" ht="145.19999999999999" x14ac:dyDescent="0.25">
      <c r="A120" s="59" t="s">
        <v>141</v>
      </c>
      <c r="B120" s="60"/>
      <c r="C120" s="16">
        <v>421900</v>
      </c>
      <c r="D120" s="16">
        <v>421900</v>
      </c>
      <c r="E120" s="16">
        <v>370115</v>
      </c>
      <c r="F120" s="69">
        <f t="shared" si="15"/>
        <v>87.725764399146726</v>
      </c>
    </row>
    <row r="121" spans="1:7" ht="26.4" x14ac:dyDescent="0.25">
      <c r="A121" s="156" t="s">
        <v>162</v>
      </c>
      <c r="B121" s="157"/>
      <c r="C121" s="16">
        <v>2815993.82</v>
      </c>
      <c r="D121" s="16">
        <v>2815993.82</v>
      </c>
      <c r="E121" s="16">
        <v>1666128.6</v>
      </c>
      <c r="F121" s="69">
        <f t="shared" si="15"/>
        <v>59.166628426762678</v>
      </c>
    </row>
    <row r="122" spans="1:7" ht="39.6" x14ac:dyDescent="0.25">
      <c r="A122" s="158" t="s">
        <v>296</v>
      </c>
      <c r="B122" s="157"/>
      <c r="C122" s="16">
        <v>4400</v>
      </c>
      <c r="D122" s="16">
        <v>4400</v>
      </c>
      <c r="E122" s="16">
        <v>4400</v>
      </c>
      <c r="F122" s="69">
        <f t="shared" si="15"/>
        <v>100</v>
      </c>
    </row>
    <row r="123" spans="1:7" ht="79.2" x14ac:dyDescent="0.25">
      <c r="A123" s="59" t="s">
        <v>305</v>
      </c>
      <c r="B123" s="157"/>
      <c r="C123" s="16">
        <v>108120.64</v>
      </c>
      <c r="D123" s="16">
        <v>108120.64</v>
      </c>
      <c r="E123" s="16">
        <v>108120.64</v>
      </c>
      <c r="F123" s="69">
        <f t="shared" si="15"/>
        <v>100</v>
      </c>
    </row>
    <row r="124" spans="1:7" x14ac:dyDescent="0.25">
      <c r="A124" s="158" t="s">
        <v>326</v>
      </c>
      <c r="B124" s="159"/>
      <c r="C124" s="16">
        <v>10674400</v>
      </c>
      <c r="D124" s="16">
        <v>10674400</v>
      </c>
      <c r="E124" s="16">
        <v>10674400</v>
      </c>
      <c r="F124" s="69">
        <f t="shared" si="15"/>
        <v>100</v>
      </c>
    </row>
    <row r="125" spans="1:7" ht="39.6" x14ac:dyDescent="0.25">
      <c r="A125" s="59" t="s">
        <v>337</v>
      </c>
      <c r="B125" s="159"/>
      <c r="C125" s="16">
        <v>5000000</v>
      </c>
      <c r="D125" s="16">
        <v>5000000</v>
      </c>
      <c r="E125" s="16">
        <v>5000000</v>
      </c>
      <c r="F125" s="69">
        <f t="shared" si="15"/>
        <v>100</v>
      </c>
    </row>
    <row r="126" spans="1:7" ht="39.6" x14ac:dyDescent="0.25">
      <c r="A126" s="59" t="s">
        <v>338</v>
      </c>
      <c r="B126" s="159"/>
      <c r="C126" s="16">
        <v>748282.28</v>
      </c>
      <c r="D126" s="16">
        <v>748282.28</v>
      </c>
      <c r="E126" s="16">
        <v>748282.28</v>
      </c>
      <c r="F126" s="69"/>
    </row>
    <row r="127" spans="1:7" x14ac:dyDescent="0.25">
      <c r="A127" s="53" t="s">
        <v>306</v>
      </c>
      <c r="B127" s="54" t="s">
        <v>307</v>
      </c>
      <c r="C127" s="16">
        <f>C128</f>
        <v>5274000</v>
      </c>
      <c r="D127" s="16">
        <f>D128</f>
        <v>5274000</v>
      </c>
      <c r="E127" s="16">
        <f t="shared" ref="E127" si="20">E128</f>
        <v>5274000</v>
      </c>
      <c r="F127" s="69">
        <f t="shared" si="15"/>
        <v>100</v>
      </c>
    </row>
    <row r="128" spans="1:7" x14ac:dyDescent="0.25">
      <c r="A128" s="144" t="s">
        <v>308</v>
      </c>
      <c r="B128" s="145" t="s">
        <v>309</v>
      </c>
      <c r="C128" s="16">
        <v>5274000</v>
      </c>
      <c r="D128" s="16">
        <v>5274000</v>
      </c>
      <c r="E128" s="16">
        <v>5274000</v>
      </c>
      <c r="F128" s="69">
        <f t="shared" si="15"/>
        <v>100</v>
      </c>
    </row>
    <row r="129" spans="1:6" ht="66" x14ac:dyDescent="0.25">
      <c r="A129" s="148" t="s">
        <v>311</v>
      </c>
      <c r="B129" s="146" t="s">
        <v>313</v>
      </c>
      <c r="C129" s="16">
        <f>C130</f>
        <v>0</v>
      </c>
      <c r="D129" s="16">
        <f t="shared" ref="D129:E129" si="21">D130</f>
        <v>0</v>
      </c>
      <c r="E129" s="16">
        <f t="shared" si="21"/>
        <v>0</v>
      </c>
      <c r="F129" s="69"/>
    </row>
    <row r="130" spans="1:6" ht="66" x14ac:dyDescent="0.25">
      <c r="A130" s="147" t="s">
        <v>312</v>
      </c>
      <c r="B130" s="146" t="s">
        <v>314</v>
      </c>
      <c r="C130" s="16"/>
      <c r="D130" s="16"/>
      <c r="E130" s="16"/>
      <c r="F130" s="69"/>
    </row>
    <row r="131" spans="1:6" ht="39.6" x14ac:dyDescent="0.25">
      <c r="A131" s="53" t="s">
        <v>137</v>
      </c>
      <c r="B131" s="56" t="s">
        <v>138</v>
      </c>
      <c r="C131" s="16">
        <f>C132</f>
        <v>212371.45</v>
      </c>
      <c r="D131" s="16">
        <f t="shared" ref="D131:E131" si="22">D132</f>
        <v>212371.45</v>
      </c>
      <c r="E131" s="16">
        <f t="shared" si="22"/>
        <v>212371.45</v>
      </c>
      <c r="F131" s="69">
        <f t="shared" si="15"/>
        <v>100</v>
      </c>
    </row>
    <row r="132" spans="1:6" s="76" customFormat="1" ht="26.4" x14ac:dyDescent="0.25">
      <c r="A132" s="57" t="s">
        <v>139</v>
      </c>
      <c r="B132" s="58" t="s">
        <v>140</v>
      </c>
      <c r="C132" s="16">
        <v>212371.45</v>
      </c>
      <c r="D132" s="16">
        <v>212371.45</v>
      </c>
      <c r="E132" s="16">
        <v>212371.45</v>
      </c>
      <c r="F132" s="69">
        <f t="shared" si="15"/>
        <v>100</v>
      </c>
    </row>
    <row r="133" spans="1:6" s="76" customFormat="1" ht="26.4" x14ac:dyDescent="0.25">
      <c r="A133" s="53" t="s">
        <v>133</v>
      </c>
      <c r="B133" s="54" t="s">
        <v>134</v>
      </c>
      <c r="C133" s="16">
        <f>C134+C135+C136</f>
        <v>-591635.83000000007</v>
      </c>
      <c r="D133" s="16">
        <f t="shared" ref="D133:E133" si="23">D134+D135+D136</f>
        <v>-591635.83000000007</v>
      </c>
      <c r="E133" s="16">
        <f t="shared" si="23"/>
        <v>-447048.49</v>
      </c>
      <c r="F133" s="69">
        <f t="shared" si="15"/>
        <v>75.561429401596584</v>
      </c>
    </row>
    <row r="134" spans="1:6" s="76" customFormat="1" ht="52.8" x14ac:dyDescent="0.25">
      <c r="A134" s="53" t="s">
        <v>147</v>
      </c>
      <c r="B134" s="61" t="s">
        <v>146</v>
      </c>
      <c r="C134" s="16">
        <v>-159902.1</v>
      </c>
      <c r="D134" s="16">
        <v>-159902.1</v>
      </c>
      <c r="E134" s="16">
        <v>-159902.1</v>
      </c>
      <c r="F134" s="69">
        <f t="shared" si="15"/>
        <v>100</v>
      </c>
    </row>
    <row r="135" spans="1:6" s="76" customFormat="1" ht="42" customHeight="1" x14ac:dyDescent="0.25">
      <c r="A135" s="53" t="s">
        <v>149</v>
      </c>
      <c r="B135" s="61" t="s">
        <v>148</v>
      </c>
      <c r="C135" s="16">
        <v>-52302.68</v>
      </c>
      <c r="D135" s="16">
        <v>-52302.68</v>
      </c>
      <c r="E135" s="16">
        <v>-52302.68</v>
      </c>
      <c r="F135" s="69">
        <f t="shared" si="15"/>
        <v>100</v>
      </c>
    </row>
    <row r="136" spans="1:6" s="76" customFormat="1" ht="26.25" customHeight="1" x14ac:dyDescent="0.25">
      <c r="A136" s="57" t="s">
        <v>135</v>
      </c>
      <c r="B136" s="55" t="s">
        <v>136</v>
      </c>
      <c r="C136" s="16">
        <v>-379431.05000000005</v>
      </c>
      <c r="D136" s="16">
        <v>-379431.05000000005</v>
      </c>
      <c r="E136" s="16">
        <v>-234843.71</v>
      </c>
      <c r="F136" s="149">
        <f t="shared" si="15"/>
        <v>61.893645762517316</v>
      </c>
    </row>
    <row r="137" spans="1:6" s="76" customFormat="1" x14ac:dyDescent="0.25">
      <c r="A137" s="48" t="s">
        <v>127</v>
      </c>
      <c r="B137" s="49"/>
      <c r="C137" s="50">
        <f>C11+C56</f>
        <v>1275061878.28</v>
      </c>
      <c r="D137" s="50">
        <f>D11+D56</f>
        <v>1289131244.3800001</v>
      </c>
      <c r="E137" s="50">
        <f>E11+E56</f>
        <v>786422281.17000008</v>
      </c>
      <c r="F137" s="150">
        <f t="shared" si="15"/>
        <v>61.004050952796909</v>
      </c>
    </row>
    <row r="138" spans="1:6" s="76" customFormat="1" x14ac:dyDescent="0.25">
      <c r="A138" s="73" t="s">
        <v>164</v>
      </c>
      <c r="B138" s="74"/>
      <c r="C138" s="75"/>
      <c r="D138" s="75"/>
      <c r="E138" s="75"/>
      <c r="F138" s="151"/>
    </row>
    <row r="139" spans="1:6" s="76" customFormat="1" x14ac:dyDescent="0.25">
      <c r="A139" s="77" t="s">
        <v>165</v>
      </c>
      <c r="B139" s="78" t="s">
        <v>166</v>
      </c>
      <c r="C139" s="79">
        <f>SUM(C140:C147)</f>
        <v>269683312.44</v>
      </c>
      <c r="D139" s="79">
        <f>SUM(D140:D147)</f>
        <v>269443776.19999999</v>
      </c>
      <c r="E139" s="79">
        <f>SUM(E140:E147)</f>
        <v>168522012.93000001</v>
      </c>
      <c r="F139" s="80">
        <f t="shared" ref="F139:F150" si="24">E139/D139*100</f>
        <v>62.544407336731801</v>
      </c>
    </row>
    <row r="140" spans="1:6" s="76" customFormat="1" ht="26.4" x14ac:dyDescent="0.25">
      <c r="A140" s="81" t="s">
        <v>167</v>
      </c>
      <c r="B140" s="82" t="s">
        <v>168</v>
      </c>
      <c r="C140" s="83">
        <v>4882299.28</v>
      </c>
      <c r="D140" s="83">
        <v>4882299.28</v>
      </c>
      <c r="E140" s="83">
        <v>3945134.58</v>
      </c>
      <c r="F140" s="84">
        <f t="shared" si="24"/>
        <v>80.804849390551908</v>
      </c>
    </row>
    <row r="141" spans="1:6" s="76" customFormat="1" ht="26.4" x14ac:dyDescent="0.25">
      <c r="A141" s="85" t="s">
        <v>169</v>
      </c>
      <c r="B141" s="82" t="s">
        <v>170</v>
      </c>
      <c r="C141" s="83">
        <v>2555588</v>
      </c>
      <c r="D141" s="83">
        <v>2555588</v>
      </c>
      <c r="E141" s="83">
        <v>1625355.5</v>
      </c>
      <c r="F141" s="84">
        <f t="shared" si="24"/>
        <v>63.600059947065027</v>
      </c>
    </row>
    <row r="142" spans="1:6" s="76" customFormat="1" ht="39.6" x14ac:dyDescent="0.25">
      <c r="A142" s="85" t="s">
        <v>171</v>
      </c>
      <c r="B142" s="82" t="s">
        <v>172</v>
      </c>
      <c r="C142" s="83">
        <v>120279836.59</v>
      </c>
      <c r="D142" s="83">
        <v>120279836.59</v>
      </c>
      <c r="E142" s="83">
        <v>84935737.400000006</v>
      </c>
      <c r="F142" s="84">
        <f t="shared" si="24"/>
        <v>70.615108739731625</v>
      </c>
    </row>
    <row r="143" spans="1:6" s="76" customFormat="1" x14ac:dyDescent="0.25">
      <c r="A143" s="85" t="s">
        <v>173</v>
      </c>
      <c r="B143" s="82" t="s">
        <v>174</v>
      </c>
      <c r="C143" s="83">
        <v>2658.84</v>
      </c>
      <c r="D143" s="83">
        <v>2658.84</v>
      </c>
      <c r="E143" s="83">
        <v>2658.84</v>
      </c>
      <c r="F143" s="84">
        <f t="shared" si="24"/>
        <v>100</v>
      </c>
    </row>
    <row r="144" spans="1:6" s="76" customFormat="1" ht="26.4" x14ac:dyDescent="0.25">
      <c r="A144" s="86" t="s">
        <v>175</v>
      </c>
      <c r="B144" s="82" t="s">
        <v>176</v>
      </c>
      <c r="C144" s="83">
        <v>22054055</v>
      </c>
      <c r="D144" s="83">
        <v>22054055</v>
      </c>
      <c r="E144" s="83">
        <v>16246405.73</v>
      </c>
      <c r="F144" s="84">
        <f t="shared" si="24"/>
        <v>73.666297331715185</v>
      </c>
    </row>
    <row r="145" spans="1:6" s="76" customFormat="1" x14ac:dyDescent="0.25">
      <c r="A145" s="86" t="s">
        <v>177</v>
      </c>
      <c r="B145" s="82" t="s">
        <v>178</v>
      </c>
      <c r="C145" s="83">
        <v>600000</v>
      </c>
      <c r="D145" s="83">
        <v>600000</v>
      </c>
      <c r="E145" s="83">
        <v>600000</v>
      </c>
      <c r="F145" s="84">
        <f t="shared" si="24"/>
        <v>100</v>
      </c>
    </row>
    <row r="146" spans="1:6" s="76" customFormat="1" x14ac:dyDescent="0.25">
      <c r="A146" s="85" t="s">
        <v>179</v>
      </c>
      <c r="B146" s="82" t="s">
        <v>180</v>
      </c>
      <c r="C146" s="83">
        <v>1970521.78</v>
      </c>
      <c r="D146" s="83">
        <v>1654356.92</v>
      </c>
      <c r="E146" s="83"/>
      <c r="F146" s="84">
        <f t="shared" si="24"/>
        <v>0</v>
      </c>
    </row>
    <row r="147" spans="1:6" s="76" customFormat="1" x14ac:dyDescent="0.25">
      <c r="A147" s="85" t="s">
        <v>181</v>
      </c>
      <c r="B147" s="82" t="s">
        <v>182</v>
      </c>
      <c r="C147" s="83">
        <v>117338352.95</v>
      </c>
      <c r="D147" s="83">
        <v>117414981.56999999</v>
      </c>
      <c r="E147" s="83">
        <v>61166720.880000003</v>
      </c>
      <c r="F147" s="84">
        <f t="shared" si="24"/>
        <v>52.094477265266079</v>
      </c>
    </row>
    <row r="148" spans="1:6" s="76" customFormat="1" x14ac:dyDescent="0.25">
      <c r="A148" s="85"/>
      <c r="B148" s="82"/>
      <c r="C148" s="79"/>
      <c r="D148" s="79"/>
      <c r="E148" s="83"/>
      <c r="F148" s="87"/>
    </row>
    <row r="149" spans="1:6" s="76" customFormat="1" x14ac:dyDescent="0.25">
      <c r="A149" s="88" t="s">
        <v>183</v>
      </c>
      <c r="B149" s="78" t="s">
        <v>184</v>
      </c>
      <c r="C149" s="79">
        <f>SUM(C150)</f>
        <v>730628.38</v>
      </c>
      <c r="D149" s="79">
        <f>SUM(D150)</f>
        <v>730628.38</v>
      </c>
      <c r="E149" s="79">
        <f>SUM(E150)</f>
        <v>350624.53</v>
      </c>
      <c r="F149" s="80">
        <f t="shared" si="24"/>
        <v>47.989448479950916</v>
      </c>
    </row>
    <row r="150" spans="1:6" s="76" customFormat="1" x14ac:dyDescent="0.25">
      <c r="A150" s="89" t="s">
        <v>185</v>
      </c>
      <c r="B150" s="82" t="s">
        <v>186</v>
      </c>
      <c r="C150" s="83">
        <v>730628.38</v>
      </c>
      <c r="D150" s="83">
        <v>730628.38</v>
      </c>
      <c r="E150" s="83">
        <v>350624.53</v>
      </c>
      <c r="F150" s="84">
        <f t="shared" si="24"/>
        <v>47.989448479950916</v>
      </c>
    </row>
    <row r="151" spans="1:6" s="76" customFormat="1" x14ac:dyDescent="0.25">
      <c r="A151" s="85"/>
      <c r="B151" s="82"/>
      <c r="C151" s="79"/>
      <c r="D151" s="79"/>
      <c r="E151" s="83"/>
      <c r="F151" s="84"/>
    </row>
    <row r="152" spans="1:6" s="76" customFormat="1" x14ac:dyDescent="0.25">
      <c r="A152" s="88" t="s">
        <v>187</v>
      </c>
      <c r="B152" s="78" t="s">
        <v>188</v>
      </c>
      <c r="C152" s="79">
        <f>SUM(C153:C155)</f>
        <v>14216487.16</v>
      </c>
      <c r="D152" s="79">
        <f>SUM(D153:D155)</f>
        <v>14306487.16</v>
      </c>
      <c r="E152" s="79">
        <f>SUM(E153:E155)</f>
        <v>5170229.57</v>
      </c>
      <c r="F152" s="84">
        <f t="shared" ref="F152:F205" si="25">E152/D152*100</f>
        <v>36.139057143640564</v>
      </c>
    </row>
    <row r="153" spans="1:6" s="76" customFormat="1" hidden="1" x14ac:dyDescent="0.25">
      <c r="A153" s="89" t="s">
        <v>189</v>
      </c>
      <c r="B153" s="82" t="s">
        <v>190</v>
      </c>
      <c r="C153" s="83"/>
      <c r="D153" s="83"/>
      <c r="E153" s="83"/>
      <c r="F153" s="84" t="e">
        <f t="shared" si="25"/>
        <v>#DIV/0!</v>
      </c>
    </row>
    <row r="154" spans="1:6" s="76" customFormat="1" ht="26.4" x14ac:dyDescent="0.25">
      <c r="A154" s="90" t="s">
        <v>191</v>
      </c>
      <c r="B154" s="82" t="s">
        <v>192</v>
      </c>
      <c r="C154" s="83">
        <v>13069487.16</v>
      </c>
      <c r="D154" s="83">
        <v>13159487.16</v>
      </c>
      <c r="E154" s="83">
        <v>5170229.57</v>
      </c>
      <c r="F154" s="84">
        <f t="shared" si="25"/>
        <v>39.288989815010389</v>
      </c>
    </row>
    <row r="155" spans="1:6" s="76" customFormat="1" ht="26.4" x14ac:dyDescent="0.25">
      <c r="A155" s="86" t="s">
        <v>193</v>
      </c>
      <c r="B155" s="82" t="s">
        <v>194</v>
      </c>
      <c r="C155" s="83">
        <v>1147000</v>
      </c>
      <c r="D155" s="83">
        <v>1147000</v>
      </c>
      <c r="E155" s="83"/>
      <c r="F155" s="84">
        <f t="shared" si="25"/>
        <v>0</v>
      </c>
    </row>
    <row r="156" spans="1:6" s="76" customFormat="1" x14ac:dyDescent="0.25">
      <c r="A156" s="91"/>
      <c r="B156" s="82"/>
      <c r="C156" s="79"/>
      <c r="D156" s="79"/>
      <c r="E156" s="83"/>
      <c r="F156" s="84"/>
    </row>
    <row r="157" spans="1:6" s="76" customFormat="1" x14ac:dyDescent="0.25">
      <c r="A157" s="77" t="s">
        <v>195</v>
      </c>
      <c r="B157" s="78" t="s">
        <v>196</v>
      </c>
      <c r="C157" s="79">
        <f>SUM(C158:C161)</f>
        <v>80760757.400000006</v>
      </c>
      <c r="D157" s="79">
        <f>SUM(D158:D161)</f>
        <v>80760293.640000001</v>
      </c>
      <c r="E157" s="79">
        <f>SUM(E158:E161)</f>
        <v>48237787.380000003</v>
      </c>
      <c r="F157" s="80">
        <f t="shared" si="25"/>
        <v>59.729583940130901</v>
      </c>
    </row>
    <row r="158" spans="1:6" s="76" customFormat="1" x14ac:dyDescent="0.25">
      <c r="A158" s="85" t="s">
        <v>197</v>
      </c>
      <c r="B158" s="82" t="s">
        <v>198</v>
      </c>
      <c r="C158" s="83">
        <v>1111946.3999999999</v>
      </c>
      <c r="D158" s="83">
        <v>1111946.3999999999</v>
      </c>
      <c r="E158" s="83">
        <v>737200.73</v>
      </c>
      <c r="F158" s="84">
        <f t="shared" si="25"/>
        <v>66.29822534611381</v>
      </c>
    </row>
    <row r="159" spans="1:6" s="93" customFormat="1" x14ac:dyDescent="0.25">
      <c r="A159" s="85" t="s">
        <v>199</v>
      </c>
      <c r="B159" s="82" t="s">
        <v>200</v>
      </c>
      <c r="C159" s="83">
        <v>40650294.560000002</v>
      </c>
      <c r="D159" s="83">
        <v>40650294.560000002</v>
      </c>
      <c r="E159" s="83">
        <v>27040614.510000002</v>
      </c>
      <c r="F159" s="84">
        <f t="shared" si="25"/>
        <v>66.520094879233767</v>
      </c>
    </row>
    <row r="160" spans="1:6" s="76" customFormat="1" x14ac:dyDescent="0.25">
      <c r="A160" s="92" t="s">
        <v>201</v>
      </c>
      <c r="B160" s="82" t="s">
        <v>202</v>
      </c>
      <c r="C160" s="83">
        <v>38145556.440000005</v>
      </c>
      <c r="D160" s="83">
        <v>38145092.68</v>
      </c>
      <c r="E160" s="83">
        <v>19847776.82</v>
      </c>
      <c r="F160" s="84">
        <f t="shared" si="25"/>
        <v>52.032320347215901</v>
      </c>
    </row>
    <row r="161" spans="1:6" s="76" customFormat="1" x14ac:dyDescent="0.25">
      <c r="A161" s="85" t="s">
        <v>203</v>
      </c>
      <c r="B161" s="82" t="s">
        <v>204</v>
      </c>
      <c r="C161" s="83">
        <v>852960</v>
      </c>
      <c r="D161" s="83">
        <v>852960</v>
      </c>
      <c r="E161" s="83">
        <v>612195.31999999995</v>
      </c>
      <c r="F161" s="84">
        <f t="shared" si="25"/>
        <v>71.773039767398231</v>
      </c>
    </row>
    <row r="162" spans="1:6" s="76" customFormat="1" x14ac:dyDescent="0.25">
      <c r="A162" s="86"/>
      <c r="B162" s="82"/>
      <c r="C162" s="79"/>
      <c r="D162" s="79"/>
      <c r="E162" s="83"/>
      <c r="F162" s="84"/>
    </row>
    <row r="163" spans="1:6" s="76" customFormat="1" x14ac:dyDescent="0.25">
      <c r="A163" s="77" t="s">
        <v>205</v>
      </c>
      <c r="B163" s="78" t="s">
        <v>206</v>
      </c>
      <c r="C163" s="79">
        <f>SUM(C164:C167)</f>
        <v>54708041.049999997</v>
      </c>
      <c r="D163" s="79">
        <f>SUM(D164:D167)</f>
        <v>56308041.049999997</v>
      </c>
      <c r="E163" s="79">
        <f>SUM(E164:E167)</f>
        <v>33855712.479999997</v>
      </c>
      <c r="F163" s="80">
        <f t="shared" si="25"/>
        <v>60.125892942958274</v>
      </c>
    </row>
    <row r="164" spans="1:6" s="76" customFormat="1" x14ac:dyDescent="0.25">
      <c r="A164" s="85" t="s">
        <v>207</v>
      </c>
      <c r="B164" s="82" t="s">
        <v>208</v>
      </c>
      <c r="C164" s="83">
        <v>9672548.25</v>
      </c>
      <c r="D164" s="83">
        <v>9672548.25</v>
      </c>
      <c r="E164" s="83">
        <v>5319497.7699999996</v>
      </c>
      <c r="F164" s="84">
        <f t="shared" si="25"/>
        <v>54.995825634676976</v>
      </c>
    </row>
    <row r="165" spans="1:6" s="76" customFormat="1" x14ac:dyDescent="0.25">
      <c r="A165" s="85" t="s">
        <v>209</v>
      </c>
      <c r="B165" s="82" t="s">
        <v>210</v>
      </c>
      <c r="C165" s="83">
        <v>9397959</v>
      </c>
      <c r="D165" s="83">
        <v>9397959</v>
      </c>
      <c r="E165" s="83">
        <v>6791822.5800000001</v>
      </c>
      <c r="F165" s="84">
        <f t="shared" si="25"/>
        <v>72.269123327735301</v>
      </c>
    </row>
    <row r="166" spans="1:6" s="76" customFormat="1" x14ac:dyDescent="0.25">
      <c r="A166" s="85" t="s">
        <v>211</v>
      </c>
      <c r="B166" s="82" t="s">
        <v>212</v>
      </c>
      <c r="C166" s="83">
        <v>35637533.799999997</v>
      </c>
      <c r="D166" s="83">
        <v>37237533.799999997</v>
      </c>
      <c r="E166" s="83">
        <v>21744392.129999999</v>
      </c>
      <c r="F166" s="84">
        <f t="shared" si="25"/>
        <v>58.39374929281702</v>
      </c>
    </row>
    <row r="167" spans="1:6" s="76" customFormat="1" x14ac:dyDescent="0.25">
      <c r="A167" s="85" t="s">
        <v>213</v>
      </c>
      <c r="B167" s="82" t="s">
        <v>214</v>
      </c>
      <c r="C167" s="83"/>
      <c r="D167" s="83"/>
      <c r="E167" s="83"/>
      <c r="F167" s="84"/>
    </row>
    <row r="168" spans="1:6" s="76" customFormat="1" x14ac:dyDescent="0.25">
      <c r="A168" s="85"/>
      <c r="B168" s="82"/>
      <c r="C168" s="79"/>
      <c r="D168" s="79"/>
      <c r="E168" s="83"/>
      <c r="F168" s="84"/>
    </row>
    <row r="169" spans="1:6" s="76" customFormat="1" x14ac:dyDescent="0.25">
      <c r="A169" s="77" t="s">
        <v>215</v>
      </c>
      <c r="B169" s="78" t="s">
        <v>216</v>
      </c>
      <c r="C169" s="79">
        <f>C170</f>
        <v>29424152.490000002</v>
      </c>
      <c r="D169" s="79">
        <f>D170</f>
        <v>29424152.490000002</v>
      </c>
      <c r="E169" s="79">
        <f>E170</f>
        <v>918790.13</v>
      </c>
      <c r="F169" s="80">
        <f t="shared" si="25"/>
        <v>3.1225712628843159</v>
      </c>
    </row>
    <row r="170" spans="1:6" s="76" customFormat="1" x14ac:dyDescent="0.25">
      <c r="A170" s="85" t="s">
        <v>217</v>
      </c>
      <c r="B170" s="82" t="s">
        <v>218</v>
      </c>
      <c r="C170" s="83">
        <v>29424152.490000002</v>
      </c>
      <c r="D170" s="83">
        <v>29424152.490000002</v>
      </c>
      <c r="E170" s="83">
        <v>918790.13</v>
      </c>
      <c r="F170" s="84">
        <f t="shared" si="25"/>
        <v>3.1225712628843159</v>
      </c>
    </row>
    <row r="171" spans="1:6" s="76" customFormat="1" x14ac:dyDescent="0.25">
      <c r="A171" s="85"/>
      <c r="B171" s="82"/>
      <c r="C171" s="79"/>
      <c r="D171" s="79"/>
      <c r="E171" s="83"/>
      <c r="F171" s="84"/>
    </row>
    <row r="172" spans="1:6" s="76" customFormat="1" x14ac:dyDescent="0.25">
      <c r="A172" s="77" t="s">
        <v>219</v>
      </c>
      <c r="B172" s="78" t="s">
        <v>220</v>
      </c>
      <c r="C172" s="79">
        <f>SUM(C173:C177)</f>
        <v>709143302.44999993</v>
      </c>
      <c r="D172" s="79">
        <f>SUM(D173:D177)</f>
        <v>720210354.06999993</v>
      </c>
      <c r="E172" s="79">
        <f>SUM(E173:E177)</f>
        <v>390687298.35000002</v>
      </c>
      <c r="F172" s="80">
        <f t="shared" si="25"/>
        <v>54.246276263896597</v>
      </c>
    </row>
    <row r="173" spans="1:6" s="76" customFormat="1" x14ac:dyDescent="0.25">
      <c r="A173" s="85" t="s">
        <v>221</v>
      </c>
      <c r="B173" s="82" t="s">
        <v>222</v>
      </c>
      <c r="C173" s="83">
        <v>101033712.16999999</v>
      </c>
      <c r="D173" s="83">
        <v>101653183.22</v>
      </c>
      <c r="E173" s="83">
        <v>69245159.719999999</v>
      </c>
      <c r="F173" s="84">
        <f t="shared" si="25"/>
        <v>68.119027389568458</v>
      </c>
    </row>
    <row r="174" spans="1:6" s="76" customFormat="1" x14ac:dyDescent="0.25">
      <c r="A174" s="85" t="s">
        <v>223</v>
      </c>
      <c r="B174" s="82" t="s">
        <v>224</v>
      </c>
      <c r="C174" s="83">
        <v>530546184.09999996</v>
      </c>
      <c r="D174" s="83">
        <v>540638963.78999996</v>
      </c>
      <c r="E174" s="83">
        <v>268313889.46000001</v>
      </c>
      <c r="F174" s="84">
        <f t="shared" si="25"/>
        <v>49.629032946323306</v>
      </c>
    </row>
    <row r="175" spans="1:6" s="76" customFormat="1" x14ac:dyDescent="0.25">
      <c r="A175" s="85" t="s">
        <v>225</v>
      </c>
      <c r="B175" s="82" t="s">
        <v>226</v>
      </c>
      <c r="C175" s="83">
        <v>50115510.640000001</v>
      </c>
      <c r="D175" s="83">
        <v>50198824.840000004</v>
      </c>
      <c r="E175" s="83">
        <v>32897917.91</v>
      </c>
      <c r="F175" s="84">
        <f t="shared" si="25"/>
        <v>65.535235167070894</v>
      </c>
    </row>
    <row r="176" spans="1:6" s="76" customFormat="1" x14ac:dyDescent="0.25">
      <c r="A176" s="92" t="s">
        <v>227</v>
      </c>
      <c r="B176" s="82" t="s">
        <v>228</v>
      </c>
      <c r="C176" s="83">
        <v>2410969.66</v>
      </c>
      <c r="D176" s="83">
        <v>2410969.66</v>
      </c>
      <c r="E176" s="83">
        <v>1778599.83</v>
      </c>
      <c r="F176" s="84">
        <f t="shared" si="25"/>
        <v>73.77114111008764</v>
      </c>
    </row>
    <row r="177" spans="1:6" s="76" customFormat="1" x14ac:dyDescent="0.25">
      <c r="A177" s="85" t="s">
        <v>229</v>
      </c>
      <c r="B177" s="82" t="s">
        <v>230</v>
      </c>
      <c r="C177" s="83">
        <v>25036925.879999999</v>
      </c>
      <c r="D177" s="83">
        <v>25308412.559999999</v>
      </c>
      <c r="E177" s="83">
        <v>18451731.43</v>
      </c>
      <c r="F177" s="84">
        <f t="shared" si="25"/>
        <v>72.907502144812526</v>
      </c>
    </row>
    <row r="178" spans="1:6" s="76" customFormat="1" x14ac:dyDescent="0.25">
      <c r="A178" s="91"/>
      <c r="B178" s="82"/>
      <c r="C178" s="79"/>
      <c r="D178" s="79"/>
      <c r="E178" s="83"/>
      <c r="F178" s="84"/>
    </row>
    <row r="179" spans="1:6" s="76" customFormat="1" x14ac:dyDescent="0.25">
      <c r="A179" s="77" t="s">
        <v>231</v>
      </c>
      <c r="B179" s="78" t="s">
        <v>232</v>
      </c>
      <c r="C179" s="79">
        <f>SUM(C180:C181)</f>
        <v>150716006.59999999</v>
      </c>
      <c r="D179" s="79">
        <f>SUM(D180:D181)</f>
        <v>150766006.59999999</v>
      </c>
      <c r="E179" s="79">
        <f>SUM(E180:E181)</f>
        <v>110044416.38</v>
      </c>
      <c r="F179" s="80">
        <f t="shared" si="25"/>
        <v>72.990204397972022</v>
      </c>
    </row>
    <row r="180" spans="1:6" s="76" customFormat="1" x14ac:dyDescent="0.25">
      <c r="A180" s="85" t="s">
        <v>233</v>
      </c>
      <c r="B180" s="82" t="s">
        <v>234</v>
      </c>
      <c r="C180" s="83">
        <v>136749691.59999999</v>
      </c>
      <c r="D180" s="83">
        <v>136799691.59999999</v>
      </c>
      <c r="E180" s="83">
        <v>99683857.989999995</v>
      </c>
      <c r="F180" s="84">
        <f t="shared" si="25"/>
        <v>72.868481517834056</v>
      </c>
    </row>
    <row r="181" spans="1:6" s="76" customFormat="1" x14ac:dyDescent="0.25">
      <c r="A181" s="85" t="s">
        <v>235</v>
      </c>
      <c r="B181" s="82" t="s">
        <v>236</v>
      </c>
      <c r="C181" s="83">
        <v>13966315</v>
      </c>
      <c r="D181" s="83">
        <v>13966315</v>
      </c>
      <c r="E181" s="83">
        <v>10360558.390000001</v>
      </c>
      <c r="F181" s="84">
        <f t="shared" si="25"/>
        <v>74.182476838020634</v>
      </c>
    </row>
    <row r="182" spans="1:6" s="76" customFormat="1" x14ac:dyDescent="0.25">
      <c r="A182" s="91"/>
      <c r="B182" s="82"/>
      <c r="C182" s="79"/>
      <c r="D182" s="79"/>
      <c r="E182" s="83"/>
      <c r="F182" s="84"/>
    </row>
    <row r="183" spans="1:6" s="76" customFormat="1" x14ac:dyDescent="0.25">
      <c r="A183" s="94" t="s">
        <v>237</v>
      </c>
      <c r="B183" s="78" t="s">
        <v>238</v>
      </c>
      <c r="C183" s="79">
        <f>SUM(C184:C184)</f>
        <v>172500</v>
      </c>
      <c r="D183" s="79">
        <f>SUM(D184:D184)</f>
        <v>172500</v>
      </c>
      <c r="E183" s="79">
        <f>SUM(E184:E184)</f>
        <v>0</v>
      </c>
      <c r="F183" s="84">
        <f t="shared" si="25"/>
        <v>0</v>
      </c>
    </row>
    <row r="184" spans="1:6" s="76" customFormat="1" x14ac:dyDescent="0.25">
      <c r="A184" s="85" t="s">
        <v>239</v>
      </c>
      <c r="B184" s="82" t="s">
        <v>240</v>
      </c>
      <c r="C184" s="83">
        <v>172500</v>
      </c>
      <c r="D184" s="83">
        <v>172500</v>
      </c>
      <c r="E184" s="83"/>
      <c r="F184" s="84">
        <f t="shared" si="25"/>
        <v>0</v>
      </c>
    </row>
    <row r="185" spans="1:6" s="76" customFormat="1" x14ac:dyDescent="0.25">
      <c r="A185" s="85"/>
      <c r="B185" s="82"/>
      <c r="C185" s="79"/>
      <c r="D185" s="79"/>
      <c r="E185" s="83"/>
      <c r="F185" s="84"/>
    </row>
    <row r="186" spans="1:6" s="76" customFormat="1" x14ac:dyDescent="0.25">
      <c r="A186" s="77" t="s">
        <v>241</v>
      </c>
      <c r="B186" s="78" t="s">
        <v>242</v>
      </c>
      <c r="C186" s="79">
        <f>SUM(C187:C190)</f>
        <v>21840265.609999999</v>
      </c>
      <c r="D186" s="79">
        <f>SUM(D187:D190)</f>
        <v>23342580.090000004</v>
      </c>
      <c r="E186" s="79">
        <f>SUM(E187:E190)</f>
        <v>14927439.279999999</v>
      </c>
      <c r="F186" s="80">
        <f t="shared" si="25"/>
        <v>63.949397292182518</v>
      </c>
    </row>
    <row r="187" spans="1:6" s="76" customFormat="1" x14ac:dyDescent="0.25">
      <c r="A187" s="85" t="s">
        <v>243</v>
      </c>
      <c r="B187" s="82" t="s">
        <v>244</v>
      </c>
      <c r="C187" s="83">
        <v>6400000</v>
      </c>
      <c r="D187" s="83">
        <v>6400000</v>
      </c>
      <c r="E187" s="83">
        <v>4201968.55</v>
      </c>
      <c r="F187" s="84">
        <f t="shared" si="25"/>
        <v>65.655758593750008</v>
      </c>
    </row>
    <row r="188" spans="1:6" s="76" customFormat="1" x14ac:dyDescent="0.25">
      <c r="A188" s="85" t="s">
        <v>245</v>
      </c>
      <c r="B188" s="82" t="s">
        <v>246</v>
      </c>
      <c r="C188" s="83">
        <v>3872122.42</v>
      </c>
      <c r="D188" s="83">
        <v>5374436.9000000004</v>
      </c>
      <c r="E188" s="83">
        <v>2743491.9</v>
      </c>
      <c r="F188" s="84">
        <f t="shared" si="25"/>
        <v>51.047057599652902</v>
      </c>
    </row>
    <row r="189" spans="1:6" s="76" customFormat="1" x14ac:dyDescent="0.25">
      <c r="A189" s="86" t="s">
        <v>247</v>
      </c>
      <c r="B189" s="82" t="s">
        <v>248</v>
      </c>
      <c r="C189" s="83">
        <v>8625912.2699999996</v>
      </c>
      <c r="D189" s="83">
        <v>8625912.2699999996</v>
      </c>
      <c r="E189" s="83">
        <v>5799254.3499999996</v>
      </c>
      <c r="F189" s="84">
        <f t="shared" si="25"/>
        <v>67.230620582233215</v>
      </c>
    </row>
    <row r="190" spans="1:6" s="76" customFormat="1" ht="14.25" customHeight="1" x14ac:dyDescent="0.25">
      <c r="A190" s="86" t="s">
        <v>249</v>
      </c>
      <c r="B190" s="82" t="s">
        <v>250</v>
      </c>
      <c r="C190" s="83">
        <v>2942230.92</v>
      </c>
      <c r="D190" s="83">
        <v>2942230.92</v>
      </c>
      <c r="E190" s="83">
        <v>2182724.48</v>
      </c>
      <c r="F190" s="84">
        <f t="shared" si="25"/>
        <v>74.186035676628677</v>
      </c>
    </row>
    <row r="191" spans="1:6" s="76" customFormat="1" x14ac:dyDescent="0.25">
      <c r="A191" s="85"/>
      <c r="B191" s="82"/>
      <c r="C191" s="79"/>
      <c r="D191" s="79"/>
      <c r="E191" s="83"/>
      <c r="F191" s="84"/>
    </row>
    <row r="192" spans="1:6" s="76" customFormat="1" x14ac:dyDescent="0.25">
      <c r="A192" s="77" t="s">
        <v>251</v>
      </c>
      <c r="B192" s="78" t="s">
        <v>252</v>
      </c>
      <c r="C192" s="79">
        <f>SUM(C193:C195)</f>
        <v>1132400</v>
      </c>
      <c r="D192" s="79">
        <f>SUM(D193:D195)</f>
        <v>1132400</v>
      </c>
      <c r="E192" s="79">
        <f>SUM(E193:E195)</f>
        <v>767469.14</v>
      </c>
      <c r="F192" s="80">
        <f t="shared" si="25"/>
        <v>67.773678912045213</v>
      </c>
    </row>
    <row r="193" spans="1:6" s="76" customFormat="1" x14ac:dyDescent="0.25">
      <c r="A193" s="86" t="s">
        <v>253</v>
      </c>
      <c r="B193" s="82" t="s">
        <v>254</v>
      </c>
      <c r="C193" s="83">
        <v>1132400</v>
      </c>
      <c r="D193" s="83">
        <v>1132400</v>
      </c>
      <c r="E193" s="83">
        <v>767469.14</v>
      </c>
      <c r="F193" s="84">
        <f>E193/D193*100</f>
        <v>67.773678912045213</v>
      </c>
    </row>
    <row r="194" spans="1:6" s="76" customFormat="1" hidden="1" x14ac:dyDescent="0.25">
      <c r="A194" s="95" t="s">
        <v>255</v>
      </c>
      <c r="B194" s="82" t="s">
        <v>256</v>
      </c>
      <c r="C194" s="83"/>
      <c r="D194" s="83"/>
      <c r="E194" s="83"/>
      <c r="F194" s="84" t="e">
        <f t="shared" si="25"/>
        <v>#DIV/0!</v>
      </c>
    </row>
    <row r="195" spans="1:6" s="76" customFormat="1" hidden="1" x14ac:dyDescent="0.25">
      <c r="A195" s="95" t="s">
        <v>257</v>
      </c>
      <c r="B195" s="82" t="s">
        <v>258</v>
      </c>
      <c r="C195" s="83"/>
      <c r="D195" s="83"/>
      <c r="E195" s="83"/>
      <c r="F195" s="84" t="e">
        <f t="shared" si="25"/>
        <v>#DIV/0!</v>
      </c>
    </row>
    <row r="196" spans="1:6" s="76" customFormat="1" hidden="1" x14ac:dyDescent="0.25">
      <c r="A196" s="86"/>
      <c r="B196" s="82"/>
      <c r="C196" s="83"/>
      <c r="D196" s="83"/>
      <c r="E196" s="83"/>
      <c r="F196" s="84"/>
    </row>
    <row r="197" spans="1:6" s="76" customFormat="1" hidden="1" x14ac:dyDescent="0.25">
      <c r="A197" s="94" t="s">
        <v>259</v>
      </c>
      <c r="B197" s="78" t="s">
        <v>260</v>
      </c>
      <c r="C197" s="79">
        <f>SUM(C198)</f>
        <v>0</v>
      </c>
      <c r="D197" s="79"/>
      <c r="E197" s="79">
        <f>SUM(E198)</f>
        <v>0</v>
      </c>
      <c r="F197" s="84" t="e">
        <f t="shared" si="25"/>
        <v>#DIV/0!</v>
      </c>
    </row>
    <row r="198" spans="1:6" s="76" customFormat="1" hidden="1" x14ac:dyDescent="0.25">
      <c r="A198" s="95" t="s">
        <v>261</v>
      </c>
      <c r="B198" s="96" t="s">
        <v>262</v>
      </c>
      <c r="C198" s="83"/>
      <c r="D198" s="97"/>
      <c r="E198" s="97"/>
      <c r="F198" s="84" t="e">
        <f t="shared" si="25"/>
        <v>#DIV/0!</v>
      </c>
    </row>
    <row r="199" spans="1:6" s="76" customFormat="1" x14ac:dyDescent="0.25">
      <c r="A199" s="95"/>
      <c r="B199" s="96"/>
      <c r="C199" s="83"/>
      <c r="D199" s="97"/>
      <c r="E199" s="97"/>
      <c r="F199" s="84"/>
    </row>
    <row r="200" spans="1:6" s="76" customFormat="1" x14ac:dyDescent="0.25">
      <c r="A200" s="98" t="s">
        <v>263</v>
      </c>
      <c r="B200" s="99" t="s">
        <v>264</v>
      </c>
      <c r="C200" s="79">
        <f>SUM(C201)</f>
        <v>10000</v>
      </c>
      <c r="D200" s="79">
        <f>SUM(D201)</f>
        <v>10000</v>
      </c>
      <c r="E200" s="79">
        <f>SUM(E201)</f>
        <v>0</v>
      </c>
      <c r="F200" s="80">
        <f t="shared" si="25"/>
        <v>0</v>
      </c>
    </row>
    <row r="201" spans="1:6" s="76" customFormat="1" x14ac:dyDescent="0.25">
      <c r="A201" s="100" t="s">
        <v>265</v>
      </c>
      <c r="B201" s="96" t="s">
        <v>266</v>
      </c>
      <c r="C201" s="83">
        <v>10000</v>
      </c>
      <c r="D201" s="83">
        <v>10000</v>
      </c>
      <c r="E201" s="97"/>
      <c r="F201" s="84">
        <f t="shared" si="25"/>
        <v>0</v>
      </c>
    </row>
    <row r="202" spans="1:6" s="76" customFormat="1" x14ac:dyDescent="0.25">
      <c r="A202" s="95"/>
      <c r="B202" s="96"/>
      <c r="C202" s="83"/>
      <c r="D202" s="97"/>
      <c r="E202" s="97"/>
      <c r="F202" s="84"/>
    </row>
    <row r="203" spans="1:6" s="76" customFormat="1" x14ac:dyDescent="0.25">
      <c r="A203" s="101"/>
      <c r="B203" s="96"/>
      <c r="C203" s="83"/>
      <c r="D203" s="97"/>
      <c r="E203" s="97"/>
      <c r="F203" s="102"/>
    </row>
    <row r="204" spans="1:6" s="76" customFormat="1" x14ac:dyDescent="0.25">
      <c r="A204" s="103" t="s">
        <v>267</v>
      </c>
      <c r="B204" s="104"/>
      <c r="C204" s="105">
        <f>+C139+C149+C152+C157+C163+C172+C179+C183+C186+C192+C197+C200+C169</f>
        <v>1332537853.5799997</v>
      </c>
      <c r="D204" s="105">
        <f t="shared" ref="D204:E204" si="26">+D139+D149+D152+D157+D163+D172+D179+D183+D186+D192+D197+D200+D169</f>
        <v>1346607219.6799998</v>
      </c>
      <c r="E204" s="105">
        <f t="shared" si="26"/>
        <v>773481780.16999996</v>
      </c>
      <c r="F204" s="106">
        <f>E204/D204*100</f>
        <v>57.439301443356719</v>
      </c>
    </row>
    <row r="205" spans="1:6" s="76" customFormat="1" x14ac:dyDescent="0.25">
      <c r="A205" s="107" t="s">
        <v>268</v>
      </c>
      <c r="B205" s="108"/>
      <c r="C205" s="109">
        <f>SUM(C137-C204)</f>
        <v>-57475975.299999714</v>
      </c>
      <c r="D205" s="109">
        <f>SUM(D137-D204)</f>
        <v>-57475975.299999714</v>
      </c>
      <c r="E205" s="109">
        <f>SUM(E137-E204)</f>
        <v>12940501.000000119</v>
      </c>
      <c r="F205" s="102">
        <f t="shared" si="25"/>
        <v>-22.514626211136573</v>
      </c>
    </row>
    <row r="206" spans="1:6" s="76" customFormat="1" x14ac:dyDescent="0.25">
      <c r="A206" s="107" t="s">
        <v>269</v>
      </c>
      <c r="B206" s="108"/>
      <c r="C206" s="109"/>
      <c r="D206" s="109"/>
      <c r="E206" s="109"/>
      <c r="F206" s="110"/>
    </row>
    <row r="207" spans="1:6" s="76" customFormat="1" x14ac:dyDescent="0.25">
      <c r="A207" s="73" t="s">
        <v>270</v>
      </c>
      <c r="B207" s="111" t="s">
        <v>317</v>
      </c>
      <c r="C207" s="112">
        <f>C208+C209</f>
        <v>0</v>
      </c>
      <c r="D207" s="112">
        <f>D208+D209</f>
        <v>0</v>
      </c>
      <c r="E207" s="112">
        <f>E208+E209</f>
        <v>0</v>
      </c>
      <c r="F207" s="113"/>
    </row>
    <row r="208" spans="1:6" s="76" customFormat="1" x14ac:dyDescent="0.25">
      <c r="A208" s="85" t="s">
        <v>271</v>
      </c>
      <c r="B208" s="114" t="s">
        <v>272</v>
      </c>
      <c r="C208" s="115"/>
      <c r="D208" s="115"/>
      <c r="E208" s="115"/>
      <c r="F208" s="84"/>
    </row>
    <row r="209" spans="1:6" s="76" customFormat="1" ht="26.4" x14ac:dyDescent="0.25">
      <c r="A209" s="116" t="s">
        <v>273</v>
      </c>
      <c r="B209" s="117" t="s">
        <v>274</v>
      </c>
      <c r="C209" s="118"/>
      <c r="D209" s="118"/>
      <c r="E209" s="118"/>
      <c r="F209" s="84"/>
    </row>
    <row r="210" spans="1:6" s="76" customFormat="1" ht="26.4" x14ac:dyDescent="0.25">
      <c r="A210" s="119" t="s">
        <v>275</v>
      </c>
      <c r="B210" s="120" t="s">
        <v>276</v>
      </c>
      <c r="C210" s="121">
        <f>SUM(C211:C212)</f>
        <v>0</v>
      </c>
      <c r="D210" s="121">
        <f>SUM(D211:D212)</f>
        <v>0</v>
      </c>
      <c r="E210" s="121">
        <f>SUM(E211:E212)</f>
        <v>0</v>
      </c>
      <c r="F210" s="84"/>
    </row>
    <row r="211" spans="1:6" s="76" customFormat="1" ht="48.75" customHeight="1" x14ac:dyDescent="0.25">
      <c r="A211" s="116" t="s">
        <v>277</v>
      </c>
      <c r="B211" s="122" t="s">
        <v>278</v>
      </c>
      <c r="C211" s="118"/>
      <c r="D211" s="118"/>
      <c r="E211" s="123"/>
      <c r="F211" s="84"/>
    </row>
    <row r="212" spans="1:6" s="76" customFormat="1" ht="26.4" x14ac:dyDescent="0.25">
      <c r="A212" s="116" t="s">
        <v>279</v>
      </c>
      <c r="B212" s="122" t="s">
        <v>280</v>
      </c>
      <c r="C212" s="118"/>
      <c r="D212" s="118"/>
      <c r="E212" s="123"/>
      <c r="F212" s="84"/>
    </row>
    <row r="213" spans="1:6" s="76" customFormat="1" x14ac:dyDescent="0.25">
      <c r="A213" s="124" t="s">
        <v>281</v>
      </c>
      <c r="B213" s="125" t="s">
        <v>318</v>
      </c>
      <c r="C213" s="126">
        <f>SUM(C214:C215)</f>
        <v>57475975.299999714</v>
      </c>
      <c r="D213" s="126">
        <f>SUM(D214:D215)</f>
        <v>57475975.299999714</v>
      </c>
      <c r="E213" s="126">
        <f>SUM(E214:E215)</f>
        <v>-58062551.21999979</v>
      </c>
      <c r="F213" s="84"/>
    </row>
    <row r="214" spans="1:6" s="76" customFormat="1" x14ac:dyDescent="0.25">
      <c r="A214" s="127" t="s">
        <v>282</v>
      </c>
      <c r="B214" s="128" t="s">
        <v>283</v>
      </c>
      <c r="C214" s="115">
        <f>-C137-C208-C217</f>
        <v>-1275061878.28</v>
      </c>
      <c r="D214" s="115">
        <f>-D137-D208-D217</f>
        <v>-1289131244.3800001</v>
      </c>
      <c r="E214" s="115">
        <v>-1171247941.3599999</v>
      </c>
      <c r="F214" s="84"/>
    </row>
    <row r="215" spans="1:6" x14ac:dyDescent="0.25">
      <c r="A215" s="116" t="s">
        <v>284</v>
      </c>
      <c r="B215" s="114" t="s">
        <v>285</v>
      </c>
      <c r="C215" s="115">
        <f>C204-C209</f>
        <v>1332537853.5799997</v>
      </c>
      <c r="D215" s="115">
        <f>D204-D209</f>
        <v>1346607219.6799998</v>
      </c>
      <c r="E215" s="115">
        <v>1113185390.1400001</v>
      </c>
      <c r="F215" s="84"/>
    </row>
    <row r="216" spans="1:6" x14ac:dyDescent="0.25">
      <c r="A216" s="124" t="s">
        <v>286</v>
      </c>
      <c r="B216" s="129" t="s">
        <v>287</v>
      </c>
      <c r="C216" s="130">
        <f>+C218</f>
        <v>0</v>
      </c>
      <c r="D216" s="130">
        <f>+D218</f>
        <v>0</v>
      </c>
      <c r="E216" s="131">
        <f>E217</f>
        <v>45122050.219999999</v>
      </c>
      <c r="F216" s="84"/>
    </row>
    <row r="217" spans="1:6" ht="52.8" x14ac:dyDescent="0.25">
      <c r="A217" s="132" t="s">
        <v>315</v>
      </c>
      <c r="B217" s="114" t="s">
        <v>316</v>
      </c>
      <c r="C217" s="133"/>
      <c r="D217" s="133"/>
      <c r="E217" s="134">
        <v>45122050.219999999</v>
      </c>
      <c r="F217" s="84"/>
    </row>
    <row r="218" spans="1:6" ht="26.4" x14ac:dyDescent="0.25">
      <c r="A218" s="135" t="s">
        <v>288</v>
      </c>
      <c r="B218" s="129" t="s">
        <v>289</v>
      </c>
      <c r="C218" s="136">
        <f>C219</f>
        <v>0</v>
      </c>
      <c r="D218" s="136">
        <f>D219</f>
        <v>0</v>
      </c>
      <c r="E218" s="136"/>
      <c r="F218" s="84"/>
    </row>
    <row r="219" spans="1:6" ht="66" x14ac:dyDescent="0.25">
      <c r="A219" s="127" t="s">
        <v>290</v>
      </c>
      <c r="B219" s="114" t="s">
        <v>291</v>
      </c>
      <c r="C219" s="115"/>
      <c r="D219" s="115"/>
      <c r="E219" s="115"/>
      <c r="F219" s="102"/>
    </row>
    <row r="220" spans="1:6" x14ac:dyDescent="0.25">
      <c r="A220" s="137"/>
      <c r="B220" s="138"/>
      <c r="C220" s="139">
        <f>C207+C213+C216+C210</f>
        <v>57475975.299999714</v>
      </c>
      <c r="D220" s="139">
        <f>D207+D213+D216+D210</f>
        <v>57475975.299999714</v>
      </c>
      <c r="E220" s="139">
        <f>E207+E213+E216+E210</f>
        <v>-12940500.999999791</v>
      </c>
      <c r="F220" s="110"/>
    </row>
    <row r="221" spans="1:6" x14ac:dyDescent="0.25">
      <c r="A221" s="1"/>
      <c r="B221" s="47"/>
    </row>
  </sheetData>
  <mergeCells count="2">
    <mergeCell ref="E2:F2"/>
    <mergeCell ref="A6:F6"/>
  </mergeCells>
  <pageMargins left="0.7" right="0.7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мес.2024</vt:lpstr>
      <vt:lpstr>'9 мес.2024'!Область_печати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Семакова</cp:lastModifiedBy>
  <cp:lastPrinted>2024-04-15T09:49:27Z</cp:lastPrinted>
  <dcterms:created xsi:type="dcterms:W3CDTF">2023-11-15T15:25:28Z</dcterms:created>
  <dcterms:modified xsi:type="dcterms:W3CDTF">2024-12-16T11:31:16Z</dcterms:modified>
</cp:coreProperties>
</file>