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9CFE~1\AppData\Local\Temp\pdc&amp;direct\DIRECTUM\"/>
    </mc:Choice>
  </mc:AlternateContent>
  <bookViews>
    <workbookView xWindow="516" yWindow="612" windowWidth="28296" windowHeight="15588"/>
  </bookViews>
  <sheets>
    <sheet name="Лист1" sheetId="1" r:id="rId1"/>
  </sheets>
  <definedNames>
    <definedName name="_xlnm._FilterDatabase" localSheetId="0" hidden="1">Лист1!$A$620:$J$741</definedName>
    <definedName name="_xlnm.Print_Titles" localSheetId="0">Лист1!$8:$8</definedName>
    <definedName name="_xlnm.Print_Area" localSheetId="0">Лист1!$A$1:$K$741</definedName>
  </definedNames>
  <calcPr calcId="152511"/>
</workbook>
</file>

<file path=xl/calcChain.xml><?xml version="1.0" encoding="utf-8"?>
<calcChain xmlns="http://schemas.openxmlformats.org/spreadsheetml/2006/main">
  <c r="I666" i="1" l="1"/>
  <c r="H666" i="1"/>
  <c r="K668" i="1" l="1"/>
  <c r="I667" i="1"/>
  <c r="J667" i="1"/>
  <c r="H667" i="1"/>
  <c r="K567" i="1"/>
  <c r="I566" i="1"/>
  <c r="I565" i="1" s="1"/>
  <c r="J566" i="1"/>
  <c r="J565" i="1" s="1"/>
  <c r="H566" i="1"/>
  <c r="H565" i="1" s="1"/>
  <c r="K512" i="1"/>
  <c r="I511" i="1"/>
  <c r="I510" i="1" s="1"/>
  <c r="K510" i="1" s="1"/>
  <c r="J511" i="1"/>
  <c r="J510" i="1" s="1"/>
  <c r="H511" i="1"/>
  <c r="H510" i="1" s="1"/>
  <c r="K509" i="1"/>
  <c r="I508" i="1"/>
  <c r="I507" i="1" s="1"/>
  <c r="J508" i="1"/>
  <c r="J507" i="1" s="1"/>
  <c r="H508" i="1"/>
  <c r="H507" i="1" s="1"/>
  <c r="K379" i="1"/>
  <c r="J378" i="1"/>
  <c r="J377" i="1" s="1"/>
  <c r="I378" i="1"/>
  <c r="I377" i="1" s="1"/>
  <c r="H378" i="1"/>
  <c r="H377" i="1" s="1"/>
  <c r="K507" i="1" l="1"/>
  <c r="K511" i="1"/>
  <c r="K565" i="1"/>
  <c r="K667" i="1"/>
  <c r="K566" i="1"/>
  <c r="K508" i="1"/>
  <c r="K377" i="1"/>
  <c r="K378" i="1"/>
  <c r="K258" i="1"/>
  <c r="I257" i="1"/>
  <c r="I256" i="1" s="1"/>
  <c r="J257" i="1"/>
  <c r="J256" i="1" s="1"/>
  <c r="H257" i="1"/>
  <c r="H256" i="1" s="1"/>
  <c r="K256" i="1" l="1"/>
  <c r="K257" i="1"/>
  <c r="K120" i="1"/>
  <c r="I119" i="1"/>
  <c r="J119" i="1"/>
  <c r="H119" i="1"/>
  <c r="K695" i="1"/>
  <c r="I694" i="1"/>
  <c r="J694" i="1"/>
  <c r="H694" i="1"/>
  <c r="K545" i="1"/>
  <c r="I544" i="1"/>
  <c r="I543" i="1" s="1"/>
  <c r="J544" i="1"/>
  <c r="J543" i="1" s="1"/>
  <c r="H544" i="1"/>
  <c r="H543" i="1" s="1"/>
  <c r="K530" i="1"/>
  <c r="I529" i="1"/>
  <c r="I528" i="1" s="1"/>
  <c r="J529" i="1"/>
  <c r="J528" i="1" s="1"/>
  <c r="H529" i="1"/>
  <c r="H528" i="1"/>
  <c r="I503" i="1"/>
  <c r="J503" i="1"/>
  <c r="H503" i="1"/>
  <c r="K482" i="1"/>
  <c r="I481" i="1"/>
  <c r="I480" i="1" s="1"/>
  <c r="J481" i="1"/>
  <c r="J480" i="1" s="1"/>
  <c r="H481" i="1"/>
  <c r="H480" i="1"/>
  <c r="I471" i="1"/>
  <c r="J471" i="1"/>
  <c r="H471" i="1"/>
  <c r="I468" i="1"/>
  <c r="J468" i="1"/>
  <c r="H468" i="1"/>
  <c r="I466" i="1"/>
  <c r="J466" i="1"/>
  <c r="K466" i="1" s="1"/>
  <c r="H466" i="1"/>
  <c r="K464" i="1"/>
  <c r="K467" i="1"/>
  <c r="K469" i="1"/>
  <c r="K470" i="1"/>
  <c r="K472" i="1"/>
  <c r="I463" i="1"/>
  <c r="I462" i="1" s="1"/>
  <c r="J463" i="1"/>
  <c r="J462" i="1" s="1"/>
  <c r="H463" i="1"/>
  <c r="H462" i="1" s="1"/>
  <c r="K418" i="1"/>
  <c r="I417" i="1"/>
  <c r="I416" i="1" s="1"/>
  <c r="J417" i="1"/>
  <c r="J416" i="1" s="1"/>
  <c r="H417" i="1"/>
  <c r="H416" i="1" s="1"/>
  <c r="K396" i="1"/>
  <c r="I395" i="1"/>
  <c r="I394" i="1" s="1"/>
  <c r="I393" i="1" s="1"/>
  <c r="J395" i="1"/>
  <c r="J394" i="1" s="1"/>
  <c r="J393" i="1" s="1"/>
  <c r="H395" i="1"/>
  <c r="H394" i="1" s="1"/>
  <c r="H393" i="1" s="1"/>
  <c r="K385" i="1"/>
  <c r="I384" i="1"/>
  <c r="I383" i="1" s="1"/>
  <c r="J384" i="1"/>
  <c r="J383" i="1" s="1"/>
  <c r="H384" i="1"/>
  <c r="H383" i="1" s="1"/>
  <c r="K358" i="1"/>
  <c r="I357" i="1"/>
  <c r="I356" i="1" s="1"/>
  <c r="J357" i="1"/>
  <c r="J356" i="1" s="1"/>
  <c r="H357" i="1"/>
  <c r="H356" i="1" s="1"/>
  <c r="K323" i="1"/>
  <c r="I322" i="1"/>
  <c r="I321" i="1" s="1"/>
  <c r="J322" i="1"/>
  <c r="J321" i="1" s="1"/>
  <c r="H322" i="1"/>
  <c r="H321" i="1" s="1"/>
  <c r="K284" i="1"/>
  <c r="I283" i="1"/>
  <c r="I282" i="1" s="1"/>
  <c r="J283" i="1"/>
  <c r="J282" i="1" s="1"/>
  <c r="H283" i="1"/>
  <c r="H282" i="1" s="1"/>
  <c r="K215" i="1"/>
  <c r="I214" i="1"/>
  <c r="I213" i="1" s="1"/>
  <c r="J214" i="1"/>
  <c r="J213" i="1" s="1"/>
  <c r="H214" i="1"/>
  <c r="H213" i="1" s="1"/>
  <c r="I78" i="1"/>
  <c r="I77" i="1" s="1"/>
  <c r="J78" i="1"/>
  <c r="J77" i="1" s="1"/>
  <c r="H78" i="1"/>
  <c r="H77" i="1" s="1"/>
  <c r="K462" i="1" l="1"/>
  <c r="K471" i="1"/>
  <c r="K480" i="1"/>
  <c r="K528" i="1"/>
  <c r="K543" i="1"/>
  <c r="K694" i="1"/>
  <c r="K119" i="1"/>
  <c r="K468" i="1"/>
  <c r="I465" i="1"/>
  <c r="K529" i="1"/>
  <c r="K356" i="1"/>
  <c r="K383" i="1"/>
  <c r="K395" i="1"/>
  <c r="J465" i="1"/>
  <c r="K544" i="1"/>
  <c r="K463" i="1"/>
  <c r="K322" i="1"/>
  <c r="K481" i="1"/>
  <c r="K321" i="1"/>
  <c r="K357" i="1"/>
  <c r="K393" i="1"/>
  <c r="K416" i="1"/>
  <c r="H465" i="1"/>
  <c r="K214" i="1"/>
  <c r="K394" i="1"/>
  <c r="K213" i="1"/>
  <c r="K417" i="1"/>
  <c r="K282" i="1"/>
  <c r="K384" i="1"/>
  <c r="K283" i="1"/>
  <c r="K465" i="1" l="1"/>
  <c r="K720" i="1"/>
  <c r="I719" i="1"/>
  <c r="J719" i="1"/>
  <c r="H719" i="1"/>
  <c r="K693" i="1"/>
  <c r="I692" i="1"/>
  <c r="J692" i="1"/>
  <c r="H692" i="1"/>
  <c r="I638" i="1"/>
  <c r="I637" i="1" s="1"/>
  <c r="J638" i="1"/>
  <c r="J637" i="1" s="1"/>
  <c r="K633" i="1"/>
  <c r="K635" i="1"/>
  <c r="K636" i="1"/>
  <c r="I634" i="1"/>
  <c r="J634" i="1"/>
  <c r="H634" i="1"/>
  <c r="I632" i="1"/>
  <c r="J632" i="1"/>
  <c r="K632" i="1" s="1"/>
  <c r="H632" i="1"/>
  <c r="I555" i="1"/>
  <c r="I554" i="1" s="1"/>
  <c r="J555" i="1"/>
  <c r="J554" i="1" s="1"/>
  <c r="H555" i="1"/>
  <c r="H554" i="1" s="1"/>
  <c r="K553" i="1"/>
  <c r="K556" i="1"/>
  <c r="I552" i="1"/>
  <c r="I551" i="1" s="1"/>
  <c r="J552" i="1"/>
  <c r="J551" i="1" s="1"/>
  <c r="H552" i="1"/>
  <c r="H551" i="1" s="1"/>
  <c r="K373" i="1"/>
  <c r="K375" i="1"/>
  <c r="I374" i="1"/>
  <c r="J374" i="1"/>
  <c r="I372" i="1"/>
  <c r="J372" i="1"/>
  <c r="H374" i="1"/>
  <c r="H372" i="1"/>
  <c r="K366" i="1"/>
  <c r="K368" i="1"/>
  <c r="I367" i="1"/>
  <c r="J367" i="1"/>
  <c r="I365" i="1"/>
  <c r="J365" i="1"/>
  <c r="H367" i="1"/>
  <c r="H365" i="1"/>
  <c r="K349" i="1"/>
  <c r="I348" i="1"/>
  <c r="I347" i="1" s="1"/>
  <c r="J348" i="1"/>
  <c r="J347" i="1" s="1"/>
  <c r="H348" i="1"/>
  <c r="H347" i="1" s="1"/>
  <c r="K296" i="1"/>
  <c r="J295" i="1"/>
  <c r="I295" i="1"/>
  <c r="H295" i="1"/>
  <c r="K294" i="1"/>
  <c r="J293" i="1"/>
  <c r="I293" i="1"/>
  <c r="I292" i="1" s="1"/>
  <c r="H293" i="1"/>
  <c r="K272" i="1"/>
  <c r="I271" i="1"/>
  <c r="I270" i="1" s="1"/>
  <c r="J271" i="1"/>
  <c r="J270" i="1" s="1"/>
  <c r="H271" i="1"/>
  <c r="H270" i="1" s="1"/>
  <c r="K250" i="1"/>
  <c r="I249" i="1"/>
  <c r="I248" i="1" s="1"/>
  <c r="J249" i="1"/>
  <c r="J248" i="1" s="1"/>
  <c r="H249" i="1"/>
  <c r="H248" i="1" s="1"/>
  <c r="K200" i="1"/>
  <c r="J199" i="1"/>
  <c r="J198" i="1" s="1"/>
  <c r="I199" i="1"/>
  <c r="I198" i="1" s="1"/>
  <c r="H199" i="1"/>
  <c r="H198" i="1" s="1"/>
  <c r="K193" i="1"/>
  <c r="I192" i="1"/>
  <c r="I191" i="1" s="1"/>
  <c r="J192" i="1"/>
  <c r="J191" i="1" s="1"/>
  <c r="H192" i="1"/>
  <c r="H191" i="1" s="1"/>
  <c r="K136" i="1"/>
  <c r="I135" i="1"/>
  <c r="I134" i="1" s="1"/>
  <c r="J135" i="1"/>
  <c r="J134" i="1" s="1"/>
  <c r="H135" i="1"/>
  <c r="H134" i="1" s="1"/>
  <c r="K122" i="1"/>
  <c r="K124" i="1"/>
  <c r="I123" i="1"/>
  <c r="J123" i="1"/>
  <c r="I121" i="1"/>
  <c r="J121" i="1"/>
  <c r="J118" i="1" s="1"/>
  <c r="H123" i="1"/>
  <c r="H121" i="1"/>
  <c r="K108" i="1"/>
  <c r="I107" i="1"/>
  <c r="I106" i="1" s="1"/>
  <c r="J107" i="1"/>
  <c r="J106" i="1" s="1"/>
  <c r="H107" i="1"/>
  <c r="H106" i="1" s="1"/>
  <c r="K96" i="1"/>
  <c r="I95" i="1"/>
  <c r="I94" i="1" s="1"/>
  <c r="J95" i="1"/>
  <c r="J94" i="1" s="1"/>
  <c r="H95" i="1"/>
  <c r="H94" i="1" s="1"/>
  <c r="K93" i="1"/>
  <c r="I92" i="1"/>
  <c r="I91" i="1" s="1"/>
  <c r="J92" i="1"/>
  <c r="J91" i="1" s="1"/>
  <c r="H92" i="1"/>
  <c r="H91" i="1" s="1"/>
  <c r="K73" i="1"/>
  <c r="I72" i="1"/>
  <c r="I71" i="1" s="1"/>
  <c r="J72" i="1"/>
  <c r="J71" i="1" s="1"/>
  <c r="H72" i="1"/>
  <c r="H71" i="1" s="1"/>
  <c r="K64" i="1"/>
  <c r="I63" i="1"/>
  <c r="I62" i="1" s="1"/>
  <c r="J63" i="1"/>
  <c r="J62" i="1" s="1"/>
  <c r="H63" i="1"/>
  <c r="H62" i="1" s="1"/>
  <c r="I118" i="1" l="1"/>
  <c r="H118" i="1"/>
  <c r="K719" i="1"/>
  <c r="K134" i="1"/>
  <c r="K372" i="1"/>
  <c r="H292" i="1"/>
  <c r="K270" i="1"/>
  <c r="K551" i="1"/>
  <c r="K692" i="1"/>
  <c r="K634" i="1"/>
  <c r="K552" i="1"/>
  <c r="K554" i="1"/>
  <c r="K555" i="1"/>
  <c r="J292" i="1"/>
  <c r="K292" i="1" s="1"/>
  <c r="K365" i="1"/>
  <c r="K374" i="1"/>
  <c r="K94" i="1"/>
  <c r="K248" i="1"/>
  <c r="K367" i="1"/>
  <c r="K249" i="1"/>
  <c r="K271" i="1"/>
  <c r="K348" i="1"/>
  <c r="K295" i="1"/>
  <c r="K293" i="1"/>
  <c r="K106" i="1"/>
  <c r="K92" i="1"/>
  <c r="K123" i="1"/>
  <c r="K91" i="1"/>
  <c r="K191" i="1"/>
  <c r="K199" i="1"/>
  <c r="K198" i="1"/>
  <c r="K135" i="1"/>
  <c r="K192" i="1"/>
  <c r="K121" i="1"/>
  <c r="K107" i="1"/>
  <c r="K95" i="1"/>
  <c r="K71" i="1"/>
  <c r="K72" i="1"/>
  <c r="K62" i="1"/>
  <c r="K63" i="1"/>
  <c r="K118" i="1" l="1"/>
  <c r="K347" i="1"/>
  <c r="K49" i="1" l="1"/>
  <c r="J48" i="1"/>
  <c r="I48" i="1"/>
  <c r="I47" i="1" s="1"/>
  <c r="H48" i="1"/>
  <c r="H47" i="1" s="1"/>
  <c r="K34" i="1"/>
  <c r="H33" i="1"/>
  <c r="H32" i="1" s="1"/>
  <c r="J33" i="1"/>
  <c r="J32" i="1" s="1"/>
  <c r="I33" i="1"/>
  <c r="K48" i="1" l="1"/>
  <c r="J47" i="1"/>
  <c r="K47" i="1" s="1"/>
  <c r="K33" i="1"/>
  <c r="I32" i="1"/>
  <c r="I670" i="1"/>
  <c r="I669" i="1" s="1"/>
  <c r="J670" i="1"/>
  <c r="I584" i="1"/>
  <c r="K584" i="1" s="1"/>
  <c r="I581" i="1"/>
  <c r="K581" i="1" s="1"/>
  <c r="I428" i="1"/>
  <c r="I427" i="1" s="1"/>
  <c r="J428" i="1"/>
  <c r="J427" i="1" s="1"/>
  <c r="I425" i="1"/>
  <c r="I424" i="1" s="1"/>
  <c r="J425" i="1"/>
  <c r="I420" i="1"/>
  <c r="J420" i="1"/>
  <c r="I422" i="1"/>
  <c r="J422" i="1"/>
  <c r="I405" i="1"/>
  <c r="I404" i="1" s="1"/>
  <c r="J405" i="1"/>
  <c r="J404" i="1" s="1"/>
  <c r="I403" i="1"/>
  <c r="K403" i="1" s="1"/>
  <c r="I241" i="1"/>
  <c r="K241" i="1" s="1"/>
  <c r="I234" i="1"/>
  <c r="K234" i="1" s="1"/>
  <c r="I209" i="1"/>
  <c r="K209" i="1" s="1"/>
  <c r="I184" i="1"/>
  <c r="K184" i="1" s="1"/>
  <c r="I162" i="1"/>
  <c r="K162" i="1" s="1"/>
  <c r="I86" i="1"/>
  <c r="I75" i="1"/>
  <c r="I74" i="1" s="1"/>
  <c r="J75" i="1"/>
  <c r="I67" i="1"/>
  <c r="K67" i="1" s="1"/>
  <c r="I57" i="1"/>
  <c r="I56" i="1" s="1"/>
  <c r="J57" i="1"/>
  <c r="J56" i="1" s="1"/>
  <c r="I60" i="1"/>
  <c r="I59" i="1" s="1"/>
  <c r="J60" i="1"/>
  <c r="I45" i="1"/>
  <c r="I44" i="1" s="1"/>
  <c r="J45" i="1"/>
  <c r="J44" i="1" s="1"/>
  <c r="K37" i="1"/>
  <c r="J29" i="1"/>
  <c r="J28" i="1" s="1"/>
  <c r="I29" i="1"/>
  <c r="I28" i="1" s="1"/>
  <c r="K15" i="1"/>
  <c r="K740" i="1"/>
  <c r="K738" i="1"/>
  <c r="K733" i="1"/>
  <c r="K730" i="1"/>
  <c r="K727" i="1"/>
  <c r="K725" i="1"/>
  <c r="K722" i="1"/>
  <c r="K717" i="1"/>
  <c r="K714" i="1"/>
  <c r="K711" i="1"/>
  <c r="K709" i="1"/>
  <c r="K706" i="1"/>
  <c r="K703" i="1"/>
  <c r="K700" i="1"/>
  <c r="K697" i="1"/>
  <c r="K690" i="1"/>
  <c r="K687" i="1"/>
  <c r="K685" i="1"/>
  <c r="K683" i="1"/>
  <c r="K680" i="1"/>
  <c r="K677" i="1"/>
  <c r="K674" i="1"/>
  <c r="K671" i="1"/>
  <c r="K666" i="1"/>
  <c r="K664" i="1"/>
  <c r="K661" i="1"/>
  <c r="K658" i="1"/>
  <c r="K655" i="1"/>
  <c r="K653" i="1"/>
  <c r="K651" i="1"/>
  <c r="K648" i="1"/>
  <c r="K645" i="1"/>
  <c r="K643" i="1"/>
  <c r="K640" i="1"/>
  <c r="K639" i="1"/>
  <c r="K631" i="1"/>
  <c r="K629" i="1"/>
  <c r="K626" i="1"/>
  <c r="K623" i="1"/>
  <c r="K617" i="1"/>
  <c r="K615" i="1"/>
  <c r="K612" i="1"/>
  <c r="K607" i="1"/>
  <c r="K605" i="1"/>
  <c r="K602" i="1"/>
  <c r="K599" i="1"/>
  <c r="K596" i="1"/>
  <c r="K593" i="1"/>
  <c r="K589" i="1"/>
  <c r="K587" i="1"/>
  <c r="K578" i="1"/>
  <c r="K575" i="1"/>
  <c r="K572" i="1"/>
  <c r="K564" i="1"/>
  <c r="K561" i="1"/>
  <c r="K550" i="1"/>
  <c r="K542" i="1"/>
  <c r="K539" i="1"/>
  <c r="K536" i="1"/>
  <c r="K533" i="1"/>
  <c r="K525" i="1"/>
  <c r="K520" i="1"/>
  <c r="K515" i="1"/>
  <c r="K506" i="1"/>
  <c r="K501" i="1"/>
  <c r="K498" i="1"/>
  <c r="K495" i="1"/>
  <c r="K492" i="1"/>
  <c r="K487" i="1"/>
  <c r="K479" i="1"/>
  <c r="K477" i="1"/>
  <c r="K461" i="1"/>
  <c r="K456" i="1"/>
  <c r="K451" i="1"/>
  <c r="K446" i="1"/>
  <c r="K442" i="1"/>
  <c r="K440" i="1"/>
  <c r="K434" i="1"/>
  <c r="K429" i="1"/>
  <c r="K426" i="1"/>
  <c r="K423" i="1"/>
  <c r="K421" i="1"/>
  <c r="K415" i="1"/>
  <c r="K412" i="1"/>
  <c r="K409" i="1"/>
  <c r="K406" i="1"/>
  <c r="K401" i="1"/>
  <c r="K392" i="1"/>
  <c r="K389" i="1"/>
  <c r="K382" i="1"/>
  <c r="K371" i="1"/>
  <c r="K364" i="1"/>
  <c r="K361" i="1"/>
  <c r="K352" i="1"/>
  <c r="K346" i="1"/>
  <c r="K344" i="1"/>
  <c r="K341" i="1"/>
  <c r="K339" i="1"/>
  <c r="K334" i="1"/>
  <c r="K331" i="1"/>
  <c r="K328" i="1"/>
  <c r="K320" i="1"/>
  <c r="K317" i="1"/>
  <c r="K314" i="1"/>
  <c r="K313" i="1"/>
  <c r="K311" i="1"/>
  <c r="K309" i="1"/>
  <c r="K306" i="1"/>
  <c r="K303" i="1"/>
  <c r="K301" i="1"/>
  <c r="K299" i="1"/>
  <c r="K289" i="1"/>
  <c r="K281" i="1"/>
  <c r="K278" i="1"/>
  <c r="K275" i="1"/>
  <c r="K269" i="1"/>
  <c r="K267" i="1"/>
  <c r="K264" i="1"/>
  <c r="K261" i="1"/>
  <c r="K255" i="1"/>
  <c r="K247" i="1"/>
  <c r="K244" i="1"/>
  <c r="K237" i="1"/>
  <c r="K231" i="1"/>
  <c r="K228" i="1"/>
  <c r="K224" i="1"/>
  <c r="K212" i="1"/>
  <c r="K221" i="1"/>
  <c r="K206" i="1"/>
  <c r="K203" i="1"/>
  <c r="K190" i="1"/>
  <c r="K196" i="1"/>
  <c r="K187" i="1"/>
  <c r="K181" i="1"/>
  <c r="K178" i="1"/>
  <c r="K172" i="1"/>
  <c r="K170" i="1"/>
  <c r="K167" i="1"/>
  <c r="K164" i="1"/>
  <c r="K158" i="1"/>
  <c r="K155" i="1"/>
  <c r="K152" i="1"/>
  <c r="K149" i="1"/>
  <c r="K146" i="1"/>
  <c r="K143" i="1"/>
  <c r="K140" i="1"/>
  <c r="K133" i="1"/>
  <c r="K131" i="1"/>
  <c r="K130" i="1"/>
  <c r="K128" i="1"/>
  <c r="K117" i="1"/>
  <c r="K115" i="1"/>
  <c r="K114" i="1"/>
  <c r="K112" i="1"/>
  <c r="K105" i="1"/>
  <c r="K102" i="1"/>
  <c r="K99" i="1"/>
  <c r="K90" i="1"/>
  <c r="K87" i="1"/>
  <c r="K85" i="1"/>
  <c r="K84" i="1"/>
  <c r="K83" i="1"/>
  <c r="K76" i="1"/>
  <c r="K70" i="1"/>
  <c r="K61" i="1"/>
  <c r="K58" i="1"/>
  <c r="K55" i="1"/>
  <c r="K52" i="1"/>
  <c r="K46" i="1"/>
  <c r="K43" i="1"/>
  <c r="K40" i="1"/>
  <c r="K30" i="1"/>
  <c r="K27" i="1"/>
  <c r="K24" i="1"/>
  <c r="K21" i="1"/>
  <c r="K18" i="1"/>
  <c r="K427" i="1" l="1"/>
  <c r="K428" i="1"/>
  <c r="K404" i="1"/>
  <c r="K670" i="1"/>
  <c r="K60" i="1"/>
  <c r="K422" i="1"/>
  <c r="J419" i="1"/>
  <c r="K44" i="1"/>
  <c r="K32" i="1"/>
  <c r="K420" i="1"/>
  <c r="I419" i="1"/>
  <c r="K56" i="1"/>
  <c r="K29" i="1"/>
  <c r="K57" i="1"/>
  <c r="K75" i="1"/>
  <c r="J669" i="1"/>
  <c r="K669" i="1" s="1"/>
  <c r="K425" i="1"/>
  <c r="J424" i="1"/>
  <c r="K424" i="1" s="1"/>
  <c r="K405" i="1"/>
  <c r="J74" i="1"/>
  <c r="J59" i="1"/>
  <c r="K59" i="1" s="1"/>
  <c r="K45" i="1"/>
  <c r="K28" i="1"/>
  <c r="K74" i="1" l="1"/>
  <c r="I721" i="1"/>
  <c r="I718" i="1" s="1"/>
  <c r="J721" i="1"/>
  <c r="J718" i="1" s="1"/>
  <c r="I716" i="1"/>
  <c r="I715" i="1" s="1"/>
  <c r="J716" i="1"/>
  <c r="J715" i="1" s="1"/>
  <c r="H721" i="1"/>
  <c r="H718" i="1" s="1"/>
  <c r="H716" i="1"/>
  <c r="H715" i="1" s="1"/>
  <c r="H670" i="1"/>
  <c r="H669" i="1" s="1"/>
  <c r="H638" i="1"/>
  <c r="H637" i="1" s="1"/>
  <c r="H574" i="1"/>
  <c r="H573" i="1" s="1"/>
  <c r="I574" i="1"/>
  <c r="J574" i="1"/>
  <c r="J573" i="1" s="1"/>
  <c r="H577" i="1"/>
  <c r="H576" i="1" s="1"/>
  <c r="I577" i="1"/>
  <c r="J577" i="1"/>
  <c r="J576" i="1" s="1"/>
  <c r="H581" i="1"/>
  <c r="H580" i="1" s="1"/>
  <c r="H579" i="1" s="1"/>
  <c r="I580" i="1"/>
  <c r="J580" i="1"/>
  <c r="J579" i="1" s="1"/>
  <c r="J583" i="1"/>
  <c r="J582" i="1" s="1"/>
  <c r="H584" i="1"/>
  <c r="H583" i="1" s="1"/>
  <c r="H582" i="1" s="1"/>
  <c r="I583" i="1"/>
  <c r="H586" i="1"/>
  <c r="I586" i="1"/>
  <c r="J586" i="1"/>
  <c r="H588" i="1"/>
  <c r="I588" i="1"/>
  <c r="J588" i="1"/>
  <c r="H592" i="1"/>
  <c r="H591" i="1" s="1"/>
  <c r="I592" i="1"/>
  <c r="J592" i="1"/>
  <c r="J591" i="1" s="1"/>
  <c r="H595" i="1"/>
  <c r="H594" i="1" s="1"/>
  <c r="I595" i="1"/>
  <c r="J595" i="1"/>
  <c r="J594" i="1" s="1"/>
  <c r="H598" i="1"/>
  <c r="H597" i="1" s="1"/>
  <c r="I598" i="1"/>
  <c r="J598" i="1"/>
  <c r="J597" i="1" s="1"/>
  <c r="H601" i="1"/>
  <c r="H600" i="1" s="1"/>
  <c r="I601" i="1"/>
  <c r="J601" i="1"/>
  <c r="J600" i="1" s="1"/>
  <c r="H604" i="1"/>
  <c r="I604" i="1"/>
  <c r="J604" i="1"/>
  <c r="H606" i="1"/>
  <c r="I606" i="1"/>
  <c r="J606" i="1"/>
  <c r="H428" i="1"/>
  <c r="H427" i="1" s="1"/>
  <c r="H425" i="1"/>
  <c r="H424" i="1" s="1"/>
  <c r="H420" i="1"/>
  <c r="H405" i="1"/>
  <c r="H404" i="1" s="1"/>
  <c r="H75" i="1"/>
  <c r="H74" i="1" s="1"/>
  <c r="H60" i="1"/>
  <c r="H59" i="1" s="1"/>
  <c r="H57" i="1"/>
  <c r="H56" i="1" s="1"/>
  <c r="H45" i="1"/>
  <c r="H44" i="1" s="1"/>
  <c r="H29" i="1"/>
  <c r="H28" i="1" s="1"/>
  <c r="H14" i="1"/>
  <c r="H13" i="1" s="1"/>
  <c r="I14" i="1"/>
  <c r="J14" i="1"/>
  <c r="J13" i="1" s="1"/>
  <c r="H17" i="1"/>
  <c r="H16" i="1" s="1"/>
  <c r="I17" i="1"/>
  <c r="J17" i="1"/>
  <c r="J16" i="1" s="1"/>
  <c r="H20" i="1"/>
  <c r="H19" i="1" s="1"/>
  <c r="I20" i="1"/>
  <c r="J20" i="1"/>
  <c r="J19" i="1" s="1"/>
  <c r="H23" i="1"/>
  <c r="H22" i="1" s="1"/>
  <c r="I23" i="1"/>
  <c r="J23" i="1"/>
  <c r="J22" i="1" s="1"/>
  <c r="H26" i="1"/>
  <c r="H25" i="1" s="1"/>
  <c r="I26" i="1"/>
  <c r="J26" i="1"/>
  <c r="J25" i="1" s="1"/>
  <c r="H36" i="1"/>
  <c r="H35" i="1" s="1"/>
  <c r="I36" i="1"/>
  <c r="J36" i="1"/>
  <c r="J35" i="1" s="1"/>
  <c r="H39" i="1"/>
  <c r="H38" i="1" s="1"/>
  <c r="I39" i="1"/>
  <c r="J39" i="1"/>
  <c r="J38" i="1" s="1"/>
  <c r="H42" i="1"/>
  <c r="H41" i="1" s="1"/>
  <c r="I42" i="1"/>
  <c r="J42" i="1"/>
  <c r="J41" i="1" s="1"/>
  <c r="H51" i="1"/>
  <c r="H50" i="1" s="1"/>
  <c r="I51" i="1"/>
  <c r="J51" i="1"/>
  <c r="J50" i="1" s="1"/>
  <c r="H54" i="1"/>
  <c r="H53" i="1" s="1"/>
  <c r="I54" i="1"/>
  <c r="J54" i="1"/>
  <c r="J53" i="1" s="1"/>
  <c r="H66" i="1"/>
  <c r="H65" i="1" s="1"/>
  <c r="I66" i="1"/>
  <c r="J66" i="1"/>
  <c r="J65" i="1" s="1"/>
  <c r="H69" i="1"/>
  <c r="H68" i="1" s="1"/>
  <c r="I69" i="1"/>
  <c r="J69" i="1"/>
  <c r="J68" i="1" s="1"/>
  <c r="H82" i="1"/>
  <c r="I82" i="1"/>
  <c r="J82" i="1"/>
  <c r="H86" i="1"/>
  <c r="J86" i="1"/>
  <c r="K86" i="1" s="1"/>
  <c r="H89" i="1"/>
  <c r="H88" i="1" s="1"/>
  <c r="I89" i="1"/>
  <c r="J89" i="1"/>
  <c r="J88" i="1" s="1"/>
  <c r="H98" i="1"/>
  <c r="H97" i="1" s="1"/>
  <c r="I98" i="1"/>
  <c r="J98" i="1"/>
  <c r="J97" i="1" s="1"/>
  <c r="H101" i="1"/>
  <c r="H100" i="1" s="1"/>
  <c r="I101" i="1"/>
  <c r="I100" i="1" s="1"/>
  <c r="J101" i="1"/>
  <c r="J100" i="1" s="1"/>
  <c r="H104" i="1"/>
  <c r="H103" i="1" s="1"/>
  <c r="I104" i="1"/>
  <c r="J104" i="1"/>
  <c r="J103" i="1" s="1"/>
  <c r="H111" i="1"/>
  <c r="I111" i="1"/>
  <c r="J111" i="1"/>
  <c r="H113" i="1"/>
  <c r="I113" i="1"/>
  <c r="J113" i="1"/>
  <c r="H116" i="1"/>
  <c r="I116" i="1"/>
  <c r="J116" i="1"/>
  <c r="H127" i="1"/>
  <c r="I127" i="1"/>
  <c r="J127" i="1"/>
  <c r="H129" i="1"/>
  <c r="I129" i="1"/>
  <c r="J129" i="1"/>
  <c r="H132" i="1"/>
  <c r="I132" i="1"/>
  <c r="J132" i="1"/>
  <c r="H139" i="1"/>
  <c r="H138" i="1" s="1"/>
  <c r="I139" i="1"/>
  <c r="J139" i="1"/>
  <c r="J138" i="1" s="1"/>
  <c r="H142" i="1"/>
  <c r="H141" i="1" s="1"/>
  <c r="I142" i="1"/>
  <c r="J142" i="1"/>
  <c r="J141" i="1" s="1"/>
  <c r="H145" i="1"/>
  <c r="H144" i="1" s="1"/>
  <c r="I145" i="1"/>
  <c r="I144" i="1" s="1"/>
  <c r="J145" i="1"/>
  <c r="H148" i="1"/>
  <c r="H147" i="1" s="1"/>
  <c r="I148" i="1"/>
  <c r="I147" i="1" s="1"/>
  <c r="J148" i="1"/>
  <c r="H151" i="1"/>
  <c r="H150" i="1" s="1"/>
  <c r="I151" i="1"/>
  <c r="I150" i="1" s="1"/>
  <c r="J151" i="1"/>
  <c r="H154" i="1"/>
  <c r="H153" i="1" s="1"/>
  <c r="I154" i="1"/>
  <c r="J154" i="1"/>
  <c r="J153" i="1" s="1"/>
  <c r="H157" i="1"/>
  <c r="H156" i="1" s="1"/>
  <c r="I157" i="1"/>
  <c r="J157" i="1"/>
  <c r="J156" i="1" s="1"/>
  <c r="H162" i="1"/>
  <c r="H161" i="1" s="1"/>
  <c r="I161" i="1"/>
  <c r="J161" i="1"/>
  <c r="H163" i="1"/>
  <c r="I163" i="1"/>
  <c r="J163" i="1"/>
  <c r="H166" i="1"/>
  <c r="H165" i="1" s="1"/>
  <c r="I166" i="1"/>
  <c r="J166" i="1"/>
  <c r="J165" i="1" s="1"/>
  <c r="H169" i="1"/>
  <c r="I169" i="1"/>
  <c r="J169" i="1"/>
  <c r="H171" i="1"/>
  <c r="I171" i="1"/>
  <c r="J171" i="1"/>
  <c r="H177" i="1"/>
  <c r="H176" i="1" s="1"/>
  <c r="I177" i="1"/>
  <c r="J177" i="1"/>
  <c r="J176" i="1" s="1"/>
  <c r="H180" i="1"/>
  <c r="H179" i="1" s="1"/>
  <c r="I180" i="1"/>
  <c r="J180" i="1"/>
  <c r="J179" i="1" s="1"/>
  <c r="H183" i="1"/>
  <c r="H182" i="1" s="1"/>
  <c r="I183" i="1"/>
  <c r="J183" i="1"/>
  <c r="J182" i="1" s="1"/>
  <c r="H186" i="1"/>
  <c r="H185" i="1" s="1"/>
  <c r="I186" i="1"/>
  <c r="J186" i="1"/>
  <c r="J185" i="1" s="1"/>
  <c r="H195" i="1"/>
  <c r="H194" i="1" s="1"/>
  <c r="I195" i="1"/>
  <c r="J195" i="1"/>
  <c r="J194" i="1" s="1"/>
  <c r="H189" i="1"/>
  <c r="H188" i="1" s="1"/>
  <c r="I189" i="1"/>
  <c r="J189" i="1"/>
  <c r="J188" i="1" s="1"/>
  <c r="H202" i="1"/>
  <c r="H201" i="1" s="1"/>
  <c r="I202" i="1"/>
  <c r="J202" i="1"/>
  <c r="J201" i="1" s="1"/>
  <c r="H205" i="1"/>
  <c r="H204" i="1" s="1"/>
  <c r="I205" i="1"/>
  <c r="I204" i="1" s="1"/>
  <c r="J205" i="1"/>
  <c r="H208" i="1"/>
  <c r="H207" i="1" s="1"/>
  <c r="I208" i="1"/>
  <c r="J208" i="1"/>
  <c r="J207" i="1" s="1"/>
  <c r="H220" i="1"/>
  <c r="H219" i="1" s="1"/>
  <c r="I220" i="1"/>
  <c r="J220" i="1"/>
  <c r="J219" i="1" s="1"/>
  <c r="H211" i="1"/>
  <c r="H210" i="1" s="1"/>
  <c r="I211" i="1"/>
  <c r="J211" i="1"/>
  <c r="J210" i="1" s="1"/>
  <c r="H217" i="1"/>
  <c r="H216" i="1" s="1"/>
  <c r="I217" i="1"/>
  <c r="J217" i="1"/>
  <c r="J216" i="1" s="1"/>
  <c r="H223" i="1"/>
  <c r="H222" i="1" s="1"/>
  <c r="I223" i="1"/>
  <c r="J223" i="1"/>
  <c r="J222" i="1" s="1"/>
  <c r="H227" i="1"/>
  <c r="H226" i="1" s="1"/>
  <c r="I227" i="1"/>
  <c r="J227" i="1"/>
  <c r="J226" i="1" s="1"/>
  <c r="H230" i="1"/>
  <c r="H229" i="1" s="1"/>
  <c r="I230" i="1"/>
  <c r="J230" i="1"/>
  <c r="J229" i="1" s="1"/>
  <c r="H234" i="1"/>
  <c r="H233" i="1" s="1"/>
  <c r="H232" i="1" s="1"/>
  <c r="I233" i="1"/>
  <c r="J233" i="1"/>
  <c r="J232" i="1" s="1"/>
  <c r="H236" i="1"/>
  <c r="H235" i="1" s="1"/>
  <c r="I236" i="1"/>
  <c r="J236" i="1"/>
  <c r="J235" i="1" s="1"/>
  <c r="H241" i="1"/>
  <c r="H240" i="1" s="1"/>
  <c r="H239" i="1" s="1"/>
  <c r="I240" i="1"/>
  <c r="J240" i="1"/>
  <c r="J239" i="1" s="1"/>
  <c r="H243" i="1"/>
  <c r="H242" i="1" s="1"/>
  <c r="I243" i="1"/>
  <c r="J243" i="1"/>
  <c r="J242" i="1" s="1"/>
  <c r="H246" i="1"/>
  <c r="H245" i="1" s="1"/>
  <c r="I246" i="1"/>
  <c r="J246" i="1"/>
  <c r="J245" i="1" s="1"/>
  <c r="H254" i="1"/>
  <c r="H253" i="1" s="1"/>
  <c r="I254" i="1"/>
  <c r="I253" i="1" s="1"/>
  <c r="J254" i="1"/>
  <c r="H260" i="1"/>
  <c r="H259" i="1" s="1"/>
  <c r="I260" i="1"/>
  <c r="I259" i="1" s="1"/>
  <c r="J260" i="1"/>
  <c r="H263" i="1"/>
  <c r="H262" i="1" s="1"/>
  <c r="I263" i="1"/>
  <c r="I262" i="1" s="1"/>
  <c r="J263" i="1"/>
  <c r="H266" i="1"/>
  <c r="I266" i="1"/>
  <c r="J266" i="1"/>
  <c r="H268" i="1"/>
  <c r="I268" i="1"/>
  <c r="J268" i="1"/>
  <c r="H274" i="1"/>
  <c r="H273" i="1" s="1"/>
  <c r="I274" i="1"/>
  <c r="J274" i="1"/>
  <c r="J273" i="1" s="1"/>
  <c r="H277" i="1"/>
  <c r="H276" i="1" s="1"/>
  <c r="I277" i="1"/>
  <c r="J277" i="1"/>
  <c r="J276" i="1" s="1"/>
  <c r="H280" i="1"/>
  <c r="H279" i="1" s="1"/>
  <c r="I280" i="1"/>
  <c r="J280" i="1"/>
  <c r="J279" i="1" s="1"/>
  <c r="H288" i="1"/>
  <c r="H287" i="1" s="1"/>
  <c r="H286" i="1" s="1"/>
  <c r="I288" i="1"/>
  <c r="I287" i="1" s="1"/>
  <c r="I286" i="1" s="1"/>
  <c r="J288" i="1"/>
  <c r="H298" i="1"/>
  <c r="I298" i="1"/>
  <c r="J298" i="1"/>
  <c r="H300" i="1"/>
  <c r="I300" i="1"/>
  <c r="J300" i="1"/>
  <c r="H302" i="1"/>
  <c r="I302" i="1"/>
  <c r="J302" i="1"/>
  <c r="H305" i="1"/>
  <c r="H304" i="1" s="1"/>
  <c r="I305" i="1"/>
  <c r="J305" i="1"/>
  <c r="J304" i="1" s="1"/>
  <c r="H308" i="1"/>
  <c r="I308" i="1"/>
  <c r="J308" i="1"/>
  <c r="H310" i="1"/>
  <c r="I310" i="1"/>
  <c r="J310" i="1"/>
  <c r="H312" i="1"/>
  <c r="I312" i="1"/>
  <c r="J312" i="1"/>
  <c r="H316" i="1"/>
  <c r="H315" i="1" s="1"/>
  <c r="I316" i="1"/>
  <c r="J316" i="1"/>
  <c r="J315" i="1" s="1"/>
  <c r="I319" i="1"/>
  <c r="J319" i="1"/>
  <c r="J318" i="1" s="1"/>
  <c r="H319" i="1"/>
  <c r="H318" i="1" s="1"/>
  <c r="H327" i="1"/>
  <c r="H326" i="1" s="1"/>
  <c r="I327" i="1"/>
  <c r="J327" i="1"/>
  <c r="J326" i="1" s="1"/>
  <c r="H330" i="1"/>
  <c r="H329" i="1" s="1"/>
  <c r="I330" i="1"/>
  <c r="J330" i="1"/>
  <c r="J329" i="1" s="1"/>
  <c r="H333" i="1"/>
  <c r="H332" i="1" s="1"/>
  <c r="I333" i="1"/>
  <c r="J333" i="1"/>
  <c r="J332" i="1" s="1"/>
  <c r="H338" i="1"/>
  <c r="I338" i="1"/>
  <c r="J338" i="1"/>
  <c r="H340" i="1"/>
  <c r="I340" i="1"/>
  <c r="J340" i="1"/>
  <c r="H343" i="1"/>
  <c r="I343" i="1"/>
  <c r="J343" i="1"/>
  <c r="H345" i="1"/>
  <c r="I345" i="1"/>
  <c r="J345" i="1"/>
  <c r="H351" i="1"/>
  <c r="H350" i="1" s="1"/>
  <c r="I351" i="1"/>
  <c r="J351" i="1"/>
  <c r="J350" i="1" s="1"/>
  <c r="H360" i="1"/>
  <c r="H359" i="1" s="1"/>
  <c r="I360" i="1"/>
  <c r="J360" i="1"/>
  <c r="J359" i="1" s="1"/>
  <c r="H363" i="1"/>
  <c r="H362" i="1" s="1"/>
  <c r="I363" i="1"/>
  <c r="I362" i="1" s="1"/>
  <c r="J363" i="1"/>
  <c r="J362" i="1" s="1"/>
  <c r="H370" i="1"/>
  <c r="H369" i="1" s="1"/>
  <c r="I370" i="1"/>
  <c r="I369" i="1" s="1"/>
  <c r="J370" i="1"/>
  <c r="J369" i="1" s="1"/>
  <c r="H381" i="1"/>
  <c r="H380" i="1" s="1"/>
  <c r="H376" i="1" s="1"/>
  <c r="I381" i="1"/>
  <c r="J381" i="1"/>
  <c r="J380" i="1" s="1"/>
  <c r="J376" i="1" s="1"/>
  <c r="H388" i="1"/>
  <c r="H387" i="1" s="1"/>
  <c r="I388" i="1"/>
  <c r="J388" i="1"/>
  <c r="J387" i="1" s="1"/>
  <c r="H391" i="1"/>
  <c r="H390" i="1" s="1"/>
  <c r="I391" i="1"/>
  <c r="J391" i="1"/>
  <c r="J390" i="1" s="1"/>
  <c r="H400" i="1"/>
  <c r="I400" i="1"/>
  <c r="J400" i="1"/>
  <c r="H403" i="1"/>
  <c r="H402" i="1" s="1"/>
  <c r="I402" i="1"/>
  <c r="J402" i="1"/>
  <c r="H408" i="1"/>
  <c r="H407" i="1" s="1"/>
  <c r="I408" i="1"/>
  <c r="J408" i="1"/>
  <c r="J407" i="1" s="1"/>
  <c r="H411" i="1"/>
  <c r="H410" i="1" s="1"/>
  <c r="I411" i="1"/>
  <c r="J411" i="1"/>
  <c r="J410" i="1" s="1"/>
  <c r="H414" i="1"/>
  <c r="H413" i="1" s="1"/>
  <c r="I414" i="1"/>
  <c r="J414" i="1"/>
  <c r="J413" i="1" s="1"/>
  <c r="H422" i="1"/>
  <c r="H433" i="1"/>
  <c r="H432" i="1" s="1"/>
  <c r="H431" i="1" s="1"/>
  <c r="I433" i="1"/>
  <c r="J433" i="1"/>
  <c r="J432" i="1" s="1"/>
  <c r="J431" i="1" s="1"/>
  <c r="H439" i="1"/>
  <c r="I439" i="1"/>
  <c r="J439" i="1"/>
  <c r="H441" i="1"/>
  <c r="I441" i="1"/>
  <c r="J441" i="1"/>
  <c r="H445" i="1"/>
  <c r="H444" i="1" s="1"/>
  <c r="H443" i="1" s="1"/>
  <c r="I445" i="1"/>
  <c r="J445" i="1"/>
  <c r="J444" i="1" s="1"/>
  <c r="J443" i="1" s="1"/>
  <c r="H450" i="1"/>
  <c r="H449" i="1" s="1"/>
  <c r="H448" i="1" s="1"/>
  <c r="I450" i="1"/>
  <c r="J450" i="1"/>
  <c r="J449" i="1" s="1"/>
  <c r="J448" i="1" s="1"/>
  <c r="H455" i="1"/>
  <c r="H454" i="1" s="1"/>
  <c r="H453" i="1" s="1"/>
  <c r="I455" i="1"/>
  <c r="J455" i="1"/>
  <c r="J454" i="1" s="1"/>
  <c r="J453" i="1" s="1"/>
  <c r="H460" i="1"/>
  <c r="H459" i="1" s="1"/>
  <c r="H458" i="1" s="1"/>
  <c r="I460" i="1"/>
  <c r="J460" i="1"/>
  <c r="J459" i="1" s="1"/>
  <c r="J458" i="1" s="1"/>
  <c r="H476" i="1"/>
  <c r="I476" i="1"/>
  <c r="J476" i="1"/>
  <c r="H478" i="1"/>
  <c r="I478" i="1"/>
  <c r="J478" i="1"/>
  <c r="H486" i="1"/>
  <c r="H485" i="1" s="1"/>
  <c r="H484" i="1" s="1"/>
  <c r="I486" i="1"/>
  <c r="J486" i="1"/>
  <c r="J485" i="1" s="1"/>
  <c r="J484" i="1" s="1"/>
  <c r="H491" i="1"/>
  <c r="H490" i="1" s="1"/>
  <c r="I491" i="1"/>
  <c r="I490" i="1" s="1"/>
  <c r="J491" i="1"/>
  <c r="J490" i="1" s="1"/>
  <c r="H494" i="1"/>
  <c r="H493" i="1" s="1"/>
  <c r="I494" i="1"/>
  <c r="I493" i="1" s="1"/>
  <c r="J494" i="1"/>
  <c r="J493" i="1" s="1"/>
  <c r="H497" i="1"/>
  <c r="H496" i="1" s="1"/>
  <c r="I497" i="1"/>
  <c r="I496" i="1" s="1"/>
  <c r="J497" i="1"/>
  <c r="J496" i="1" s="1"/>
  <c r="H500" i="1"/>
  <c r="H499" i="1" s="1"/>
  <c r="I500" i="1"/>
  <c r="I499" i="1" s="1"/>
  <c r="J500" i="1"/>
  <c r="J499" i="1" s="1"/>
  <c r="H505" i="1"/>
  <c r="H502" i="1" s="1"/>
  <c r="H489" i="1" s="1"/>
  <c r="I505" i="1"/>
  <c r="I502" i="1" s="1"/>
  <c r="J505" i="1"/>
  <c r="J502" i="1" s="1"/>
  <c r="H514" i="1"/>
  <c r="H513" i="1" s="1"/>
  <c r="I514" i="1"/>
  <c r="J514" i="1"/>
  <c r="J513" i="1" s="1"/>
  <c r="H519" i="1"/>
  <c r="H518" i="1" s="1"/>
  <c r="H517" i="1" s="1"/>
  <c r="I519" i="1"/>
  <c r="J519" i="1"/>
  <c r="J518" i="1" s="1"/>
  <c r="J517" i="1" s="1"/>
  <c r="H524" i="1"/>
  <c r="H523" i="1" s="1"/>
  <c r="H522" i="1" s="1"/>
  <c r="I524" i="1"/>
  <c r="I523" i="1" s="1"/>
  <c r="I522" i="1" s="1"/>
  <c r="J524" i="1"/>
  <c r="H532" i="1"/>
  <c r="H531" i="1" s="1"/>
  <c r="I532" i="1"/>
  <c r="J532" i="1"/>
  <c r="J531" i="1" s="1"/>
  <c r="H535" i="1"/>
  <c r="H534" i="1" s="1"/>
  <c r="I535" i="1"/>
  <c r="J535" i="1"/>
  <c r="J534" i="1" s="1"/>
  <c r="H538" i="1"/>
  <c r="H537" i="1" s="1"/>
  <c r="I538" i="1"/>
  <c r="J538" i="1"/>
  <c r="J537" i="1" s="1"/>
  <c r="H541" i="1"/>
  <c r="H540" i="1" s="1"/>
  <c r="I541" i="1"/>
  <c r="J541" i="1"/>
  <c r="J540" i="1" s="1"/>
  <c r="H549" i="1"/>
  <c r="H548" i="1" s="1"/>
  <c r="H547" i="1" s="1"/>
  <c r="I549" i="1"/>
  <c r="J549" i="1"/>
  <c r="J548" i="1" s="1"/>
  <c r="J547" i="1" s="1"/>
  <c r="H560" i="1"/>
  <c r="H559" i="1" s="1"/>
  <c r="I560" i="1"/>
  <c r="J560" i="1"/>
  <c r="J559" i="1" s="1"/>
  <c r="H563" i="1"/>
  <c r="H562" i="1" s="1"/>
  <c r="I563" i="1"/>
  <c r="J563" i="1"/>
  <c r="J562" i="1" s="1"/>
  <c r="H571" i="1"/>
  <c r="H570" i="1" s="1"/>
  <c r="I571" i="1"/>
  <c r="I570" i="1" s="1"/>
  <c r="J571" i="1"/>
  <c r="H611" i="1"/>
  <c r="H610" i="1" s="1"/>
  <c r="I611" i="1"/>
  <c r="J611" i="1"/>
  <c r="J610" i="1" s="1"/>
  <c r="H614" i="1"/>
  <c r="I614" i="1"/>
  <c r="J614" i="1"/>
  <c r="J613" i="1" s="1"/>
  <c r="H616" i="1"/>
  <c r="I616" i="1"/>
  <c r="J616" i="1"/>
  <c r="H622" i="1"/>
  <c r="H621" i="1" s="1"/>
  <c r="I622" i="1"/>
  <c r="J622" i="1"/>
  <c r="J621" i="1" s="1"/>
  <c r="H625" i="1"/>
  <c r="H624" i="1" s="1"/>
  <c r="I625" i="1"/>
  <c r="J625" i="1"/>
  <c r="J624" i="1" s="1"/>
  <c r="H628" i="1"/>
  <c r="I628" i="1"/>
  <c r="J628" i="1"/>
  <c r="H630" i="1"/>
  <c r="I630" i="1"/>
  <c r="J630" i="1"/>
  <c r="K637" i="1"/>
  <c r="H642" i="1"/>
  <c r="I642" i="1"/>
  <c r="J642" i="1"/>
  <c r="H644" i="1"/>
  <c r="I644" i="1"/>
  <c r="J644" i="1"/>
  <c r="H647" i="1"/>
  <c r="H646" i="1" s="1"/>
  <c r="I647" i="1"/>
  <c r="J647" i="1"/>
  <c r="J646" i="1" s="1"/>
  <c r="H650" i="1"/>
  <c r="I650" i="1"/>
  <c r="J650" i="1"/>
  <c r="H652" i="1"/>
  <c r="I652" i="1"/>
  <c r="J652" i="1"/>
  <c r="H654" i="1"/>
  <c r="I654" i="1"/>
  <c r="J654" i="1"/>
  <c r="H657" i="1"/>
  <c r="H656" i="1" s="1"/>
  <c r="I657" i="1"/>
  <c r="J657" i="1"/>
  <c r="J656" i="1" s="1"/>
  <c r="H660" i="1"/>
  <c r="H659" i="1" s="1"/>
  <c r="I660" i="1"/>
  <c r="J660" i="1"/>
  <c r="J659" i="1" s="1"/>
  <c r="H663" i="1"/>
  <c r="I663" i="1"/>
  <c r="J663" i="1"/>
  <c r="J662" i="1" s="1"/>
  <c r="H665" i="1"/>
  <c r="H662" i="1" s="1"/>
  <c r="I665" i="1"/>
  <c r="J665" i="1"/>
  <c r="H673" i="1"/>
  <c r="H672" i="1" s="1"/>
  <c r="I673" i="1"/>
  <c r="J673" i="1"/>
  <c r="J672" i="1" s="1"/>
  <c r="H676" i="1"/>
  <c r="H675" i="1" s="1"/>
  <c r="I676" i="1"/>
  <c r="J676" i="1"/>
  <c r="J675" i="1" s="1"/>
  <c r="H679" i="1"/>
  <c r="H678" i="1" s="1"/>
  <c r="I679" i="1"/>
  <c r="J679" i="1"/>
  <c r="J678" i="1" s="1"/>
  <c r="H682" i="1"/>
  <c r="I682" i="1"/>
  <c r="J682" i="1"/>
  <c r="H684" i="1"/>
  <c r="I684" i="1"/>
  <c r="J684" i="1"/>
  <c r="H686" i="1"/>
  <c r="I686" i="1"/>
  <c r="J686" i="1"/>
  <c r="H689" i="1"/>
  <c r="H688" i="1" s="1"/>
  <c r="I689" i="1"/>
  <c r="I688" i="1" s="1"/>
  <c r="J689" i="1"/>
  <c r="H696" i="1"/>
  <c r="H691" i="1" s="1"/>
  <c r="I696" i="1"/>
  <c r="I691" i="1" s="1"/>
  <c r="J696" i="1"/>
  <c r="J691" i="1" s="1"/>
  <c r="H699" i="1"/>
  <c r="H698" i="1" s="1"/>
  <c r="I699" i="1"/>
  <c r="J699" i="1"/>
  <c r="J698" i="1" s="1"/>
  <c r="H702" i="1"/>
  <c r="H701" i="1" s="1"/>
  <c r="I702" i="1"/>
  <c r="J702" i="1"/>
  <c r="J701" i="1" s="1"/>
  <c r="H705" i="1"/>
  <c r="H704" i="1" s="1"/>
  <c r="I705" i="1"/>
  <c r="J705" i="1"/>
  <c r="J704" i="1" s="1"/>
  <c r="H708" i="1"/>
  <c r="I708" i="1"/>
  <c r="J708" i="1"/>
  <c r="H710" i="1"/>
  <c r="I710" i="1"/>
  <c r="J710" i="1"/>
  <c r="H713" i="1"/>
  <c r="H712" i="1" s="1"/>
  <c r="I713" i="1"/>
  <c r="I712" i="1" s="1"/>
  <c r="J713" i="1"/>
  <c r="H724" i="1"/>
  <c r="I724" i="1"/>
  <c r="J724" i="1"/>
  <c r="H726" i="1"/>
  <c r="I726" i="1"/>
  <c r="J726" i="1"/>
  <c r="H729" i="1"/>
  <c r="H728" i="1" s="1"/>
  <c r="I729" i="1"/>
  <c r="J729" i="1"/>
  <c r="J728" i="1" s="1"/>
  <c r="H732" i="1"/>
  <c r="I732" i="1"/>
  <c r="J732" i="1"/>
  <c r="H734" i="1"/>
  <c r="I734" i="1"/>
  <c r="J734" i="1"/>
  <c r="H737" i="1"/>
  <c r="I737" i="1"/>
  <c r="J737" i="1"/>
  <c r="H739" i="1"/>
  <c r="I739" i="1"/>
  <c r="J739" i="1"/>
  <c r="I662" i="1" l="1"/>
  <c r="J489" i="1"/>
  <c r="H355" i="1"/>
  <c r="J355" i="1"/>
  <c r="H558" i="1"/>
  <c r="H31" i="1"/>
  <c r="J31" i="1"/>
  <c r="H527" i="1"/>
  <c r="J527" i="1"/>
  <c r="H197" i="1"/>
  <c r="H175" i="1"/>
  <c r="J175" i="1"/>
  <c r="J238" i="1"/>
  <c r="H238" i="1"/>
  <c r="I627" i="1"/>
  <c r="J627" i="1"/>
  <c r="H627" i="1"/>
  <c r="K652" i="1"/>
  <c r="K499" i="1"/>
  <c r="H475" i="1"/>
  <c r="H474" i="1" s="1"/>
  <c r="K586" i="1"/>
  <c r="K606" i="1"/>
  <c r="K732" i="1"/>
  <c r="K739" i="1"/>
  <c r="J337" i="1"/>
  <c r="K647" i="1"/>
  <c r="K514" i="1"/>
  <c r="K549" i="1"/>
  <c r="K490" i="1"/>
  <c r="J325" i="1"/>
  <c r="H168" i="1"/>
  <c r="K100" i="1"/>
  <c r="K493" i="1"/>
  <c r="K630" i="1"/>
  <c r="K496" i="1"/>
  <c r="J570" i="1"/>
  <c r="K571" i="1"/>
  <c r="K737" i="1"/>
  <c r="H731" i="1"/>
  <c r="I548" i="1"/>
  <c r="I513" i="1"/>
  <c r="K513" i="1" s="1"/>
  <c r="K400" i="1"/>
  <c r="K345" i="1"/>
  <c r="K127" i="1"/>
  <c r="K686" i="1"/>
  <c r="H419" i="1"/>
  <c r="K708" i="1"/>
  <c r="J688" i="1"/>
  <c r="K688" i="1" s="1"/>
  <c r="K689" i="1"/>
  <c r="H681" i="1"/>
  <c r="K616" i="1"/>
  <c r="H297" i="1"/>
  <c r="J253" i="1"/>
  <c r="K254" i="1"/>
  <c r="J150" i="1"/>
  <c r="K150" i="1" s="1"/>
  <c r="K151" i="1"/>
  <c r="K716" i="1"/>
  <c r="I736" i="1"/>
  <c r="I728" i="1"/>
  <c r="K728" i="1" s="1"/>
  <c r="K729" i="1"/>
  <c r="I723" i="1"/>
  <c r="K726" i="1"/>
  <c r="K724" i="1"/>
  <c r="K718" i="1"/>
  <c r="K721" i="1"/>
  <c r="J712" i="1"/>
  <c r="K712" i="1" s="1"/>
  <c r="K713" i="1"/>
  <c r="J707" i="1"/>
  <c r="K710" i="1"/>
  <c r="I704" i="1"/>
  <c r="K704" i="1" s="1"/>
  <c r="K705" i="1"/>
  <c r="I701" i="1"/>
  <c r="K701" i="1" s="1"/>
  <c r="K702" i="1"/>
  <c r="I698" i="1"/>
  <c r="K698" i="1" s="1"/>
  <c r="K699" i="1"/>
  <c r="K691" i="1"/>
  <c r="K696" i="1"/>
  <c r="J681" i="1"/>
  <c r="K684" i="1"/>
  <c r="K682" i="1"/>
  <c r="I678" i="1"/>
  <c r="K678" i="1" s="1"/>
  <c r="K679" i="1"/>
  <c r="I675" i="1"/>
  <c r="K675" i="1" s="1"/>
  <c r="K676" i="1"/>
  <c r="I672" i="1"/>
  <c r="K672" i="1" s="1"/>
  <c r="K673" i="1"/>
  <c r="K665" i="1"/>
  <c r="K663" i="1"/>
  <c r="I659" i="1"/>
  <c r="K659" i="1" s="1"/>
  <c r="K660" i="1"/>
  <c r="I656" i="1"/>
  <c r="K656" i="1" s="1"/>
  <c r="K657" i="1"/>
  <c r="K654" i="1"/>
  <c r="I649" i="1"/>
  <c r="K650" i="1"/>
  <c r="I646" i="1"/>
  <c r="K646" i="1" s="1"/>
  <c r="K644" i="1"/>
  <c r="K642" i="1"/>
  <c r="I641" i="1"/>
  <c r="K638" i="1"/>
  <c r="K628" i="1"/>
  <c r="I624" i="1"/>
  <c r="K624" i="1" s="1"/>
  <c r="K625" i="1"/>
  <c r="I621" i="1"/>
  <c r="K621" i="1" s="1"/>
  <c r="K622" i="1"/>
  <c r="K614" i="1"/>
  <c r="I610" i="1"/>
  <c r="K610" i="1" s="1"/>
  <c r="K611" i="1"/>
  <c r="I603" i="1"/>
  <c r="K604" i="1"/>
  <c r="I600" i="1"/>
  <c r="K600" i="1" s="1"/>
  <c r="K601" i="1"/>
  <c r="I597" i="1"/>
  <c r="K597" i="1" s="1"/>
  <c r="K598" i="1"/>
  <c r="I594" i="1"/>
  <c r="K594" i="1" s="1"/>
  <c r="K595" i="1"/>
  <c r="I591" i="1"/>
  <c r="K591" i="1" s="1"/>
  <c r="K592" i="1"/>
  <c r="K588" i="1"/>
  <c r="I582" i="1"/>
  <c r="K582" i="1" s="1"/>
  <c r="K583" i="1"/>
  <c r="I579" i="1"/>
  <c r="K579" i="1" s="1"/>
  <c r="K580" i="1"/>
  <c r="I576" i="1"/>
  <c r="K576" i="1" s="1"/>
  <c r="K577" i="1"/>
  <c r="I573" i="1"/>
  <c r="K573" i="1" s="1"/>
  <c r="K574" i="1"/>
  <c r="I562" i="1"/>
  <c r="K562" i="1" s="1"/>
  <c r="K563" i="1"/>
  <c r="I559" i="1"/>
  <c r="K560" i="1"/>
  <c r="I540" i="1"/>
  <c r="K540" i="1" s="1"/>
  <c r="K541" i="1"/>
  <c r="I537" i="1"/>
  <c r="K537" i="1" s="1"/>
  <c r="K538" i="1"/>
  <c r="I534" i="1"/>
  <c r="K535" i="1"/>
  <c r="I531" i="1"/>
  <c r="K531" i="1" s="1"/>
  <c r="K532" i="1"/>
  <c r="J523" i="1"/>
  <c r="K524" i="1"/>
  <c r="I518" i="1"/>
  <c r="K519" i="1"/>
  <c r="K502" i="1"/>
  <c r="K505" i="1"/>
  <c r="K500" i="1"/>
  <c r="K497" i="1"/>
  <c r="K494" i="1"/>
  <c r="K491" i="1"/>
  <c r="I485" i="1"/>
  <c r="K486" i="1"/>
  <c r="K478" i="1"/>
  <c r="J475" i="1"/>
  <c r="J474" i="1" s="1"/>
  <c r="K476" i="1"/>
  <c r="I459" i="1"/>
  <c r="I458" i="1" s="1"/>
  <c r="K460" i="1"/>
  <c r="I454" i="1"/>
  <c r="K455" i="1"/>
  <c r="I449" i="1"/>
  <c r="K450" i="1"/>
  <c r="I444" i="1"/>
  <c r="K445" i="1"/>
  <c r="J438" i="1"/>
  <c r="J437" i="1" s="1"/>
  <c r="J436" i="1" s="1"/>
  <c r="K441" i="1"/>
  <c r="K439" i="1"/>
  <c r="I432" i="1"/>
  <c r="K433" i="1"/>
  <c r="K419" i="1"/>
  <c r="I413" i="1"/>
  <c r="K413" i="1" s="1"/>
  <c r="K414" i="1"/>
  <c r="I410" i="1"/>
  <c r="K410" i="1" s="1"/>
  <c r="K411" i="1"/>
  <c r="I407" i="1"/>
  <c r="K408" i="1"/>
  <c r="K402" i="1"/>
  <c r="I390" i="1"/>
  <c r="K390" i="1" s="1"/>
  <c r="K391" i="1"/>
  <c r="I387" i="1"/>
  <c r="K388" i="1"/>
  <c r="I380" i="1"/>
  <c r="I376" i="1" s="1"/>
  <c r="K381" i="1"/>
  <c r="K369" i="1"/>
  <c r="K370" i="1"/>
  <c r="K362" i="1"/>
  <c r="K363" i="1"/>
  <c r="I359" i="1"/>
  <c r="K360" i="1"/>
  <c r="I350" i="1"/>
  <c r="K351" i="1"/>
  <c r="I342" i="1"/>
  <c r="K343" i="1"/>
  <c r="K340" i="1"/>
  <c r="K338" i="1"/>
  <c r="I332" i="1"/>
  <c r="K332" i="1" s="1"/>
  <c r="K333" i="1"/>
  <c r="I329" i="1"/>
  <c r="K329" i="1" s="1"/>
  <c r="K330" i="1"/>
  <c r="I326" i="1"/>
  <c r="K326" i="1" s="1"/>
  <c r="K327" i="1"/>
  <c r="I318" i="1"/>
  <c r="K318" i="1" s="1"/>
  <c r="K319" i="1"/>
  <c r="I315" i="1"/>
  <c r="K315" i="1" s="1"/>
  <c r="K316" i="1"/>
  <c r="K312" i="1"/>
  <c r="K310" i="1"/>
  <c r="K308" i="1"/>
  <c r="I304" i="1"/>
  <c r="K305" i="1"/>
  <c r="K302" i="1"/>
  <c r="K300" i="1"/>
  <c r="K298" i="1"/>
  <c r="J287" i="1"/>
  <c r="K288" i="1"/>
  <c r="I279" i="1"/>
  <c r="K279" i="1" s="1"/>
  <c r="K280" i="1"/>
  <c r="I276" i="1"/>
  <c r="K276" i="1" s="1"/>
  <c r="K277" i="1"/>
  <c r="I273" i="1"/>
  <c r="K273" i="1" s="1"/>
  <c r="K274" i="1"/>
  <c r="J265" i="1"/>
  <c r="K268" i="1"/>
  <c r="I265" i="1"/>
  <c r="K266" i="1"/>
  <c r="J262" i="1"/>
  <c r="K262" i="1" s="1"/>
  <c r="K263" i="1"/>
  <c r="J259" i="1"/>
  <c r="K259" i="1" s="1"/>
  <c r="K260" i="1"/>
  <c r="I245" i="1"/>
  <c r="K245" i="1" s="1"/>
  <c r="K246" i="1"/>
  <c r="I242" i="1"/>
  <c r="K242" i="1" s="1"/>
  <c r="K243" i="1"/>
  <c r="I239" i="1"/>
  <c r="K240" i="1"/>
  <c r="I235" i="1"/>
  <c r="K235" i="1" s="1"/>
  <c r="K236" i="1"/>
  <c r="I232" i="1"/>
  <c r="K232" i="1" s="1"/>
  <c r="K233" i="1"/>
  <c r="I229" i="1"/>
  <c r="K229" i="1" s="1"/>
  <c r="K230" i="1"/>
  <c r="I226" i="1"/>
  <c r="K226" i="1" s="1"/>
  <c r="K227" i="1"/>
  <c r="I222" i="1"/>
  <c r="K222" i="1" s="1"/>
  <c r="K223" i="1"/>
  <c r="I216" i="1"/>
  <c r="I210" i="1"/>
  <c r="K210" i="1" s="1"/>
  <c r="K211" i="1"/>
  <c r="I219" i="1"/>
  <c r="K219" i="1" s="1"/>
  <c r="K220" i="1"/>
  <c r="I207" i="1"/>
  <c r="K207" i="1" s="1"/>
  <c r="K208" i="1"/>
  <c r="J204" i="1"/>
  <c r="J197" i="1" s="1"/>
  <c r="K205" i="1"/>
  <c r="I201" i="1"/>
  <c r="K201" i="1" s="1"/>
  <c r="K202" i="1"/>
  <c r="I188" i="1"/>
  <c r="K188" i="1" s="1"/>
  <c r="K189" i="1"/>
  <c r="I194" i="1"/>
  <c r="K194" i="1" s="1"/>
  <c r="K195" i="1"/>
  <c r="I185" i="1"/>
  <c r="K185" i="1" s="1"/>
  <c r="K186" i="1"/>
  <c r="I182" i="1"/>
  <c r="K182" i="1" s="1"/>
  <c r="K183" i="1"/>
  <c r="I179" i="1"/>
  <c r="K180" i="1"/>
  <c r="I176" i="1"/>
  <c r="K176" i="1" s="1"/>
  <c r="K177" i="1"/>
  <c r="I168" i="1"/>
  <c r="K171" i="1"/>
  <c r="J168" i="1"/>
  <c r="K169" i="1"/>
  <c r="I165" i="1"/>
  <c r="K165" i="1" s="1"/>
  <c r="K166" i="1"/>
  <c r="K163" i="1"/>
  <c r="K161" i="1"/>
  <c r="I156" i="1"/>
  <c r="K156" i="1" s="1"/>
  <c r="K157" i="1"/>
  <c r="I153" i="1"/>
  <c r="K153" i="1" s="1"/>
  <c r="K154" i="1"/>
  <c r="J147" i="1"/>
  <c r="K147" i="1" s="1"/>
  <c r="K148" i="1"/>
  <c r="J144" i="1"/>
  <c r="K144" i="1" s="1"/>
  <c r="K145" i="1"/>
  <c r="I141" i="1"/>
  <c r="K141" i="1" s="1"/>
  <c r="K142" i="1"/>
  <c r="I138" i="1"/>
  <c r="K138" i="1" s="1"/>
  <c r="K139" i="1"/>
  <c r="K132" i="1"/>
  <c r="K129" i="1"/>
  <c r="K116" i="1"/>
  <c r="K113" i="1"/>
  <c r="K111" i="1"/>
  <c r="I103" i="1"/>
  <c r="K103" i="1" s="1"/>
  <c r="K104" i="1"/>
  <c r="K101" i="1"/>
  <c r="I97" i="1"/>
  <c r="K97" i="1" s="1"/>
  <c r="K98" i="1"/>
  <c r="I88" i="1"/>
  <c r="K89" i="1"/>
  <c r="K82" i="1"/>
  <c r="I68" i="1"/>
  <c r="K68" i="1" s="1"/>
  <c r="K69" i="1"/>
  <c r="I65" i="1"/>
  <c r="K65" i="1" s="1"/>
  <c r="K66" i="1"/>
  <c r="I53" i="1"/>
  <c r="K53" i="1" s="1"/>
  <c r="K54" i="1"/>
  <c r="I50" i="1"/>
  <c r="K51" i="1"/>
  <c r="I41" i="1"/>
  <c r="K41" i="1" s="1"/>
  <c r="K42" i="1"/>
  <c r="I38" i="1"/>
  <c r="K39" i="1"/>
  <c r="I35" i="1"/>
  <c r="K36" i="1"/>
  <c r="I25" i="1"/>
  <c r="K25" i="1" s="1"/>
  <c r="K26" i="1"/>
  <c r="I22" i="1"/>
  <c r="K22" i="1" s="1"/>
  <c r="K23" i="1"/>
  <c r="I19" i="1"/>
  <c r="K19" i="1" s="1"/>
  <c r="K20" i="1"/>
  <c r="I16" i="1"/>
  <c r="K16" i="1" s="1"/>
  <c r="K17" i="1"/>
  <c r="I13" i="1"/>
  <c r="K14" i="1"/>
  <c r="J731" i="1"/>
  <c r="H707" i="1"/>
  <c r="J609" i="1"/>
  <c r="J558" i="1"/>
  <c r="H110" i="1"/>
  <c r="H109" i="1" s="1"/>
  <c r="H12" i="1"/>
  <c r="J723" i="1"/>
  <c r="I160" i="1"/>
  <c r="J81" i="1"/>
  <c r="J80" i="1" s="1"/>
  <c r="I707" i="1"/>
  <c r="H337" i="1"/>
  <c r="I297" i="1"/>
  <c r="H160" i="1"/>
  <c r="J110" i="1"/>
  <c r="J109" i="1" s="1"/>
  <c r="I81" i="1"/>
  <c r="J603" i="1"/>
  <c r="J590" i="1" s="1"/>
  <c r="I585" i="1"/>
  <c r="J12" i="1"/>
  <c r="J736" i="1"/>
  <c r="I731" i="1"/>
  <c r="J649" i="1"/>
  <c r="J641" i="1"/>
  <c r="H613" i="1"/>
  <c r="H609" i="1" s="1"/>
  <c r="H438" i="1"/>
  <c r="H437" i="1" s="1"/>
  <c r="H436" i="1" s="1"/>
  <c r="H342" i="1"/>
  <c r="J126" i="1"/>
  <c r="J125" i="1" s="1"/>
  <c r="H399" i="1"/>
  <c r="J399" i="1"/>
  <c r="J398" i="1" s="1"/>
  <c r="I307" i="1"/>
  <c r="J297" i="1"/>
  <c r="H585" i="1"/>
  <c r="H736" i="1"/>
  <c r="I681" i="1"/>
  <c r="H649" i="1"/>
  <c r="I613" i="1"/>
  <c r="I475" i="1"/>
  <c r="I474" i="1" s="1"/>
  <c r="I438" i="1"/>
  <c r="J342" i="1"/>
  <c r="I337" i="1"/>
  <c r="H307" i="1"/>
  <c r="H291" i="1" s="1"/>
  <c r="J585" i="1"/>
  <c r="H603" i="1"/>
  <c r="H590" i="1" s="1"/>
  <c r="H723" i="1"/>
  <c r="H641" i="1"/>
  <c r="H386" i="1"/>
  <c r="H126" i="1"/>
  <c r="H125" i="1" s="1"/>
  <c r="I399" i="1"/>
  <c r="J307" i="1"/>
  <c r="J160" i="1"/>
  <c r="H137" i="1"/>
  <c r="I126" i="1"/>
  <c r="I125" i="1" s="1"/>
  <c r="H81" i="1"/>
  <c r="H80" i="1" s="1"/>
  <c r="J225" i="1"/>
  <c r="J386" i="1"/>
  <c r="H325" i="1"/>
  <c r="H265" i="1"/>
  <c r="H252" i="1" s="1"/>
  <c r="H225" i="1"/>
  <c r="I110" i="1"/>
  <c r="I109" i="1" s="1"/>
  <c r="K649" i="1" l="1"/>
  <c r="I197" i="1"/>
  <c r="K359" i="1"/>
  <c r="I355" i="1"/>
  <c r="I489" i="1"/>
  <c r="K559" i="1"/>
  <c r="I558" i="1"/>
  <c r="K558" i="1" s="1"/>
  <c r="J252" i="1"/>
  <c r="I252" i="1"/>
  <c r="K50" i="1"/>
  <c r="I31" i="1"/>
  <c r="K31" i="1" s="1"/>
  <c r="J291" i="1"/>
  <c r="J354" i="1"/>
  <c r="I527" i="1"/>
  <c r="K527" i="1" s="1"/>
  <c r="K534" i="1"/>
  <c r="H354" i="1"/>
  <c r="I398" i="1"/>
  <c r="H398" i="1"/>
  <c r="I291" i="1"/>
  <c r="K204" i="1"/>
  <c r="J174" i="1"/>
  <c r="I175" i="1"/>
  <c r="K175" i="1" s="1"/>
  <c r="K239" i="1"/>
  <c r="I238" i="1"/>
  <c r="K238" i="1" s="1"/>
  <c r="H336" i="1"/>
  <c r="K681" i="1"/>
  <c r="K548" i="1"/>
  <c r="I547" i="1"/>
  <c r="K547" i="1" s="1"/>
  <c r="K253" i="1"/>
  <c r="K407" i="1"/>
  <c r="J336" i="1"/>
  <c r="K350" i="1"/>
  <c r="I336" i="1"/>
  <c r="K304" i="1"/>
  <c r="J159" i="1"/>
  <c r="K715" i="1"/>
  <c r="K179" i="1"/>
  <c r="I80" i="1"/>
  <c r="K80" i="1" s="1"/>
  <c r="K88" i="1"/>
  <c r="I137" i="1"/>
  <c r="K723" i="1"/>
  <c r="K38" i="1"/>
  <c r="H159" i="1"/>
  <c r="H11" i="1" s="1"/>
  <c r="K168" i="1"/>
  <c r="J137" i="1"/>
  <c r="I590" i="1"/>
  <c r="K590" i="1" s="1"/>
  <c r="K265" i="1"/>
  <c r="J569" i="1"/>
  <c r="I325" i="1"/>
  <c r="K325" i="1" s="1"/>
  <c r="H569" i="1"/>
  <c r="K707" i="1"/>
  <c r="K570" i="1"/>
  <c r="K731" i="1"/>
  <c r="K736" i="1"/>
  <c r="K662" i="1"/>
  <c r="K641" i="1"/>
  <c r="I620" i="1"/>
  <c r="K627" i="1"/>
  <c r="I609" i="1"/>
  <c r="K609" i="1" s="1"/>
  <c r="K613" i="1"/>
  <c r="K603" i="1"/>
  <c r="K585" i="1"/>
  <c r="J522" i="1"/>
  <c r="K522" i="1" s="1"/>
  <c r="K523" i="1"/>
  <c r="I517" i="1"/>
  <c r="K517" i="1" s="1"/>
  <c r="K518" i="1"/>
  <c r="I484" i="1"/>
  <c r="K484" i="1" s="1"/>
  <c r="K485" i="1"/>
  <c r="K474" i="1"/>
  <c r="K475" i="1"/>
  <c r="K458" i="1"/>
  <c r="K459" i="1"/>
  <c r="I453" i="1"/>
  <c r="K453" i="1" s="1"/>
  <c r="K454" i="1"/>
  <c r="I448" i="1"/>
  <c r="K448" i="1" s="1"/>
  <c r="K449" i="1"/>
  <c r="I443" i="1"/>
  <c r="K443" i="1" s="1"/>
  <c r="K444" i="1"/>
  <c r="I437" i="1"/>
  <c r="K438" i="1"/>
  <c r="I431" i="1"/>
  <c r="K431" i="1" s="1"/>
  <c r="K432" i="1"/>
  <c r="K399" i="1"/>
  <c r="I386" i="1"/>
  <c r="K386" i="1" s="1"/>
  <c r="K387" i="1"/>
  <c r="K376" i="1"/>
  <c r="K380" i="1"/>
  <c r="K342" i="1"/>
  <c r="K337" i="1"/>
  <c r="K307" i="1"/>
  <c r="K297" i="1"/>
  <c r="J286" i="1"/>
  <c r="K286" i="1" s="1"/>
  <c r="K287" i="1"/>
  <c r="I225" i="1"/>
  <c r="K225" i="1" s="1"/>
  <c r="K160" i="1"/>
  <c r="I159" i="1"/>
  <c r="K125" i="1"/>
  <c r="K126" i="1"/>
  <c r="K109" i="1"/>
  <c r="K110" i="1"/>
  <c r="K81" i="1"/>
  <c r="K35" i="1"/>
  <c r="I12" i="1"/>
  <c r="K12" i="1" s="1"/>
  <c r="K13" i="1"/>
  <c r="J620" i="1"/>
  <c r="H620" i="1"/>
  <c r="H174" i="1"/>
  <c r="I354" i="1" l="1"/>
  <c r="K354" i="1" s="1"/>
  <c r="K159" i="1"/>
  <c r="K355" i="1"/>
  <c r="J11" i="1"/>
  <c r="J10" i="1" s="1"/>
  <c r="J741" i="1" s="1"/>
  <c r="K489" i="1"/>
  <c r="K336" i="1"/>
  <c r="K137" i="1"/>
  <c r="K398" i="1"/>
  <c r="K252" i="1"/>
  <c r="I174" i="1"/>
  <c r="K174" i="1" s="1"/>
  <c r="I569" i="1"/>
  <c r="K569" i="1" s="1"/>
  <c r="K197" i="1"/>
  <c r="K620" i="1"/>
  <c r="K437" i="1"/>
  <c r="I436" i="1"/>
  <c r="K436" i="1" s="1"/>
  <c r="K291" i="1"/>
  <c r="I11" i="1"/>
  <c r="H10" i="1"/>
  <c r="H741" i="1" s="1"/>
  <c r="I10" i="1" l="1"/>
  <c r="K11" i="1"/>
  <c r="I741" i="1" l="1"/>
  <c r="K741" i="1" s="1"/>
  <c r="K10" i="1"/>
</calcChain>
</file>

<file path=xl/sharedStrings.xml><?xml version="1.0" encoding="utf-8"?>
<sst xmlns="http://schemas.openxmlformats.org/spreadsheetml/2006/main" count="4049" uniqueCount="434">
  <si>
    <t>№ п/п</t>
  </si>
  <si>
    <t xml:space="preserve">Наименование </t>
  </si>
  <si>
    <t>Целевая статья</t>
  </si>
  <si>
    <t>1</t>
  </si>
  <si>
    <t>4</t>
  </si>
  <si>
    <t>5</t>
  </si>
  <si>
    <t>6</t>
  </si>
  <si>
    <t>7</t>
  </si>
  <si>
    <t>10</t>
  </si>
  <si>
    <t>03</t>
  </si>
  <si>
    <t>2</t>
  </si>
  <si>
    <t>04</t>
  </si>
  <si>
    <t>12</t>
  </si>
  <si>
    <t>01</t>
  </si>
  <si>
    <t>3</t>
  </si>
  <si>
    <t>07</t>
  </si>
  <si>
    <t>02</t>
  </si>
  <si>
    <t>11</t>
  </si>
  <si>
    <t>Итого</t>
  </si>
  <si>
    <t>15</t>
  </si>
  <si>
    <t>16</t>
  </si>
  <si>
    <t>0</t>
  </si>
  <si>
    <t>Организация отдыха детей в каникулярное время</t>
  </si>
  <si>
    <t>1.1</t>
  </si>
  <si>
    <t>1.2</t>
  </si>
  <si>
    <t>1.3</t>
  </si>
  <si>
    <t>1.4</t>
  </si>
  <si>
    <t>1.5</t>
  </si>
  <si>
    <t>06</t>
  </si>
  <si>
    <t>Проведение мероприятий профилактической направленности для несовершеннолетних</t>
  </si>
  <si>
    <t>Осуществление государственных полномочий по формированию торгового реестра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</si>
  <si>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</si>
  <si>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200</t>
  </si>
  <si>
    <t>240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</si>
  <si>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</si>
  <si>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</si>
  <si>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300</t>
  </si>
  <si>
    <t>320</t>
  </si>
  <si>
    <t>Социальные выплаты гражданам, кроме публичных нормативных социальных выплат</t>
  </si>
  <si>
    <t>600</t>
  </si>
  <si>
    <t>610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</si>
  <si>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</si>
  <si>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</si>
  <si>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Мероприятия в области образования</t>
  </si>
  <si>
    <t xml:space="preserve">Развитие территориального общественного самоуправления Архангельской области </t>
  </si>
  <si>
    <t>800</t>
  </si>
  <si>
    <t>810</t>
  </si>
  <si>
    <t>Иные бюджетные ассигнования</t>
  </si>
  <si>
    <t>Субсидии юридическим лицам (кроме некоммерческих организаций), индивидуальным предпринимателям, физическим лицам</t>
  </si>
  <si>
    <t>100</t>
  </si>
  <si>
    <t>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</si>
  <si>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</si>
  <si>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</si>
  <si>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50</t>
  </si>
  <si>
    <t>Обеспечение деятельности библиотек</t>
  </si>
  <si>
    <t>Расходы на содержание органов местного самоуправления и обеспечение их функций</t>
  </si>
  <si>
    <t>Уплата налогов, сборов и иных платежей</t>
  </si>
  <si>
    <t>850</t>
  </si>
  <si>
    <t>Представительские расходы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</si>
  <si>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</si>
  <si>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Осуществление государственных полномочий в сфере охраны труда</t>
  </si>
  <si>
    <t>Резервные средства</t>
  </si>
  <si>
    <t>870</t>
  </si>
  <si>
    <t>Расходы на обеспечение деятельности казенных учреждений</t>
  </si>
  <si>
    <t>Расходы на выплаты персоналу казенных учреждений</t>
  </si>
  <si>
    <t>110</t>
  </si>
  <si>
    <t>Социальные помощь</t>
  </si>
  <si>
    <t>Иные выплаты населению</t>
  </si>
  <si>
    <t>360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</si>
  <si>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</si>
  <si>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</si>
  <si>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</si>
  <si>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</si>
  <si>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I</t>
  </si>
  <si>
    <t>МУНИЦИПАЛЬНЫЕ ПРОГРАММЫ</t>
  </si>
  <si>
    <t>II</t>
  </si>
  <si>
    <t>Непрограммные направления деятельности</t>
  </si>
  <si>
    <t>Подпрограмма «Сохранение и развитие традиционной народной культуры, историко-культурного наследия, самодеятельного художественного творчества, культурно-досуговой деятельности»</t>
  </si>
  <si>
    <t>Подпрограмма «Организация библиотечной деятельности и информационного обслуживания»</t>
  </si>
  <si>
    <t>2.1</t>
  </si>
  <si>
    <t>2.2</t>
  </si>
  <si>
    <t>Подпрограмма "Организация предоставления дополнительного образования в ДШИ №15, поддержка и развитие детского и юношеского творчества"</t>
  </si>
  <si>
    <t>2.3</t>
  </si>
  <si>
    <t>Поддержка и развитие детского юношеского творчества</t>
  </si>
  <si>
    <t>Обеспечение деятельности ДШИ № 15</t>
  </si>
  <si>
    <t>05</t>
  </si>
  <si>
    <t>Подпрограмма «Повышение доступности и качества дошкольного образования»</t>
  </si>
  <si>
    <t xml:space="preserve">Обеспечение деятельности образовательных учреждений, реализующих программы дошкольного образования </t>
  </si>
  <si>
    <t>Компенсация части родительской платы за присмотр и уход за ребенком в государственных и муниципальных образовательных организациях, реализующих образовательную программу дошкольного образования</t>
  </si>
  <si>
    <t>Обеспечение деятельности образовательных учреждений, реализующих программы начального общего, основного общего, среднего общего образования</t>
  </si>
  <si>
    <t>Подпрограмма «Повышение доступности и качества общего образования»</t>
  </si>
  <si>
    <t>Подпрограмма «Повышение доступности и качества дополнительного образования»</t>
  </si>
  <si>
    <t>Обеспечение деятельности образовательных учреждений, реализующих программы дополнительного образования</t>
  </si>
  <si>
    <t>Подпрограмма «Развитие системы выявления, поддержки и сопровождения одаренных и талантливых детей»</t>
  </si>
  <si>
    <t>Подпрограмма «Содействие повышению квалификации и переподготовки руководящих и педагогических кадров»</t>
  </si>
  <si>
    <t>Подпрограмма «Создание условий для сохранения и укрепления здоровья детей»</t>
  </si>
  <si>
    <t xml:space="preserve">Обеспечение деятельности детского оздоровительно-образовательного центра "Стрела"  </t>
  </si>
  <si>
    <t>Осуществление государственных полномочий по выплате вознаграждений профессиональным опекунам</t>
  </si>
  <si>
    <t>1.6</t>
  </si>
  <si>
    <t>Вид расхо-дов</t>
  </si>
  <si>
    <t>00</t>
  </si>
  <si>
    <t>00000</t>
  </si>
  <si>
    <t>24090</t>
  </si>
  <si>
    <t>24140</t>
  </si>
  <si>
    <t>24100</t>
  </si>
  <si>
    <t>27050</t>
  </si>
  <si>
    <t>24210</t>
  </si>
  <si>
    <t>24120</t>
  </si>
  <si>
    <t>24190</t>
  </si>
  <si>
    <t>25010</t>
  </si>
  <si>
    <t>25080</t>
  </si>
  <si>
    <t>25100</t>
  </si>
  <si>
    <t>25090</t>
  </si>
  <si>
    <t>25130</t>
  </si>
  <si>
    <t>25140</t>
  </si>
  <si>
    <t>27340</t>
  </si>
  <si>
    <t>27350</t>
  </si>
  <si>
    <t>27060</t>
  </si>
  <si>
    <t>21110</t>
  </si>
  <si>
    <t>22230</t>
  </si>
  <si>
    <t>25410</t>
  </si>
  <si>
    <t>20020</t>
  </si>
  <si>
    <t>20030</t>
  </si>
  <si>
    <t>20060</t>
  </si>
  <si>
    <t>20110</t>
  </si>
  <si>
    <t>20120</t>
  </si>
  <si>
    <t>21060</t>
  </si>
  <si>
    <t>21750</t>
  </si>
  <si>
    <t>23030</t>
  </si>
  <si>
    <t>27030</t>
  </si>
  <si>
    <t>27040</t>
  </si>
  <si>
    <t>27100</t>
  </si>
  <si>
    <t>27110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</si>
  <si>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</si>
  <si>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21010</t>
  </si>
  <si>
    <t>21180</t>
  </si>
  <si>
    <t>Обеспечение деятельности туристского культурно-музейного центра «Кимжа»</t>
  </si>
  <si>
    <t>400</t>
  </si>
  <si>
    <t>410</t>
  </si>
  <si>
    <t>Капитальные вложения в объекты недвижимого имущества государственной (муниципальной) собственности</t>
  </si>
  <si>
    <t xml:space="preserve">Бюджетные инвестиции </t>
  </si>
  <si>
    <t>27450</t>
  </si>
  <si>
    <t>20</t>
  </si>
  <si>
    <t>20500</t>
  </si>
  <si>
    <t>Выплата единовременного пособия молодым специалистам</t>
  </si>
  <si>
    <t>24110</t>
  </si>
  <si>
    <t>Трудоустройство несовершеннолетних граждан в период каникулярного времени</t>
  </si>
  <si>
    <t>S8420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</si>
  <si>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</si>
  <si>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S8330</t>
  </si>
  <si>
    <t>08</t>
  </si>
  <si>
    <t>Подпрограмма «Жилищное строительство»</t>
  </si>
  <si>
    <t>Подпрограмма "Капитальный, текущий ремонты и реконструкция"</t>
  </si>
  <si>
    <t>Капитальный, текущий ремонты зданий находящихся в муниципальной собственности</t>
  </si>
  <si>
    <t>26030</t>
  </si>
  <si>
    <t>8.1</t>
  </si>
  <si>
    <t>8.3</t>
  </si>
  <si>
    <t>8.2</t>
  </si>
  <si>
    <t>18</t>
  </si>
  <si>
    <t>20010</t>
  </si>
  <si>
    <t xml:space="preserve">Выплата пенсии за выслугу лет лицам, замещавшим муниципальные должности </t>
  </si>
  <si>
    <t>Премии и гранты</t>
  </si>
  <si>
    <t>350</t>
  </si>
  <si>
    <t>24220</t>
  </si>
  <si>
    <t>21530</t>
  </si>
  <si>
    <t>Финансовая поддержка субъектов малого и среднего предпринимательства</t>
  </si>
  <si>
    <t>20100</t>
  </si>
  <si>
    <t>Резервные средства для финансового обеспечения расходов в целях софинансирования субсидий и иных межбюджетных трансфертов, поступающих из областного бюджета</t>
  </si>
  <si>
    <t>L3042</t>
  </si>
  <si>
    <t>27400</t>
  </si>
  <si>
    <t>Расходы на проведение мероприятий за счет благотворительной помощи</t>
  </si>
  <si>
    <t>24080</t>
  </si>
  <si>
    <t>620</t>
  </si>
  <si>
    <t>630</t>
  </si>
  <si>
    <t>Обеспечение функционирования модели персонифицированного финансирования дополнительного образования детей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</si>
  <si>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</si>
  <si>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</si>
  <si>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</si>
  <si>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Публичные нормативные социальные выплаты гражданам</t>
  </si>
  <si>
    <t>310</t>
  </si>
  <si>
    <t>F3</t>
  </si>
  <si>
    <t>67483</t>
  </si>
  <si>
    <t>67484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</si>
  <si>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– Фонда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</si>
  <si>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 субъектов Российской Федерации</t>
  </si>
  <si>
    <t>Закупка товаров, работ и услуг для обеспечения государственных (муниципальных) нужд</t>
  </si>
  <si>
    <t>L5198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</si>
  <si>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</si>
  <si>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22240</t>
  </si>
  <si>
    <t>23050</t>
  </si>
  <si>
    <t>20830</t>
  </si>
  <si>
    <t>Мероприятия по предупреждению чрезвычайных ситуаций и стихийных бедствий</t>
  </si>
  <si>
    <t>Расходы на обеспечение деятельности контрольно-счетной комиссии</t>
  </si>
  <si>
    <t>20240</t>
  </si>
  <si>
    <t>09</t>
  </si>
  <si>
    <t>Подпрограмма «Организация и обеспечение бюджетного процесса в Мезенском муниципальном округе»</t>
  </si>
  <si>
    <t>Подпрограмма «Управление муниципальным долгом Мезенского муниципального округа»</t>
  </si>
  <si>
    <t>Непрограммные расходы</t>
  </si>
  <si>
    <t>2.4</t>
  </si>
  <si>
    <t>Организация и проведение соревнований конников на лошадях мезенской породы</t>
  </si>
  <si>
    <t>21</t>
  </si>
  <si>
    <t>14</t>
  </si>
  <si>
    <t>21700</t>
  </si>
  <si>
    <t>17</t>
  </si>
  <si>
    <t>0000</t>
  </si>
  <si>
    <t>11.1</t>
  </si>
  <si>
    <t>11.2</t>
  </si>
  <si>
    <t>22</t>
  </si>
  <si>
    <t xml:space="preserve">Капитальный и текущий ремонты в муниципальных учреждениях, модернизация и приобретение основных средств 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</si>
  <si>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</si>
  <si>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Возмещение расходов по предоставлению мер социальной поддержки отдельных категорий квалифицированных специалистов, работающих и проживающих в сельской местности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</si>
  <si>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(для муниципальных общеобразовательных организаций)</t>
  </si>
  <si>
    <t>Мероприятия в области культуры</t>
  </si>
  <si>
    <t>Обеспечение деятельности Домов культуры</t>
  </si>
  <si>
    <t>Создание и приобретение справочных и иных материалов</t>
  </si>
  <si>
    <t>Реализация мероприятий по социально-экономическому развитию муниципальных округов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</si>
  <si>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</si>
  <si>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S6820</t>
  </si>
  <si>
    <t>Подпрограмма «Развитие туристского культурно-музейного центра «Кимжа»</t>
  </si>
  <si>
    <t>Организация и проведение сельскохозяйственной ярмарки</t>
  </si>
  <si>
    <t>Создание условий для обеспечения товарами первой необходимости жителей труднодоступных и малонаселенных пунктов</t>
  </si>
  <si>
    <t>S8220</t>
  </si>
  <si>
    <t>Мероприятия в области туризма</t>
  </si>
  <si>
    <t xml:space="preserve">Создание условий для предоставления транспортных услуг и организация транспортного обслуживания населения водным транспортом в границах  муниципального округа </t>
  </si>
  <si>
    <t>Создание условий для предоставления транспортных услуг и организация транспортного обслуживания населения автомобильным транспортом в границах  муниципального округа</t>
  </si>
  <si>
    <t>23080</t>
  </si>
  <si>
    <t xml:space="preserve">Организация мероприятий по содержанию и текущему ремонту автомобильных дорог местного значения для обеспечения качественного проезда и безопасности движения транспортных средств   </t>
  </si>
  <si>
    <t>23040</t>
  </si>
  <si>
    <t>Обеспечение комплексного развития сельских территорий</t>
  </si>
  <si>
    <t>Проведение спортивных мероприятий</t>
  </si>
  <si>
    <t>Участие в областных и всероссийских соревнованиях</t>
  </si>
  <si>
    <t>Взносы на капитальный ремонт многоквартирных домов,  находящихся в муниципальной собственности</t>
  </si>
  <si>
    <t>20070</t>
  </si>
  <si>
    <t>Содержание муниципального имущества</t>
  </si>
  <si>
    <t>20080</t>
  </si>
  <si>
    <t>Паспортизация, инвентаризация и оценка технического состояния муниципального имущества</t>
  </si>
  <si>
    <t>20090</t>
  </si>
  <si>
    <t>Информирование жителей муниципального округа по вопросам противодействия терроризму и экстремизму</t>
  </si>
  <si>
    <t>Проведение мероприятий  для молодежи</t>
  </si>
  <si>
    <t>Мероприятия в сфере профилактики правонарушений</t>
  </si>
  <si>
    <t>Реализация мероприятий по обеспечению жильем молодых семей</t>
  </si>
  <si>
    <t>L4970</t>
  </si>
  <si>
    <t>Создание резерва материальных ресурсов, приобретение имущества для предупреждения и ликвидации чрезвычайных ситуации и их последствий</t>
  </si>
  <si>
    <t>20800</t>
  </si>
  <si>
    <t>Осуществление мероприятий по обеспечению пожарной безопасности</t>
  </si>
  <si>
    <t>20820</t>
  </si>
  <si>
    <t>Резервный фонд администрации Мезенского муниципального округа</t>
  </si>
  <si>
    <t>Обеспечение безопасности людей на водных объектах</t>
  </si>
  <si>
    <t>20840</t>
  </si>
  <si>
    <t>19</t>
  </si>
  <si>
    <t>Мероприятия по поддержке социально ориентированных некоммерческих организаций</t>
  </si>
  <si>
    <t>20200</t>
  </si>
  <si>
    <t>Содержание мест (площадок) для ТКО</t>
  </si>
  <si>
    <t>Мероприятия по рекультивациии земельных участков на территории муниципального округа</t>
  </si>
  <si>
    <t>20410</t>
  </si>
  <si>
    <t>Мероприятия по ликвидации мест несанкционированного размещения отходов</t>
  </si>
  <si>
    <t>20420</t>
  </si>
  <si>
    <t>20440</t>
  </si>
  <si>
    <t>Глава муниципального округа</t>
  </si>
  <si>
    <t>Председатель представительного органа муниципального округа</t>
  </si>
  <si>
    <t>Расходы на обеспечение деятельности представительного органа муниципального округа</t>
  </si>
  <si>
    <t xml:space="preserve">Обеспечение деятельности МАУ </t>
  </si>
  <si>
    <t>20260</t>
  </si>
  <si>
    <t>Мероприятия в области коммунального хозяйства</t>
  </si>
  <si>
    <t>20270</t>
  </si>
  <si>
    <t>Организация ритуальных услуг и содержание мест захоронения</t>
  </si>
  <si>
    <t>20310</t>
  </si>
  <si>
    <t xml:space="preserve">Мероприятия по благоустройству на территории муниципального округа </t>
  </si>
  <si>
    <t>20330</t>
  </si>
  <si>
    <t>Выполнение работ по производству инженерно-геодезических и инженерго-геологических изысканий</t>
  </si>
  <si>
    <t>20340</t>
  </si>
  <si>
    <t>Строительство, реконструкция, капитальный ремонт, ремонт и содержание автомобильных дорог находящихся в собственности муниципального округа за счет муниципального дорожного фонда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</si>
  <si>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</si>
  <si>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Реализация образовательных программ (кроме персонифицированного финансирования)</t>
  </si>
  <si>
    <t>Реализация образовательных программ (в рамках персонифицированного финансирования)</t>
  </si>
  <si>
    <t>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</t>
  </si>
  <si>
    <t>Расходы связанные с реализацией Положения о нагрудном знаке "За заслуги перед Мезенским районом"</t>
  </si>
  <si>
    <t>Мезенского муниципального округа</t>
  </si>
  <si>
    <t xml:space="preserve">Муниципальная программа «Развитие образования в Мезенском муниципальном округе Архангельской области» </t>
  </si>
  <si>
    <t>Муниципальная программа «Развитие сферы культуры Мезенского муниципального округа Архангельской области»</t>
  </si>
  <si>
    <t>Муниципальная программа «Экономическое развитие и инвестиционная деятельность на территории Мезенского муниципального округа Архангельской области»</t>
  </si>
  <si>
    <t>Муниципальная программа «Развитие туризма на территории Мезенского муниципального округа Архангельской области»</t>
  </si>
  <si>
    <t>Муниципальная программа «Развитие транспортной системы и дорожного хозяйства в Мезенском муниципальном округе Архангельской области»</t>
  </si>
  <si>
    <t>Муниципальная программа «Комплексное развитие сельских территорий Мезенского муниципального округа Архангельской области»</t>
  </si>
  <si>
    <t>Муниципальная программа «Развитие физической культуры и спорта на территории Мезенского муниципального округа Архангельской области»</t>
  </si>
  <si>
    <t>Муниципальная программа «Развитие строительства, капитальный и текущий ремонты объектов на территории Мезенского муниципального округа Архангельской области»</t>
  </si>
  <si>
    <t>Муниципальная программа «Развитие имущественно - земельных отношений в Мезенском муниципальном округе Архангельской области»</t>
  </si>
  <si>
    <t>Муниципальная программа «Развитие территориального общественного самоуправления в Мезенском муниципальном округе Архангельской области»</t>
  </si>
  <si>
    <t>Муниципальная программа «Управление муниципальными финансами и муниципальным долгом Мезенского муниципального округа Архангельской области»</t>
  </si>
  <si>
    <t>Муниципальная программа «Профилактика безнадзорности и правонарушений несовершеннолетних на территории Мезенского муниципального округа Архангельской области»</t>
  </si>
  <si>
    <t>Муниципальная программа «Противодействие экстремизму и профилактика терроризма на территории Мезенского муниципального округа Архангельской области»</t>
  </si>
  <si>
    <t>Муниципальная программа «Молодёжь Мезенского муниципального округа Архангельской области»</t>
  </si>
  <si>
    <t>Муниципальная программа «Профилактика правонарушений в Мезенском муниципальном округе Архангельской области»</t>
  </si>
  <si>
    <t>Муниципальная программа «Обеспечение жильём молодых семей Мезенского муниципального округа Архангельской области»</t>
  </si>
  <si>
    <t>Муниципальная программа «Защита населения и территории Мезенского муниципального округа Архангельской области от чрезвычайных ситуаций природного и техногенного характера, обеспечение пожарной безопасности и безопасности людей на водных объектах»</t>
  </si>
  <si>
    <t>Муниципальная программа «Развитие гражданского общества и поддержка социально ориентированных некоммерческих организаций Мезенского муниципального округа Архангельской области»</t>
  </si>
  <si>
    <t>Муниципальная программа «Развитие здравоохранения Мезенского муниципального округа Архангельской области»</t>
  </si>
  <si>
    <t>Муниципальная программа «Обеспечение экологической безопасности на территории Мезенского муниципального округа Архангельской области»</t>
  </si>
  <si>
    <t>Муниципальная программа «Формирование современной городской среды в Мезенском муниципальном округе Архангельской области»</t>
  </si>
  <si>
    <t>23</t>
  </si>
  <si>
    <t>Муниципальная программа «Развитие жилищно-коммунального хозяйства в Мезенском муниципальном округе Архангельской области»</t>
  </si>
  <si>
    <t>Муниципальная программа «Развитие системы инициативного бюджетирования в Мезенском муниципальном округе Архангельской области»</t>
  </si>
  <si>
    <t>24</t>
  </si>
  <si>
    <t>Муниципальная программа «Улучшение условий и охраны труда на территории Мезенского муниципального округа»</t>
  </si>
  <si>
    <t>25</t>
  </si>
  <si>
    <t>Л8390</t>
  </si>
  <si>
    <t>Л8621</t>
  </si>
  <si>
    <t>Л8650</t>
  </si>
  <si>
    <t xml:space="preserve"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</t>
  </si>
  <si>
    <t>Л8622</t>
  </si>
  <si>
    <t>Л8320</t>
  </si>
  <si>
    <t>Э8160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</si>
  <si>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 на территории Архангельской области</t>
  </si>
  <si>
    <t>Э8240</t>
  </si>
  <si>
    <t>Л8700</t>
  </si>
  <si>
    <t>Создание условий для обеспечения поселений услугами торговли, бюджетам муниципальных и городских округов Архангельской области на софинансирование расходов по созданию условий для обеспечения жителей муниципальных и городских округов Архангельской области услугами торговли</t>
  </si>
  <si>
    <t>S8270</t>
  </si>
  <si>
    <t>Л8690</t>
  </si>
  <si>
    <t>Выполнение работ по производству инженерно-геодезических и инженерно-геологических изысканий</t>
  </si>
  <si>
    <t>Модернизация и капитальный ремонт систем коммунальной инфраструктуры</t>
  </si>
  <si>
    <t>20540</t>
  </si>
  <si>
    <t>Повышение качества предоставляемых жилищно-коммунальных услуг потребителям</t>
  </si>
  <si>
    <t>20550</t>
  </si>
  <si>
    <t>Развитие системы инициативного бюджетирования в Мезенском муниципальном округе</t>
  </si>
  <si>
    <t>24830</t>
  </si>
  <si>
    <t xml:space="preserve">Улучшение условий и охраны труда у работодателей, расположенных на территории Мезенского муниципального округа </t>
  </si>
  <si>
    <t>20130</t>
  </si>
  <si>
    <t>Л8710</t>
  </si>
  <si>
    <t>Выполнение обязательств органами местного самоуправления</t>
  </si>
  <si>
    <t>20040</t>
  </si>
  <si>
    <t xml:space="preserve">Резервные средства на оплату коммунальных услуг </t>
  </si>
  <si>
    <t>20230</t>
  </si>
  <si>
    <t>Проведение выборов представительного органа муниципального округа</t>
  </si>
  <si>
    <t>Специальные расходы</t>
  </si>
  <si>
    <t>21070</t>
  </si>
  <si>
    <t>880</t>
  </si>
  <si>
    <t>51181</t>
  </si>
  <si>
    <t>Осуществление первичного воинского учета органами местного самоуправления поселений, муниципальных и городских округов (субвенции бюджетам муниципальных районов, муниципальных округов и городских округов Архангельской области)</t>
  </si>
  <si>
    <t>51201</t>
  </si>
  <si>
    <t>Л8730</t>
  </si>
  <si>
    <t>Л8791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</si>
  <si>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муниципальных комиссий по делам несовершеннолетних и защите их прав</t>
  </si>
  <si>
    <t>Л8792</t>
  </si>
  <si>
    <t>Л8793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</si>
  <si>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в сфере административных правонарушений</t>
  </si>
  <si>
    <t>1.7</t>
  </si>
  <si>
    <t>Подпрограмма "Совершенствование системы предоставления услуг в сфере образования в Мезенском муниципальном округе"</t>
  </si>
  <si>
    <t>Расходы связанные с реализацией Положения о звании "Почетный гражданин Мезенского муниципального округа"</t>
  </si>
  <si>
    <t>Э4660</t>
  </si>
  <si>
    <t>Обеспечение мероприятий по организации предоставления дополнительных мер социальной поддержки семьям граждан, принимающих (принимавших) участие в специальной военной операции,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организациях, бесплатного посещения обучающимися занятий по дополнительным общеобразовательным программам, реализуемых на платной основе муниципальными образовательными организациями, а также бесплатного присмотра и ухода за детьми, посещающими муниципальные образовательные организации, реализующие программы дошкольного образования, или группы продленного дня в общеобразовательных организациях</t>
  </si>
  <si>
    <t>EВ</t>
  </si>
  <si>
    <t>51792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</si>
  <si>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(для муниципальных общеобразовательных организаций)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</si>
  <si>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</si>
  <si>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Подпрограмма «Социальное строительство»</t>
  </si>
  <si>
    <t>Строительство, реконструкция, капитальный ремонт школ, интернатов, детских садов</t>
  </si>
  <si>
    <t>24050</t>
  </si>
  <si>
    <t>S8400</t>
  </si>
  <si>
    <t>Проведение комплексных кадастровых работ (без федерального софинансирования)</t>
  </si>
  <si>
    <t>24831</t>
  </si>
  <si>
    <t>Реализация инициативного проекта "Ремонт тротуаров п. Каменка"</t>
  </si>
  <si>
    <t>24832</t>
  </si>
  <si>
    <t>Реализация инициативного проекта "Героев помним имена"</t>
  </si>
  <si>
    <t>24833</t>
  </si>
  <si>
    <t>Реализация инициативного проекта "Вставай на лыжи"</t>
  </si>
  <si>
    <t>24834</t>
  </si>
  <si>
    <t>Реализация инициативного проекта "Комфорт для зрителей"</t>
  </si>
  <si>
    <t>24835</t>
  </si>
  <si>
    <t>Реализация инициативного проекта "Порядок общественным местам"</t>
  </si>
  <si>
    <t>Э8890</t>
  </si>
  <si>
    <t>Реализация инициативных проектов в рамках реализации проекта "Комфортное Поморье"</t>
  </si>
  <si>
    <t>Э8891</t>
  </si>
  <si>
    <t>Э8892</t>
  </si>
  <si>
    <t>Э8893</t>
  </si>
  <si>
    <t>Э8894</t>
  </si>
  <si>
    <t>Э8895</t>
  </si>
  <si>
    <t>830</t>
  </si>
  <si>
    <t>Исполнение судебных актов</t>
  </si>
  <si>
    <t>20250</t>
  </si>
  <si>
    <t xml:space="preserve">Резервные средства на повышение оплаты труда не ниже МРОТ работникам органов местного самоуправления и муниципальных учреждений </t>
  </si>
  <si>
    <t>Э6800</t>
  </si>
  <si>
    <t>Организация транспортного обслуживания населения на пассажирских муниципальных маршрутах водного транспорта</t>
  </si>
  <si>
    <t>Процент исполнения</t>
  </si>
  <si>
    <t>R3032</t>
  </si>
  <si>
    <t>Укрепление материально-технической базы и развитие противопожарной инфраструктуры в муниципальных образовательных организациях муниципальных образований Архангельской области</t>
  </si>
  <si>
    <t>S6960</t>
  </si>
  <si>
    <t>Оснащение (обновление материально- 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 (иные межбюджетные трансферты бюджетам муниципальных районов, муниципальных округов и городских округов Архангельской области (создание новых мест в образовательных организациях различных типов для реализации дополнительных общеразвивающих программ всех направленностей))</t>
  </si>
  <si>
    <t>E2</t>
  </si>
  <si>
    <t>51712</t>
  </si>
  <si>
    <t>Обеспечение условий для развития кадрового потенциала муниципальных образовательных организаций в Архангельской области</t>
  </si>
  <si>
    <t>S6980</t>
  </si>
  <si>
    <t>L4671</t>
  </si>
  <si>
    <t>Реализация мероприятий по проведению информационного освещения всероссийского онлайн-голосования по выбору общественных территорий, планируемых к благоустройству на территории Архангельской области</t>
  </si>
  <si>
    <t>Э4950</t>
  </si>
  <si>
    <t>Реализация муниципальных программ формирования современной городской среды</t>
  </si>
  <si>
    <t>F2</t>
  </si>
  <si>
    <t>55551</t>
  </si>
  <si>
    <t>Утверждено на 2024 год в редакции от 07.06.2024 № 233</t>
  </si>
  <si>
    <t>План кассовых поступлений и выплат (сводная бюджетная роспись) на 30.06.2024)</t>
  </si>
  <si>
    <t xml:space="preserve">Исполнено </t>
  </si>
  <si>
    <t>Отчет об исполнении бюджета муниципального округа на реализацию муниципальных программ  Мезенского муниципального округа и непрограммных направлений деятельности за 1 полугодие 2024 года</t>
  </si>
  <si>
    <t>Cоздание условий для вовлечения обучающихся в муниципальных образовательных организациях в деятельность по профилактике дорожно-транспортного травматизма</t>
  </si>
  <si>
    <t>R3</t>
  </si>
  <si>
    <t>Ж6880</t>
  </si>
  <si>
    <t>Реализация мероприятий по модернизации учреждений отрасли культуры</t>
  </si>
  <si>
    <t>Э4630</t>
  </si>
  <si>
    <t>S6360</t>
  </si>
  <si>
    <t>Организация транспортного обслуживания населения на пассажирских маршрутах автомобильного транспорта</t>
  </si>
  <si>
    <t>L576Л</t>
  </si>
  <si>
    <t>Улучшение жилищных условий для привлечения молодых специалистов</t>
  </si>
  <si>
    <t>21590</t>
  </si>
  <si>
    <t>Софинансирование капитальных вложений в объеты муниципальной собственности муниципальных образований Архангельской области</t>
  </si>
  <si>
    <t>S0310</t>
  </si>
  <si>
    <t xml:space="preserve">Подпрограмма «Разработка нормативно-правовых актов в сфере градостроительной деятельности» </t>
  </si>
  <si>
    <t>Приведение нормативно-правовой базы администрации Мезенского муниципального округа в сфере градостроительной деятельности в соответствие действующему законодательству РФ</t>
  </si>
  <si>
    <t>8.4</t>
  </si>
  <si>
    <t>26020</t>
  </si>
  <si>
    <t>Выполнение кадастровых работ</t>
  </si>
  <si>
    <t>22030</t>
  </si>
  <si>
    <t>Ремонт, реконструкция, благоустройство и установка памятников, обелисков, мемориалов, памятных досок</t>
  </si>
  <si>
    <t>Мероприятия по содействию трудоустройству несовершеннолетних граждан на территории Архангельской области</t>
  </si>
  <si>
    <t>S4420</t>
  </si>
  <si>
    <t>S6910</t>
  </si>
  <si>
    <t xml:space="preserve">Повышение безопасности объектов воинской славы на территории Мезенского муниципального округа </t>
  </si>
  <si>
    <t>27460</t>
  </si>
  <si>
    <t>Разработка проектов санитарно-защитных зон артезианских скважин</t>
  </si>
  <si>
    <t>20450</t>
  </si>
  <si>
    <t>S6630</t>
  </si>
  <si>
    <t>Реализация мероприятий по оборудованию источников наружного противопожарного водоснабжения</t>
  </si>
  <si>
    <t>S6870</t>
  </si>
  <si>
    <t>Приобретение и установка автономных дымовых пожарных извещателей</t>
  </si>
  <si>
    <t xml:space="preserve">             к  решению Собрания депутатов</t>
  </si>
  <si>
    <t>Приложение № 2</t>
  </si>
  <si>
    <t>от  05 сентября 2024 года №  249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</si>
</sst>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3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8"/>
      <name val="Arial"/>
      <family val="2"/>
      <charset val="204"/>
    </font>
    <font>
      <sz val="7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1"/>
      <name val="Arial"/>
      <family val="2"/>
      <charset val="204"/>
    </font>
    <font>
      <sz val="10"/>
      <name val="Arial Cyr"/>
      <family val="2"/>
      <charset val="204"/>
    </font>
    <font>
      <sz val="7"/>
      <name val="Arial Cyr"/>
      <family val="2"/>
      <charset val="204"/>
    </font>
    <font>
      <b/>
      <sz val="10"/>
      <name val="Arial"/>
      <family val="2"/>
      <charset val="204"/>
    </font>
    <font>
      <b/>
      <sz val="14"/>
      <name val="Arial"/>
      <family val="2"/>
      <charset val="204"/>
    </font>
    <font>
      <b/>
      <sz val="13"/>
      <name val="Arial"/>
      <family val="2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color indexed="8"/>
      <name val="Arial"/>
      <family val="2"/>
      <charset val="204"/>
    </font>
    <font>
      <b/>
      <sz val="10"/>
      <name val="Arial Cyr"/>
      <family val="2"/>
      <charset val="204"/>
    </font>
    <font>
      <b/>
      <sz val="11"/>
      <name val="Arial Cyr"/>
      <charset val="204"/>
    </font>
    <font>
      <sz val="10"/>
      <name val="Arial Сur"/>
      <charset val="204"/>
    </font>
    <font>
      <sz val="11"/>
      <name val="Arial Cyr"/>
      <charset val="204"/>
    </font>
    <font>
      <b/>
      <sz val="11"/>
      <name val="Arial Cyr"/>
      <family val="2"/>
      <charset val="204"/>
    </font>
    <font>
      <b/>
      <sz val="10"/>
      <name val="Arial Сur"/>
      <charset val="204"/>
    </font>
    <font>
      <b/>
      <sz val="11"/>
      <name val="Arial Сur"/>
      <charset val="204"/>
    </font>
    <font>
      <sz val="10"/>
      <color indexed="8"/>
      <name val="Arial Cyr"/>
      <charset val="204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275">
    <xf numFmtId="0" fontId="0" fillId="0" borderId="0" xfId="0"/>
    <xf numFmtId="49" fontId="2" fillId="0" borderId="0" xfId="0" applyNumberFormat="1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center"/>
    </xf>
    <xf numFmtId="49" fontId="8" fillId="0" borderId="1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/>
    </xf>
    <xf numFmtId="0" fontId="8" fillId="0" borderId="0" xfId="0" applyFont="1"/>
    <xf numFmtId="49" fontId="8" fillId="0" borderId="0" xfId="0" applyNumberFormat="1" applyFont="1"/>
    <xf numFmtId="0" fontId="12" fillId="0" borderId="5" xfId="0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49" fontId="13" fillId="0" borderId="5" xfId="0" applyNumberFormat="1" applyFont="1" applyBorder="1" applyAlignment="1">
      <alignment horizontal="left" vertical="center" wrapText="1"/>
    </xf>
    <xf numFmtId="49" fontId="15" fillId="0" borderId="5" xfId="0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vertical="center" wrapText="1"/>
    </xf>
    <xf numFmtId="49" fontId="8" fillId="0" borderId="3" xfId="0" applyNumberFormat="1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49" fontId="6" fillId="0" borderId="14" xfId="0" applyNumberFormat="1" applyFont="1" applyBorder="1" applyAlignment="1">
      <alignment horizontal="center" vertical="center" wrapText="1"/>
    </xf>
    <xf numFmtId="49" fontId="8" fillId="0" borderId="12" xfId="0" applyNumberFormat="1" applyFont="1" applyBorder="1" applyAlignment="1">
      <alignment horizontal="center" vertical="center" wrapText="1"/>
    </xf>
    <xf numFmtId="49" fontId="8" fillId="0" borderId="17" xfId="0" applyNumberFormat="1" applyFont="1" applyBorder="1" applyAlignment="1">
      <alignment horizontal="center" vertical="center"/>
    </xf>
    <xf numFmtId="49" fontId="17" fillId="0" borderId="12" xfId="0" applyNumberFormat="1" applyFont="1" applyBorder="1" applyAlignment="1">
      <alignment horizontal="center" vertical="center"/>
    </xf>
    <xf numFmtId="49" fontId="17" fillId="0" borderId="3" xfId="0" applyNumberFormat="1" applyFont="1" applyBorder="1" applyAlignment="1">
      <alignment horizontal="center" vertical="center"/>
    </xf>
    <xf numFmtId="49" fontId="17" fillId="0" borderId="18" xfId="0" applyNumberFormat="1" applyFont="1" applyBorder="1" applyAlignment="1">
      <alignment horizontal="center" vertical="center"/>
    </xf>
    <xf numFmtId="49" fontId="17" fillId="0" borderId="19" xfId="0" applyNumberFormat="1" applyFont="1" applyBorder="1" applyAlignment="1">
      <alignment horizontal="center" vertical="center"/>
    </xf>
    <xf numFmtId="49" fontId="1" fillId="0" borderId="1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18" xfId="0" applyNumberFormat="1" applyFont="1" applyBorder="1" applyAlignment="1">
      <alignment horizontal="center" vertical="center"/>
    </xf>
    <xf numFmtId="0" fontId="19" fillId="0" borderId="0" xfId="0" applyFont="1"/>
    <xf numFmtId="49" fontId="20" fillId="0" borderId="15" xfId="0" applyNumberFormat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49" fontId="12" fillId="0" borderId="21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/>
    </xf>
    <xf numFmtId="0" fontId="13" fillId="0" borderId="22" xfId="0" applyFont="1" applyBorder="1" applyAlignment="1">
      <alignment horizontal="left" vertical="center" wrapText="1"/>
    </xf>
    <xf numFmtId="49" fontId="13" fillId="0" borderId="11" xfId="0" applyNumberFormat="1" applyFont="1" applyBorder="1" applyAlignment="1">
      <alignment horizontal="left" vertical="center" wrapText="1"/>
    </xf>
    <xf numFmtId="4" fontId="8" fillId="0" borderId="0" xfId="0" applyNumberFormat="1" applyFont="1"/>
    <xf numFmtId="49" fontId="7" fillId="0" borderId="14" xfId="0" applyNumberFormat="1" applyFont="1" applyBorder="1" applyAlignment="1">
      <alignment horizontal="center" vertical="center"/>
    </xf>
    <xf numFmtId="3" fontId="18" fillId="0" borderId="16" xfId="0" applyNumberFormat="1" applyFont="1" applyBorder="1" applyAlignment="1">
      <alignment horizontal="center" vertical="center" wrapText="1"/>
    </xf>
    <xf numFmtId="49" fontId="2" fillId="0" borderId="14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4" fontId="8" fillId="0" borderId="23" xfId="0" applyNumberFormat="1" applyFont="1" applyBorder="1" applyAlignment="1">
      <alignment horizontal="right" vertical="center"/>
    </xf>
    <xf numFmtId="4" fontId="7" fillId="0" borderId="23" xfId="0" applyNumberFormat="1" applyFont="1" applyBorder="1" applyAlignment="1">
      <alignment horizontal="right" vertical="center"/>
    </xf>
    <xf numFmtId="4" fontId="10" fillId="0" borderId="23" xfId="0" applyNumberFormat="1" applyFont="1" applyBorder="1" applyAlignment="1">
      <alignment horizontal="right" vertical="center"/>
    </xf>
    <xf numFmtId="4" fontId="0" fillId="0" borderId="23" xfId="0" applyNumberFormat="1" applyBorder="1" applyAlignment="1">
      <alignment horizontal="right" vertical="center"/>
    </xf>
    <xf numFmtId="4" fontId="1" fillId="0" borderId="23" xfId="0" applyNumberFormat="1" applyFont="1" applyBorder="1" applyAlignment="1">
      <alignment horizontal="right" vertical="center"/>
    </xf>
    <xf numFmtId="4" fontId="21" fillId="0" borderId="16" xfId="0" applyNumberFormat="1" applyFont="1" applyBorder="1" applyAlignment="1">
      <alignment horizontal="right" vertical="center"/>
    </xf>
    <xf numFmtId="4" fontId="22" fillId="0" borderId="25" xfId="0" applyNumberFormat="1" applyFont="1" applyBorder="1" applyAlignment="1">
      <alignment horizontal="right" vertical="center" wrapText="1"/>
    </xf>
    <xf numFmtId="4" fontId="2" fillId="0" borderId="23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0" fontId="23" fillId="0" borderId="14" xfId="0" applyFont="1" applyBorder="1" applyAlignment="1">
      <alignment horizontal="center" vertical="center"/>
    </xf>
    <xf numFmtId="4" fontId="24" fillId="0" borderId="23" xfId="0" applyNumberFormat="1" applyFont="1" applyBorder="1" applyAlignment="1">
      <alignment horizontal="right" vertical="center"/>
    </xf>
    <xf numFmtId="4" fontId="0" fillId="0" borderId="26" xfId="0" applyNumberFormat="1" applyBorder="1" applyAlignment="1">
      <alignment horizontal="right" vertical="center"/>
    </xf>
    <xf numFmtId="49" fontId="2" fillId="0" borderId="12" xfId="0" applyNumberFormat="1" applyFont="1" applyBorder="1" applyAlignment="1">
      <alignment horizontal="center" vertical="center" wrapText="1"/>
    </xf>
    <xf numFmtId="49" fontId="2" fillId="0" borderId="1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left" vertical="center" wrapText="1"/>
    </xf>
    <xf numFmtId="49" fontId="26" fillId="0" borderId="3" xfId="0" applyNumberFormat="1" applyFont="1" applyBorder="1" applyAlignment="1">
      <alignment horizontal="center" vertical="center"/>
    </xf>
    <xf numFmtId="49" fontId="26" fillId="0" borderId="18" xfId="0" applyNumberFormat="1" applyFont="1" applyBorder="1" applyAlignment="1">
      <alignment horizontal="center" vertical="center"/>
    </xf>
    <xf numFmtId="0" fontId="23" fillId="0" borderId="9" xfId="0" applyFont="1" applyBorder="1" applyAlignment="1">
      <alignment horizontal="center" vertical="center"/>
    </xf>
    <xf numFmtId="49" fontId="24" fillId="0" borderId="3" xfId="0" applyNumberFormat="1" applyFont="1" applyBorder="1" applyAlignment="1">
      <alignment horizontal="center" vertical="center"/>
    </xf>
    <xf numFmtId="49" fontId="23" fillId="0" borderId="3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9" fontId="23" fillId="0" borderId="9" xfId="0" applyNumberFormat="1" applyFont="1" applyBorder="1" applyAlignment="1">
      <alignment horizontal="center" vertical="center"/>
    </xf>
    <xf numFmtId="0" fontId="27" fillId="0" borderId="14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8" fillId="0" borderId="27" xfId="0" applyFont="1" applyBorder="1" applyAlignment="1">
      <alignment vertical="center" wrapText="1"/>
    </xf>
    <xf numFmtId="0" fontId="27" fillId="0" borderId="10" xfId="0" applyFont="1" applyBorder="1" applyAlignment="1">
      <alignment horizontal="center" vertical="center"/>
    </xf>
    <xf numFmtId="49" fontId="10" fillId="0" borderId="12" xfId="0" applyNumberFormat="1" applyFont="1" applyBorder="1" applyAlignment="1">
      <alignment horizontal="center" vertical="center" wrapText="1"/>
    </xf>
    <xf numFmtId="49" fontId="10" fillId="0" borderId="17" xfId="0" applyNumberFormat="1" applyFont="1" applyBorder="1" applyAlignment="1">
      <alignment horizontal="center" vertical="center"/>
    </xf>
    <xf numFmtId="4" fontId="10" fillId="0" borderId="24" xfId="0" applyNumberFormat="1" applyFont="1" applyBorder="1" applyAlignment="1">
      <alignment horizontal="right" vertical="center"/>
    </xf>
    <xf numFmtId="0" fontId="2" fillId="0" borderId="27" xfId="0" applyFont="1" applyBorder="1" applyAlignment="1">
      <alignment vertical="center" wrapText="1"/>
    </xf>
    <xf numFmtId="49" fontId="2" fillId="0" borderId="12" xfId="0" applyNumberFormat="1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27" fillId="0" borderId="9" xfId="0" applyFont="1" applyBorder="1" applyAlignment="1">
      <alignment horizontal="center" vertical="center"/>
    </xf>
    <xf numFmtId="4" fontId="2" fillId="0" borderId="24" xfId="0" applyNumberFormat="1" applyFont="1" applyBorder="1" applyAlignment="1">
      <alignment horizontal="right" vertical="center"/>
    </xf>
    <xf numFmtId="49" fontId="20" fillId="0" borderId="9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0" fillId="0" borderId="18" xfId="0" applyNumberFormat="1" applyBorder="1" applyAlignment="1">
      <alignment horizontal="center" vertical="center"/>
    </xf>
    <xf numFmtId="0" fontId="17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9" xfId="0" applyBorder="1" applyAlignment="1">
      <alignment horizontal="center" vertical="center"/>
    </xf>
    <xf numFmtId="49" fontId="26" fillId="0" borderId="1" xfId="0" applyNumberFormat="1" applyFont="1" applyBorder="1" applyAlignment="1">
      <alignment horizontal="center" vertical="center"/>
    </xf>
    <xf numFmtId="49" fontId="17" fillId="0" borderId="27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7" fillId="0" borderId="3" xfId="0" applyFont="1" applyBorder="1" applyAlignment="1">
      <alignment horizontal="left" vertical="center" wrapText="1"/>
    </xf>
    <xf numFmtId="49" fontId="17" fillId="0" borderId="30" xfId="0" applyNumberFormat="1" applyFont="1" applyBorder="1" applyAlignment="1">
      <alignment horizontal="center" vertical="center"/>
    </xf>
    <xf numFmtId="49" fontId="17" fillId="0" borderId="31" xfId="0" applyNumberFormat="1" applyFont="1" applyBorder="1" applyAlignment="1">
      <alignment horizontal="center" vertical="center"/>
    </xf>
    <xf numFmtId="0" fontId="0" fillId="0" borderId="15" xfId="0" applyBorder="1" applyAlignment="1">
      <alignment wrapText="1"/>
    </xf>
    <xf numFmtId="49" fontId="20" fillId="0" borderId="10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49" fontId="2" fillId="0" borderId="15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9" fillId="0" borderId="27" xfId="0" applyFont="1" applyBorder="1" applyAlignment="1">
      <alignment horizontal="left" vertical="center" wrapText="1"/>
    </xf>
    <xf numFmtId="49" fontId="28" fillId="0" borderId="3" xfId="0" applyNumberFormat="1" applyFont="1" applyBorder="1" applyAlignment="1">
      <alignment horizontal="center" vertical="center"/>
    </xf>
    <xf numFmtId="49" fontId="28" fillId="0" borderId="18" xfId="0" applyNumberFormat="1" applyFont="1" applyBorder="1" applyAlignment="1">
      <alignment horizontal="center" vertical="center"/>
    </xf>
    <xf numFmtId="4" fontId="28" fillId="0" borderId="23" xfId="0" applyNumberFormat="1" applyFont="1" applyBorder="1" applyAlignment="1">
      <alignment horizontal="right" vertical="center"/>
    </xf>
    <xf numFmtId="0" fontId="29" fillId="0" borderId="10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49" fontId="27" fillId="0" borderId="3" xfId="0" applyNumberFormat="1" applyFont="1" applyBorder="1" applyAlignment="1">
      <alignment horizontal="center" vertical="center"/>
    </xf>
    <xf numFmtId="49" fontId="30" fillId="0" borderId="3" xfId="0" applyNumberFormat="1" applyFont="1" applyBorder="1" applyAlignment="1">
      <alignment horizontal="center" vertical="center"/>
    </xf>
    <xf numFmtId="49" fontId="30" fillId="0" borderId="18" xfId="0" applyNumberFormat="1" applyFont="1" applyBorder="1" applyAlignment="1">
      <alignment horizontal="center" vertical="center"/>
    </xf>
    <xf numFmtId="49" fontId="23" fillId="0" borderId="14" xfId="0" applyNumberFormat="1" applyFont="1" applyBorder="1" applyAlignment="1">
      <alignment horizontal="center" vertical="center" wrapText="1"/>
    </xf>
    <xf numFmtId="4" fontId="23" fillId="0" borderId="23" xfId="0" applyNumberFormat="1" applyFont="1" applyBorder="1" applyAlignment="1">
      <alignment horizontal="right" vertical="center"/>
    </xf>
    <xf numFmtId="0" fontId="7" fillId="0" borderId="0" xfId="0" applyFont="1"/>
    <xf numFmtId="0" fontId="10" fillId="0" borderId="1" xfId="0" applyFont="1" applyBorder="1" applyAlignment="1">
      <alignment vertical="center" wrapText="1"/>
    </xf>
    <xf numFmtId="49" fontId="10" fillId="0" borderId="3" xfId="0" applyNumberFormat="1" applyFont="1" applyBorder="1" applyAlignment="1">
      <alignment horizontal="center" vertical="center"/>
    </xf>
    <xf numFmtId="49" fontId="10" fillId="0" borderId="18" xfId="0" applyNumberFormat="1" applyFont="1" applyBorder="1" applyAlignment="1">
      <alignment horizontal="center" vertical="center"/>
    </xf>
    <xf numFmtId="0" fontId="10" fillId="0" borderId="0" xfId="0" applyFont="1"/>
    <xf numFmtId="49" fontId="2" fillId="0" borderId="3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10" fillId="0" borderId="27" xfId="0" applyNumberFormat="1" applyFont="1" applyBorder="1" applyAlignment="1">
      <alignment horizontal="center" vertical="center" wrapText="1"/>
    </xf>
    <xf numFmtId="49" fontId="30" fillId="0" borderId="12" xfId="0" applyNumberFormat="1" applyFont="1" applyBorder="1" applyAlignment="1">
      <alignment horizontal="center" vertical="center"/>
    </xf>
    <xf numFmtId="49" fontId="30" fillId="0" borderId="19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49" fontId="17" fillId="0" borderId="13" xfId="0" applyNumberFormat="1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4" fontId="28" fillId="0" borderId="24" xfId="0" applyNumberFormat="1" applyFont="1" applyBorder="1" applyAlignment="1">
      <alignment horizontal="right" vertical="center"/>
    </xf>
    <xf numFmtId="49" fontId="28" fillId="0" borderId="19" xfId="0" applyNumberFormat="1" applyFont="1" applyBorder="1" applyAlignment="1">
      <alignment horizontal="center" vertical="center"/>
    </xf>
    <xf numFmtId="4" fontId="31" fillId="0" borderId="24" xfId="0" applyNumberFormat="1" applyFont="1" applyBorder="1" applyAlignment="1">
      <alignment horizontal="right" vertical="center"/>
    </xf>
    <xf numFmtId="4" fontId="0" fillId="0" borderId="24" xfId="0" applyNumberFormat="1" applyBorder="1" applyAlignment="1">
      <alignment horizontal="right" vertical="center"/>
    </xf>
    <xf numFmtId="0" fontId="2" fillId="0" borderId="37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49" fontId="10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27" fillId="0" borderId="1" xfId="0" applyFont="1" applyBorder="1" applyAlignment="1">
      <alignment horizontal="left" vertical="justify" wrapText="1"/>
    </xf>
    <xf numFmtId="0" fontId="10" fillId="0" borderId="0" xfId="0" applyFont="1" applyAlignment="1">
      <alignment wrapText="1"/>
    </xf>
    <xf numFmtId="0" fontId="20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32" fillId="0" borderId="2" xfId="0" applyNumberFormat="1" applyFont="1" applyBorder="1" applyAlignment="1">
      <alignment horizontal="left" vertical="center" wrapText="1"/>
    </xf>
    <xf numFmtId="49" fontId="28" fillId="0" borderId="2" xfId="0" applyNumberFormat="1" applyFont="1" applyBorder="1" applyAlignment="1">
      <alignment horizontal="left" vertical="center" wrapText="1"/>
    </xf>
    <xf numFmtId="0" fontId="2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justify" wrapText="1"/>
    </xf>
    <xf numFmtId="0" fontId="10" fillId="0" borderId="27" xfId="0" applyFont="1" applyBorder="1" applyAlignment="1">
      <alignment horizontal="left" vertical="center" wrapText="1"/>
    </xf>
    <xf numFmtId="0" fontId="0" fillId="0" borderId="10" xfId="0" applyBorder="1" applyAlignment="1">
      <alignment horizontal="center" vertical="center"/>
    </xf>
    <xf numFmtId="0" fontId="23" fillId="0" borderId="10" xfId="0" applyFont="1" applyBorder="1" applyAlignment="1">
      <alignment horizontal="center" vertical="center"/>
    </xf>
    <xf numFmtId="49" fontId="6" fillId="0" borderId="15" xfId="0" applyNumberFormat="1" applyFont="1" applyBorder="1" applyAlignment="1">
      <alignment horizontal="center" vertical="center"/>
    </xf>
    <xf numFmtId="0" fontId="8" fillId="0" borderId="1" xfId="0" applyFont="1" applyBorder="1"/>
    <xf numFmtId="0" fontId="8" fillId="0" borderId="20" xfId="0" applyFont="1" applyBorder="1" applyAlignment="1">
      <alignment wrapText="1"/>
    </xf>
    <xf numFmtId="0" fontId="0" fillId="0" borderId="3" xfId="0" applyBorder="1" applyAlignment="1">
      <alignment horizontal="left" wrapText="1"/>
    </xf>
    <xf numFmtId="0" fontId="2" fillId="0" borderId="3" xfId="0" applyFont="1" applyBorder="1" applyAlignment="1">
      <alignment horizontal="left" vertical="justify" wrapText="1"/>
    </xf>
    <xf numFmtId="0" fontId="10" fillId="0" borderId="27" xfId="0" applyFont="1" applyBorder="1" applyAlignment="1">
      <alignment vertical="center" wrapText="1"/>
    </xf>
    <xf numFmtId="4" fontId="27" fillId="0" borderId="24" xfId="0" applyNumberFormat="1" applyFont="1" applyBorder="1" applyAlignment="1">
      <alignment horizontal="right" vertical="center"/>
    </xf>
    <xf numFmtId="49" fontId="6" fillId="0" borderId="10" xfId="0" applyNumberFormat="1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49" fontId="6" fillId="0" borderId="15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/>
    </xf>
    <xf numFmtId="4" fontId="1" fillId="0" borderId="26" xfId="0" applyNumberFormat="1" applyFont="1" applyBorder="1" applyAlignment="1">
      <alignment horizontal="right" vertical="center"/>
    </xf>
    <xf numFmtId="0" fontId="33" fillId="0" borderId="1" xfId="0" applyFont="1" applyBorder="1" applyAlignment="1">
      <alignment horizontal="left" vertical="center" wrapText="1"/>
    </xf>
    <xf numFmtId="0" fontId="17" fillId="0" borderId="18" xfId="0" applyFont="1" applyBorder="1" applyAlignment="1">
      <alignment horizontal="left" vertical="center" wrapText="1"/>
    </xf>
    <xf numFmtId="0" fontId="17" fillId="0" borderId="37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0" borderId="3" xfId="0" applyFont="1" applyBorder="1" applyAlignment="1">
      <alignment wrapText="1"/>
    </xf>
    <xf numFmtId="0" fontId="2" fillId="0" borderId="32" xfId="0" applyFont="1" applyBorder="1"/>
    <xf numFmtId="0" fontId="1" fillId="0" borderId="0" xfId="0" applyFont="1" applyAlignment="1">
      <alignment wrapText="1"/>
    </xf>
    <xf numFmtId="0" fontId="0" fillId="0" borderId="1" xfId="0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20" fillId="0" borderId="37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0" fillId="0" borderId="28" xfId="0" applyBorder="1" applyAlignment="1">
      <alignment horizontal="center" vertical="center" wrapText="1"/>
    </xf>
    <xf numFmtId="49" fontId="0" fillId="0" borderId="13" xfId="0" applyNumberFormat="1" applyBorder="1" applyAlignment="1">
      <alignment horizontal="center" vertical="center"/>
    </xf>
    <xf numFmtId="49" fontId="1" fillId="0" borderId="31" xfId="0" applyNumberFormat="1" applyFont="1" applyBorder="1" applyAlignment="1">
      <alignment horizontal="center" vertical="center"/>
    </xf>
    <xf numFmtId="49" fontId="0" fillId="0" borderId="31" xfId="0" applyNumberFormat="1" applyBorder="1" applyAlignment="1">
      <alignment horizontal="center" vertical="center"/>
    </xf>
    <xf numFmtId="0" fontId="23" fillId="0" borderId="1" xfId="0" applyFont="1" applyBorder="1" applyAlignment="1">
      <alignment vertical="center" wrapText="1"/>
    </xf>
    <xf numFmtId="0" fontId="8" fillId="0" borderId="27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8" fillId="0" borderId="33" xfId="0" applyFont="1" applyBorder="1" applyAlignment="1">
      <alignment horizontal="center" vertical="center" wrapText="1"/>
    </xf>
    <xf numFmtId="49" fontId="8" fillId="0" borderId="34" xfId="0" applyNumberFormat="1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3" fontId="10" fillId="0" borderId="23" xfId="0" applyNumberFormat="1" applyFont="1" applyBorder="1" applyAlignment="1">
      <alignment horizontal="center" vertical="center"/>
    </xf>
    <xf numFmtId="3" fontId="7" fillId="0" borderId="23" xfId="0" applyNumberFormat="1" applyFont="1" applyBorder="1" applyAlignment="1">
      <alignment horizontal="center" vertical="center"/>
    </xf>
    <xf numFmtId="3" fontId="8" fillId="0" borderId="23" xfId="0" applyNumberFormat="1" applyFont="1" applyBorder="1" applyAlignment="1">
      <alignment horizontal="center" vertical="center"/>
    </xf>
    <xf numFmtId="3" fontId="1" fillId="0" borderId="23" xfId="0" applyNumberFormat="1" applyFont="1" applyBorder="1" applyAlignment="1">
      <alignment horizontal="center" vertical="center"/>
    </xf>
    <xf numFmtId="3" fontId="1" fillId="0" borderId="26" xfId="0" applyNumberFormat="1" applyFont="1" applyBorder="1" applyAlignment="1">
      <alignment horizontal="center" vertical="center"/>
    </xf>
    <xf numFmtId="3" fontId="2" fillId="0" borderId="23" xfId="0" applyNumberFormat="1" applyFont="1" applyBorder="1" applyAlignment="1">
      <alignment horizontal="center" vertical="center"/>
    </xf>
    <xf numFmtId="3" fontId="0" fillId="0" borderId="23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 vertical="center"/>
    </xf>
    <xf numFmtId="3" fontId="24" fillId="0" borderId="23" xfId="0" applyNumberFormat="1" applyFont="1" applyBorder="1" applyAlignment="1">
      <alignment horizontal="center" vertical="center"/>
    </xf>
    <xf numFmtId="3" fontId="23" fillId="0" borderId="23" xfId="0" applyNumberFormat="1" applyFont="1" applyBorder="1" applyAlignment="1">
      <alignment horizontal="center" vertical="center"/>
    </xf>
    <xf numFmtId="3" fontId="2" fillId="0" borderId="32" xfId="0" applyNumberFormat="1" applyFont="1" applyBorder="1" applyAlignment="1">
      <alignment horizontal="center"/>
    </xf>
    <xf numFmtId="3" fontId="10" fillId="0" borderId="24" xfId="0" applyNumberFormat="1" applyFont="1" applyBorder="1" applyAlignment="1">
      <alignment horizontal="center" vertical="center"/>
    </xf>
    <xf numFmtId="3" fontId="8" fillId="0" borderId="24" xfId="0" applyNumberFormat="1" applyFont="1" applyBorder="1" applyAlignment="1">
      <alignment horizontal="center" vertical="center"/>
    </xf>
    <xf numFmtId="3" fontId="2" fillId="0" borderId="24" xfId="0" applyNumberFormat="1" applyFont="1" applyBorder="1" applyAlignment="1">
      <alignment horizontal="center" vertical="center"/>
    </xf>
    <xf numFmtId="3" fontId="28" fillId="0" borderId="23" xfId="0" applyNumberFormat="1" applyFont="1" applyBorder="1" applyAlignment="1">
      <alignment horizontal="center" vertical="center"/>
    </xf>
    <xf numFmtId="3" fontId="28" fillId="0" borderId="24" xfId="0" applyNumberFormat="1" applyFont="1" applyBorder="1" applyAlignment="1">
      <alignment horizontal="center" vertical="center"/>
    </xf>
    <xf numFmtId="3" fontId="31" fillId="0" borderId="24" xfId="0" applyNumberFormat="1" applyFont="1" applyBorder="1" applyAlignment="1">
      <alignment horizontal="center" vertical="center"/>
    </xf>
    <xf numFmtId="3" fontId="0" fillId="0" borderId="24" xfId="0" applyNumberFormat="1" applyBorder="1" applyAlignment="1">
      <alignment horizontal="center" vertical="center"/>
    </xf>
    <xf numFmtId="3" fontId="27" fillId="0" borderId="24" xfId="0" applyNumberFormat="1" applyFont="1" applyBorder="1" applyAlignment="1">
      <alignment horizontal="center" vertical="center"/>
    </xf>
    <xf numFmtId="3" fontId="21" fillId="0" borderId="16" xfId="0" applyNumberFormat="1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1" fontId="0" fillId="0" borderId="38" xfId="0" applyNumberFormat="1" applyBorder="1" applyAlignment="1">
      <alignment horizontal="center" vertical="center" wrapText="1"/>
    </xf>
    <xf numFmtId="3" fontId="22" fillId="0" borderId="39" xfId="0" applyNumberFormat="1" applyFont="1" applyBorder="1" applyAlignment="1">
      <alignment horizontal="center" vertical="center" wrapText="1"/>
    </xf>
    <xf numFmtId="49" fontId="2" fillId="0" borderId="0" xfId="0" applyNumberFormat="1" applyFont="1"/>
    <xf numFmtId="0" fontId="14" fillId="0" borderId="0" xfId="0" applyFont="1" applyAlignment="1">
      <alignment horizontal="right"/>
    </xf>
    <xf numFmtId="0" fontId="0" fillId="0" borderId="0" xfId="0" applyAlignment="1">
      <alignment horizontal="right" wrapText="1"/>
    </xf>
    <xf numFmtId="49" fontId="6" fillId="0" borderId="29" xfId="0" applyNumberFormat="1" applyFont="1" applyBorder="1" applyAlignment="1">
      <alignment horizontal="center" vertical="center" wrapText="1"/>
    </xf>
    <xf numFmtId="49" fontId="6" fillId="0" borderId="28" xfId="0" applyNumberFormat="1" applyFont="1" applyBorder="1" applyAlignment="1">
      <alignment horizontal="center" vertical="center" wrapText="1"/>
    </xf>
    <xf numFmtId="49" fontId="2" fillId="0" borderId="18" xfId="0" applyNumberFormat="1" applyFont="1" applyBorder="1" applyAlignment="1">
      <alignment horizontal="center" vertical="center" wrapText="1"/>
    </xf>
    <xf numFmtId="0" fontId="1" fillId="0" borderId="27" xfId="0" applyFont="1" applyBorder="1" applyAlignment="1">
      <alignment vertical="center" wrapText="1"/>
    </xf>
    <xf numFmtId="0" fontId="0" fillId="0" borderId="27" xfId="0" applyBorder="1" applyAlignment="1">
      <alignment vertical="center" wrapText="1"/>
    </xf>
    <xf numFmtId="4" fontId="0" fillId="0" borderId="0" xfId="0" applyNumberFormat="1"/>
    <xf numFmtId="0" fontId="17" fillId="0" borderId="9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0" fillId="0" borderId="9" xfId="0" applyBorder="1" applyAlignment="1">
      <alignment vertical="center" wrapText="1"/>
    </xf>
    <xf numFmtId="0" fontId="1" fillId="0" borderId="28" xfId="0" applyFont="1" applyBorder="1" applyAlignment="1">
      <alignment wrapText="1"/>
    </xf>
    <xf numFmtId="0" fontId="1" fillId="0" borderId="9" xfId="0" applyFont="1" applyBorder="1" applyAlignment="1">
      <alignment vertical="center" wrapText="1"/>
    </xf>
    <xf numFmtId="0" fontId="33" fillId="0" borderId="9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0" fillId="0" borderId="28" xfId="0" applyBorder="1" applyAlignment="1">
      <alignment wrapText="1"/>
    </xf>
    <xf numFmtId="0" fontId="2" fillId="0" borderId="9" xfId="0" applyFont="1" applyBorder="1" applyAlignment="1">
      <alignment vertical="center" wrapText="1"/>
    </xf>
    <xf numFmtId="0" fontId="2" fillId="0" borderId="28" xfId="0" applyFont="1" applyBorder="1" applyAlignment="1">
      <alignment wrapText="1"/>
    </xf>
    <xf numFmtId="0" fontId="2" fillId="0" borderId="9" xfId="0" applyFont="1" applyBorder="1" applyAlignment="1">
      <alignment horizontal="left" vertical="center" wrapText="1"/>
    </xf>
    <xf numFmtId="4" fontId="0" fillId="0" borderId="32" xfId="0" applyNumberFormat="1" applyBorder="1" applyAlignment="1">
      <alignment horizontal="right" vertical="center"/>
    </xf>
    <xf numFmtId="4" fontId="0" fillId="0" borderId="2" xfId="0" applyNumberFormat="1" applyBorder="1" applyAlignment="1">
      <alignment horizontal="right" vertical="center"/>
    </xf>
    <xf numFmtId="0" fontId="2" fillId="0" borderId="23" xfId="0" applyFont="1" applyBorder="1"/>
    <xf numFmtId="49" fontId="2" fillId="0" borderId="4" xfId="0" applyNumberFormat="1" applyFont="1" applyBorder="1" applyAlignment="1">
      <alignment horizontal="center" vertical="center"/>
    </xf>
    <xf numFmtId="4" fontId="0" fillId="0" borderId="40" xfId="0" applyNumberFormat="1" applyBorder="1" applyAlignment="1">
      <alignment horizontal="right" vertical="center"/>
    </xf>
    <xf numFmtId="0" fontId="29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left" vertical="center" wrapText="1"/>
    </xf>
    <xf numFmtId="0" fontId="2" fillId="0" borderId="20" xfId="0" applyFont="1" applyBorder="1" applyAlignment="1">
      <alignment wrapText="1"/>
    </xf>
    <xf numFmtId="0" fontId="14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49" fontId="6" fillId="0" borderId="9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/>
    <xf numFmtId="0" fontId="8" fillId="0" borderId="34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36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/>
    </xf>
    <xf numFmtId="49" fontId="7" fillId="0" borderId="29" xfId="0" applyNumberFormat="1" applyFont="1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49" fontId="2" fillId="0" borderId="29" xfId="0" applyNumberFormat="1" applyFont="1" applyBorder="1" applyAlignment="1">
      <alignment horizontal="center" vertical="center"/>
    </xf>
    <xf numFmtId="49" fontId="6" fillId="0" borderId="29" xfId="0" applyNumberFormat="1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41"/>
  <sheetViews>
    <sheetView tabSelected="1" zoomScaleNormal="100" workbookViewId="0">
      <selection activeCell="J4" sqref="J4"/>
    </sheetView>
  </sheetViews>
  <sheetFormatPr defaultColWidth="9.109375" defaultRowHeight="13.2"/>
  <cols>
    <col min="1" max="1" width="4.109375" style="1" customWidth="1"/>
    <col min="2" max="2" width="75.88671875" style="12" customWidth="1"/>
    <col min="3" max="3" width="5.109375" style="12" customWidth="1"/>
    <col min="4" max="5" width="4.88671875" style="12" customWidth="1"/>
    <col min="6" max="6" width="7.88671875" style="12" customWidth="1"/>
    <col min="7" max="7" width="6.6640625" style="13" customWidth="1"/>
    <col min="8" max="8" width="22.33203125" style="49" customWidth="1"/>
    <col min="9" max="9" width="22.44140625" style="2" customWidth="1"/>
    <col min="10" max="10" width="21.6640625" style="2" customWidth="1"/>
    <col min="11" max="11" width="11" style="2" bestFit="1" customWidth="1"/>
    <col min="12" max="16384" width="9.109375" style="2"/>
  </cols>
  <sheetData>
    <row r="1" spans="1:12">
      <c r="B1" s="2"/>
      <c r="C1" s="2"/>
      <c r="D1" s="2"/>
      <c r="E1" s="2"/>
      <c r="F1" s="2"/>
      <c r="G1" s="225"/>
      <c r="H1" s="2"/>
      <c r="J1" s="226"/>
      <c r="K1" s="226" t="s">
        <v>432</v>
      </c>
    </row>
    <row r="2" spans="1:12" ht="12.75" customHeight="1">
      <c r="B2" s="2"/>
      <c r="C2" s="2"/>
      <c r="D2" s="2"/>
      <c r="E2" s="2"/>
      <c r="F2" s="2"/>
      <c r="G2" s="225"/>
      <c r="H2" s="2"/>
      <c r="J2" s="253" t="s">
        <v>431</v>
      </c>
      <c r="K2" s="226"/>
      <c r="L2" s="227"/>
    </row>
    <row r="3" spans="1:12">
      <c r="B3" s="2"/>
      <c r="C3" s="2"/>
      <c r="D3" s="2"/>
      <c r="E3" s="2"/>
      <c r="F3" s="2"/>
      <c r="G3" s="225"/>
      <c r="H3" s="2"/>
      <c r="J3" s="253"/>
      <c r="K3" s="226" t="s">
        <v>277</v>
      </c>
      <c r="L3" s="226"/>
    </row>
    <row r="4" spans="1:12">
      <c r="B4" s="2"/>
      <c r="C4" s="2"/>
      <c r="D4" s="2"/>
      <c r="E4" s="2"/>
      <c r="F4" s="2"/>
      <c r="G4" s="225"/>
      <c r="H4" s="2"/>
      <c r="J4" s="253"/>
      <c r="K4" s="226" t="s">
        <v>433</v>
      </c>
      <c r="L4" s="226"/>
    </row>
    <row r="5" spans="1:12">
      <c r="B5" s="2"/>
      <c r="C5" s="2"/>
      <c r="D5" s="2"/>
      <c r="E5" s="2"/>
      <c r="F5" s="2"/>
      <c r="G5" s="225"/>
      <c r="H5" s="2"/>
    </row>
    <row r="6" spans="1:12" ht="46.5" customHeight="1">
      <c r="A6" s="259" t="s">
        <v>400</v>
      </c>
      <c r="B6" s="259"/>
      <c r="C6" s="259"/>
      <c r="D6" s="259"/>
      <c r="E6" s="259"/>
      <c r="F6" s="259"/>
      <c r="G6" s="259"/>
      <c r="H6" s="259"/>
      <c r="I6" s="259"/>
      <c r="J6" s="260"/>
      <c r="K6" s="260"/>
    </row>
    <row r="7" spans="1:12">
      <c r="B7" s="254"/>
      <c r="C7" s="254"/>
      <c r="D7" s="254"/>
      <c r="E7" s="254"/>
      <c r="F7" s="254"/>
      <c r="G7" s="254"/>
      <c r="J7" s="46"/>
    </row>
    <row r="8" spans="1:12" ht="49.5" customHeight="1">
      <c r="A8" s="200" t="s">
        <v>0</v>
      </c>
      <c r="B8" s="198" t="s">
        <v>1</v>
      </c>
      <c r="C8" s="261" t="s">
        <v>2</v>
      </c>
      <c r="D8" s="262"/>
      <c r="E8" s="262"/>
      <c r="F8" s="263"/>
      <c r="G8" s="199" t="s">
        <v>99</v>
      </c>
      <c r="H8" s="201" t="s">
        <v>397</v>
      </c>
      <c r="I8" s="201" t="s">
        <v>398</v>
      </c>
      <c r="J8" s="201" t="s">
        <v>399</v>
      </c>
      <c r="K8" s="223" t="s">
        <v>382</v>
      </c>
    </row>
    <row r="9" spans="1:12" s="3" customFormat="1">
      <c r="A9" s="24" t="s">
        <v>3</v>
      </c>
      <c r="B9" s="14">
        <v>2</v>
      </c>
      <c r="C9" s="14">
        <v>3</v>
      </c>
      <c r="D9" s="14">
        <v>4</v>
      </c>
      <c r="E9" s="14">
        <v>5</v>
      </c>
      <c r="F9" s="14">
        <v>6</v>
      </c>
      <c r="G9" s="15" t="s">
        <v>7</v>
      </c>
      <c r="H9" s="51">
        <v>8</v>
      </c>
      <c r="I9" s="121">
        <v>9</v>
      </c>
      <c r="J9" s="222">
        <v>10</v>
      </c>
      <c r="K9" s="121">
        <v>11</v>
      </c>
    </row>
    <row r="10" spans="1:12" ht="17.399999999999999">
      <c r="A10" s="42" t="s">
        <v>73</v>
      </c>
      <c r="B10" s="187" t="s">
        <v>74</v>
      </c>
      <c r="C10" s="43"/>
      <c r="D10" s="43"/>
      <c r="E10" s="43"/>
      <c r="F10" s="43"/>
      <c r="G10" s="44"/>
      <c r="H10" s="62">
        <f>H11+H174+H252+H286+H291+H325+H336+H354+H431+H436+H448+H458+H474+H489+H522+H527+H398+H453+H484+H547+H517+H558+H569+H609</f>
        <v>1001187850.59</v>
      </c>
      <c r="I10" s="62">
        <f>I11+I174+I252+I286+I291+I325+I336+I354+I431+I436+I448+I458+I474+I489+I522+I527+I398+I453+I484+I547+I517+I558+I569+I609</f>
        <v>1008690728.73</v>
      </c>
      <c r="J10" s="62">
        <f>J11+J174+J252+J286+J291+J325+J336+J354+J431+J436+J448+J458+J474+J489+J522+J527+J398+J453+J484+J547+J517+J558+J569+J609</f>
        <v>423256217.79000002</v>
      </c>
      <c r="K10" s="224">
        <f>J10/I10*100</f>
        <v>41.960950540598709</v>
      </c>
    </row>
    <row r="11" spans="1:12" ht="27.6">
      <c r="A11" s="176" t="s">
        <v>3</v>
      </c>
      <c r="B11" s="95" t="s">
        <v>278</v>
      </c>
      <c r="C11" s="7" t="s">
        <v>13</v>
      </c>
      <c r="D11" s="7" t="s">
        <v>21</v>
      </c>
      <c r="E11" s="7" t="s">
        <v>100</v>
      </c>
      <c r="F11" s="7" t="s">
        <v>101</v>
      </c>
      <c r="G11" s="16"/>
      <c r="H11" s="58">
        <f>H12+H31+H80+H109+H125+H137+H159</f>
        <v>491857075.94000006</v>
      </c>
      <c r="I11" s="58">
        <f>I12+I31+I80+I109+I125+I137+I159</f>
        <v>494966634.13000005</v>
      </c>
      <c r="J11" s="58">
        <f>J12+J31+J80+J109+J125+J137+J159</f>
        <v>296204041.57999998</v>
      </c>
      <c r="K11" s="202">
        <f t="shared" ref="K11:K80" si="0">J11/I11*100</f>
        <v>59.843234100140123</v>
      </c>
    </row>
    <row r="12" spans="1:12" ht="26.4">
      <c r="A12" s="174" t="s">
        <v>23</v>
      </c>
      <c r="B12" s="188" t="s">
        <v>86</v>
      </c>
      <c r="C12" s="6" t="s">
        <v>13</v>
      </c>
      <c r="D12" s="6" t="s">
        <v>3</v>
      </c>
      <c r="E12" s="6" t="s">
        <v>100</v>
      </c>
      <c r="F12" s="6" t="s">
        <v>101</v>
      </c>
      <c r="G12" s="17"/>
      <c r="H12" s="57">
        <f>H13+H19+H25+H16+H22+H28</f>
        <v>102832880.84999999</v>
      </c>
      <c r="I12" s="57">
        <f t="shared" ref="I12:J12" si="1">I13+I19+I25+I16+I22+I28</f>
        <v>103335363.67</v>
      </c>
      <c r="J12" s="57">
        <f t="shared" si="1"/>
        <v>54004853.150000006</v>
      </c>
      <c r="K12" s="203">
        <f t="shared" si="0"/>
        <v>52.261734252432426</v>
      </c>
    </row>
    <row r="13" spans="1:12" ht="26.4">
      <c r="A13" s="255"/>
      <c r="B13" s="81" t="s">
        <v>87</v>
      </c>
      <c r="C13" s="5" t="s">
        <v>13</v>
      </c>
      <c r="D13" s="5" t="s">
        <v>3</v>
      </c>
      <c r="E13" s="5" t="s">
        <v>100</v>
      </c>
      <c r="F13" s="5" t="s">
        <v>102</v>
      </c>
      <c r="G13" s="17"/>
      <c r="H13" s="56">
        <f>H14</f>
        <v>44723804</v>
      </c>
      <c r="I13" s="56">
        <f t="shared" ref="I13:J14" si="2">I14</f>
        <v>45226804</v>
      </c>
      <c r="J13" s="56">
        <f t="shared" si="2"/>
        <v>24563220.940000001</v>
      </c>
      <c r="K13" s="204">
        <f t="shared" si="0"/>
        <v>54.311202135795398</v>
      </c>
    </row>
    <row r="14" spans="1:12" ht="26.4">
      <c r="A14" s="255"/>
      <c r="B14" s="73" t="s">
        <v>41</v>
      </c>
      <c r="C14" s="5" t="s">
        <v>13</v>
      </c>
      <c r="D14" s="5" t="s">
        <v>3</v>
      </c>
      <c r="E14" s="5" t="s">
        <v>100</v>
      </c>
      <c r="F14" s="5" t="s">
        <v>102</v>
      </c>
      <c r="G14" s="17" t="s">
        <v>39</v>
      </c>
      <c r="H14" s="56">
        <f>H15</f>
        <v>44723804</v>
      </c>
      <c r="I14" s="56">
        <f t="shared" si="2"/>
        <v>45226804</v>
      </c>
      <c r="J14" s="56">
        <f t="shared" si="2"/>
        <v>24563220.940000001</v>
      </c>
      <c r="K14" s="204">
        <f t="shared" si="0"/>
        <v>54.311202135795398</v>
      </c>
    </row>
    <row r="15" spans="1:12">
      <c r="A15" s="255"/>
      <c r="B15" s="84" t="s">
        <v>42</v>
      </c>
      <c r="C15" s="5" t="s">
        <v>13</v>
      </c>
      <c r="D15" s="5" t="s">
        <v>3</v>
      </c>
      <c r="E15" s="5" t="s">
        <v>100</v>
      </c>
      <c r="F15" s="5" t="s">
        <v>102</v>
      </c>
      <c r="G15" s="17" t="s">
        <v>40</v>
      </c>
      <c r="H15" s="60">
        <v>44723804</v>
      </c>
      <c r="I15" s="60">
        <v>45226804</v>
      </c>
      <c r="J15" s="60">
        <v>24563220.940000001</v>
      </c>
      <c r="K15" s="205">
        <f t="shared" si="0"/>
        <v>54.311202135795398</v>
      </c>
    </row>
    <row r="16" spans="1:12" ht="26.4">
      <c r="A16" s="255"/>
      <c r="B16" s="81" t="s">
        <v>208</v>
      </c>
      <c r="C16" s="5" t="s">
        <v>13</v>
      </c>
      <c r="D16" s="5" t="s">
        <v>3</v>
      </c>
      <c r="E16" s="5" t="s">
        <v>100</v>
      </c>
      <c r="F16" s="53" t="s">
        <v>163</v>
      </c>
      <c r="G16" s="54"/>
      <c r="H16" s="60">
        <f>H17</f>
        <v>500000</v>
      </c>
      <c r="I16" s="60">
        <f t="shared" ref="I16:J17" si="3">I17</f>
        <v>500000</v>
      </c>
      <c r="J16" s="60">
        <f t="shared" si="3"/>
        <v>211426.05</v>
      </c>
      <c r="K16" s="205">
        <f t="shared" si="0"/>
        <v>42.285209999999992</v>
      </c>
    </row>
    <row r="17" spans="1:11" ht="26.4">
      <c r="A17" s="255"/>
      <c r="B17" s="73" t="s">
        <v>41</v>
      </c>
      <c r="C17" s="5" t="s">
        <v>13</v>
      </c>
      <c r="D17" s="5" t="s">
        <v>3</v>
      </c>
      <c r="E17" s="5" t="s">
        <v>100</v>
      </c>
      <c r="F17" s="53" t="s">
        <v>163</v>
      </c>
      <c r="G17" s="54" t="s">
        <v>39</v>
      </c>
      <c r="H17" s="60">
        <f>H18</f>
        <v>500000</v>
      </c>
      <c r="I17" s="60">
        <f t="shared" si="3"/>
        <v>500000</v>
      </c>
      <c r="J17" s="60">
        <f t="shared" si="3"/>
        <v>211426.05</v>
      </c>
      <c r="K17" s="205">
        <f t="shared" si="0"/>
        <v>42.285209999999992</v>
      </c>
    </row>
    <row r="18" spans="1:11">
      <c r="A18" s="255"/>
      <c r="B18" s="84" t="s">
        <v>42</v>
      </c>
      <c r="C18" s="5" t="s">
        <v>13</v>
      </c>
      <c r="D18" s="5" t="s">
        <v>3</v>
      </c>
      <c r="E18" s="5" t="s">
        <v>100</v>
      </c>
      <c r="F18" s="53" t="s">
        <v>163</v>
      </c>
      <c r="G18" s="54" t="s">
        <v>40</v>
      </c>
      <c r="H18" s="60">
        <v>500000</v>
      </c>
      <c r="I18" s="60">
        <v>500000</v>
      </c>
      <c r="J18" s="60">
        <v>211426.05</v>
      </c>
      <c r="K18" s="205">
        <f t="shared" si="0"/>
        <v>42.285209999999992</v>
      </c>
    </row>
    <row r="19" spans="1:11" ht="52.8">
      <c r="A19" s="255"/>
      <c r="B19" s="101" t="s">
        <v>209</v>
      </c>
      <c r="C19" s="5" t="s">
        <v>13</v>
      </c>
      <c r="D19" s="5" t="s">
        <v>3</v>
      </c>
      <c r="E19" s="5" t="s">
        <v>100</v>
      </c>
      <c r="F19" s="72" t="s">
        <v>305</v>
      </c>
      <c r="G19" s="17"/>
      <c r="H19" s="56">
        <f>H20</f>
        <v>1942425.35</v>
      </c>
      <c r="I19" s="56">
        <f t="shared" ref="I19:J20" si="4">I20</f>
        <v>1941908.17</v>
      </c>
      <c r="J19" s="56">
        <f t="shared" si="4"/>
        <v>1904490.5300000003</v>
      </c>
      <c r="K19" s="204">
        <f t="shared" si="0"/>
        <v>98.073150904967889</v>
      </c>
    </row>
    <row r="20" spans="1:11" ht="26.4">
      <c r="A20" s="255"/>
      <c r="B20" s="73" t="s">
        <v>41</v>
      </c>
      <c r="C20" s="5" t="s">
        <v>13</v>
      </c>
      <c r="D20" s="5" t="s">
        <v>3</v>
      </c>
      <c r="E20" s="5" t="s">
        <v>100</v>
      </c>
      <c r="F20" s="72" t="s">
        <v>305</v>
      </c>
      <c r="G20" s="54" t="s">
        <v>39</v>
      </c>
      <c r="H20" s="56">
        <f>H21</f>
        <v>1942425.35</v>
      </c>
      <c r="I20" s="56">
        <f t="shared" si="4"/>
        <v>1941908.17</v>
      </c>
      <c r="J20" s="56">
        <f t="shared" si="4"/>
        <v>1904490.5300000003</v>
      </c>
      <c r="K20" s="204">
        <f t="shared" si="0"/>
        <v>98.073150904967889</v>
      </c>
    </row>
    <row r="21" spans="1:11">
      <c r="A21" s="255"/>
      <c r="B21" s="84" t="s">
        <v>42</v>
      </c>
      <c r="C21" s="5" t="s">
        <v>13</v>
      </c>
      <c r="D21" s="5" t="s">
        <v>3</v>
      </c>
      <c r="E21" s="5" t="s">
        <v>100</v>
      </c>
      <c r="F21" s="72" t="s">
        <v>305</v>
      </c>
      <c r="G21" s="54" t="s">
        <v>40</v>
      </c>
      <c r="H21" s="60">
        <v>1942425.35</v>
      </c>
      <c r="I21" s="60">
        <v>1941908.17</v>
      </c>
      <c r="J21" s="60">
        <v>1904490.5300000003</v>
      </c>
      <c r="K21" s="205">
        <f t="shared" si="0"/>
        <v>98.073150904967889</v>
      </c>
    </row>
    <row r="22" spans="1:11" ht="26.4">
      <c r="A22" s="255"/>
      <c r="B22" s="73" t="s">
        <v>273</v>
      </c>
      <c r="C22" s="38" t="s">
        <v>13</v>
      </c>
      <c r="D22" s="38" t="s">
        <v>3</v>
      </c>
      <c r="E22" s="38" t="s">
        <v>100</v>
      </c>
      <c r="F22" s="72" t="s">
        <v>306</v>
      </c>
      <c r="G22" s="37"/>
      <c r="H22" s="60">
        <f>H23</f>
        <v>53200000</v>
      </c>
      <c r="I22" s="60">
        <f t="shared" ref="I22:J23" si="5">I23</f>
        <v>53200000</v>
      </c>
      <c r="J22" s="60">
        <f t="shared" si="5"/>
        <v>25915380</v>
      </c>
      <c r="K22" s="205">
        <f t="shared" si="0"/>
        <v>48.713120300751875</v>
      </c>
    </row>
    <row r="23" spans="1:11" ht="26.4">
      <c r="A23" s="255"/>
      <c r="B23" s="73" t="s">
        <v>41</v>
      </c>
      <c r="C23" s="38" t="s">
        <v>13</v>
      </c>
      <c r="D23" s="38" t="s">
        <v>3</v>
      </c>
      <c r="E23" s="38" t="s">
        <v>100</v>
      </c>
      <c r="F23" s="72" t="s">
        <v>306</v>
      </c>
      <c r="G23" s="37" t="s">
        <v>39</v>
      </c>
      <c r="H23" s="60">
        <f>H24</f>
        <v>53200000</v>
      </c>
      <c r="I23" s="60">
        <f t="shared" si="5"/>
        <v>53200000</v>
      </c>
      <c r="J23" s="60">
        <f t="shared" si="5"/>
        <v>25915380</v>
      </c>
      <c r="K23" s="205">
        <f t="shared" si="0"/>
        <v>48.713120300751875</v>
      </c>
    </row>
    <row r="24" spans="1:11">
      <c r="A24" s="255"/>
      <c r="B24" s="101" t="s">
        <v>42</v>
      </c>
      <c r="C24" s="38" t="s">
        <v>13</v>
      </c>
      <c r="D24" s="38" t="s">
        <v>3</v>
      </c>
      <c r="E24" s="38" t="s">
        <v>100</v>
      </c>
      <c r="F24" s="72" t="s">
        <v>306</v>
      </c>
      <c r="G24" s="37" t="s">
        <v>40</v>
      </c>
      <c r="H24" s="60">
        <v>53200000</v>
      </c>
      <c r="I24" s="60">
        <v>53200000</v>
      </c>
      <c r="J24" s="60">
        <v>25915380</v>
      </c>
      <c r="K24" s="205">
        <f t="shared" si="0"/>
        <v>48.713120300751875</v>
      </c>
    </row>
    <row r="25" spans="1:11" ht="39.6">
      <c r="A25" s="255"/>
      <c r="B25" s="103" t="s">
        <v>88</v>
      </c>
      <c r="C25" s="5" t="s">
        <v>13</v>
      </c>
      <c r="D25" s="5" t="s">
        <v>3</v>
      </c>
      <c r="E25" s="5" t="s">
        <v>100</v>
      </c>
      <c r="F25" s="72" t="s">
        <v>307</v>
      </c>
      <c r="G25" s="17"/>
      <c r="H25" s="56">
        <f>H26</f>
        <v>2254751.5</v>
      </c>
      <c r="I25" s="56">
        <f t="shared" ref="I25:J26" si="6">I26</f>
        <v>2254751.5</v>
      </c>
      <c r="J25" s="56">
        <f t="shared" si="6"/>
        <v>1206000</v>
      </c>
      <c r="K25" s="204">
        <f t="shared" si="0"/>
        <v>53.487047242234894</v>
      </c>
    </row>
    <row r="26" spans="1:11" ht="26.4">
      <c r="A26" s="255"/>
      <c r="B26" s="73" t="s">
        <v>41</v>
      </c>
      <c r="C26" s="5" t="s">
        <v>13</v>
      </c>
      <c r="D26" s="5" t="s">
        <v>3</v>
      </c>
      <c r="E26" s="5" t="s">
        <v>100</v>
      </c>
      <c r="F26" s="72" t="s">
        <v>307</v>
      </c>
      <c r="G26" s="17" t="s">
        <v>39</v>
      </c>
      <c r="H26" s="56">
        <f>H27</f>
        <v>2254751.5</v>
      </c>
      <c r="I26" s="56">
        <f t="shared" si="6"/>
        <v>2254751.5</v>
      </c>
      <c r="J26" s="56">
        <f t="shared" si="6"/>
        <v>1206000</v>
      </c>
      <c r="K26" s="204">
        <f t="shared" si="0"/>
        <v>53.487047242234894</v>
      </c>
    </row>
    <row r="27" spans="1:11">
      <c r="A27" s="255"/>
      <c r="B27" s="84" t="s">
        <v>42</v>
      </c>
      <c r="C27" s="5" t="s">
        <v>13</v>
      </c>
      <c r="D27" s="5" t="s">
        <v>3</v>
      </c>
      <c r="E27" s="5" t="s">
        <v>100</v>
      </c>
      <c r="F27" s="72" t="s">
        <v>307</v>
      </c>
      <c r="G27" s="17" t="s">
        <v>40</v>
      </c>
      <c r="H27" s="60">
        <v>2254751.5</v>
      </c>
      <c r="I27" s="60">
        <v>2254751.5</v>
      </c>
      <c r="J27" s="60">
        <v>1206000</v>
      </c>
      <c r="K27" s="205">
        <f t="shared" si="0"/>
        <v>53.487047242234894</v>
      </c>
    </row>
    <row r="28" spans="1:11" ht="145.19999999999999">
      <c r="A28" s="174"/>
      <c r="B28" s="81" t="s">
        <v>349</v>
      </c>
      <c r="C28" s="34" t="s">
        <v>13</v>
      </c>
      <c r="D28" s="34" t="s">
        <v>3</v>
      </c>
      <c r="E28" s="34" t="s">
        <v>100</v>
      </c>
      <c r="F28" s="191" t="s">
        <v>348</v>
      </c>
      <c r="G28" s="192"/>
      <c r="H28" s="60">
        <f t="shared" ref="H28:J29" si="7">H29</f>
        <v>211900</v>
      </c>
      <c r="I28" s="60">
        <f t="shared" si="7"/>
        <v>211900</v>
      </c>
      <c r="J28" s="60">
        <f t="shared" si="7"/>
        <v>204335.63</v>
      </c>
      <c r="K28" s="205">
        <f t="shared" si="0"/>
        <v>96.430217083529968</v>
      </c>
    </row>
    <row r="29" spans="1:11" ht="26.4">
      <c r="A29" s="174"/>
      <c r="B29" s="73" t="s">
        <v>41</v>
      </c>
      <c r="C29" s="34" t="s">
        <v>13</v>
      </c>
      <c r="D29" s="34" t="s">
        <v>3</v>
      </c>
      <c r="E29" s="34" t="s">
        <v>100</v>
      </c>
      <c r="F29" s="191" t="s">
        <v>348</v>
      </c>
      <c r="G29" s="193" t="s">
        <v>39</v>
      </c>
      <c r="H29" s="60">
        <f t="shared" si="7"/>
        <v>211900</v>
      </c>
      <c r="I29" s="60">
        <f t="shared" si="7"/>
        <v>211900</v>
      </c>
      <c r="J29" s="60">
        <f t="shared" si="7"/>
        <v>204335.63</v>
      </c>
      <c r="K29" s="205">
        <f t="shared" si="0"/>
        <v>96.430217083529968</v>
      </c>
    </row>
    <row r="30" spans="1:11">
      <c r="A30" s="174"/>
      <c r="B30" s="84" t="s">
        <v>42</v>
      </c>
      <c r="C30" s="34" t="s">
        <v>13</v>
      </c>
      <c r="D30" s="34" t="s">
        <v>3</v>
      </c>
      <c r="E30" s="34" t="s">
        <v>100</v>
      </c>
      <c r="F30" s="191" t="s">
        <v>348</v>
      </c>
      <c r="G30" s="193" t="s">
        <v>40</v>
      </c>
      <c r="H30" s="177">
        <v>211900</v>
      </c>
      <c r="I30" s="177">
        <v>211900</v>
      </c>
      <c r="J30" s="60">
        <v>204335.63</v>
      </c>
      <c r="K30" s="205">
        <f t="shared" si="0"/>
        <v>96.430217083529968</v>
      </c>
    </row>
    <row r="31" spans="1:11">
      <c r="A31" s="174" t="s">
        <v>24</v>
      </c>
      <c r="B31" s="80" t="s">
        <v>90</v>
      </c>
      <c r="C31" s="6" t="s">
        <v>13</v>
      </c>
      <c r="D31" s="6" t="s">
        <v>10</v>
      </c>
      <c r="E31" s="6" t="s">
        <v>100</v>
      </c>
      <c r="F31" s="6" t="s">
        <v>101</v>
      </c>
      <c r="G31" s="17"/>
      <c r="H31" s="57">
        <f>H35+H38+H41+H50+H65+H68+H53+H44+H74+H56+H59+H32+H47+H62+H71+H77</f>
        <v>337268275.99000001</v>
      </c>
      <c r="I31" s="57">
        <f t="shared" ref="I31:J31" si="8">I35+I38+I41+I50+I65+I68+I53+I44+I74+I56+I59+I32+I47+I62+I71+I77</f>
        <v>339857703.39000005</v>
      </c>
      <c r="J31" s="57">
        <f t="shared" si="8"/>
        <v>213730416.24000001</v>
      </c>
      <c r="K31" s="203">
        <f t="shared" si="0"/>
        <v>62.888207066689908</v>
      </c>
    </row>
    <row r="32" spans="1:11">
      <c r="A32" s="168"/>
      <c r="B32" s="81" t="s">
        <v>246</v>
      </c>
      <c r="C32" s="5" t="s">
        <v>13</v>
      </c>
      <c r="D32" s="5" t="s">
        <v>10</v>
      </c>
      <c r="E32" s="5" t="s">
        <v>100</v>
      </c>
      <c r="F32" s="53" t="s">
        <v>126</v>
      </c>
      <c r="G32" s="17"/>
      <c r="H32" s="56">
        <f>H33</f>
        <v>270000</v>
      </c>
      <c r="I32" s="56">
        <f t="shared" ref="I32:J33" si="9">I33</f>
        <v>270000</v>
      </c>
      <c r="J32" s="56">
        <f t="shared" si="9"/>
        <v>269976</v>
      </c>
      <c r="K32" s="204">
        <f t="shared" ref="K32:K34" si="10">J32/I32*100</f>
        <v>99.99111111111111</v>
      </c>
    </row>
    <row r="33" spans="1:11" ht="26.4">
      <c r="A33" s="168"/>
      <c r="B33" s="73" t="s">
        <v>41</v>
      </c>
      <c r="C33" s="5" t="s">
        <v>13</v>
      </c>
      <c r="D33" s="5" t="s">
        <v>10</v>
      </c>
      <c r="E33" s="5" t="s">
        <v>100</v>
      </c>
      <c r="F33" s="53" t="s">
        <v>126</v>
      </c>
      <c r="G33" s="17" t="s">
        <v>39</v>
      </c>
      <c r="H33" s="56">
        <f>H34</f>
        <v>270000</v>
      </c>
      <c r="I33" s="56">
        <f t="shared" si="9"/>
        <v>270000</v>
      </c>
      <c r="J33" s="56">
        <f t="shared" si="9"/>
        <v>269976</v>
      </c>
      <c r="K33" s="204">
        <f t="shared" si="10"/>
        <v>99.99111111111111</v>
      </c>
    </row>
    <row r="34" spans="1:11">
      <c r="A34" s="168"/>
      <c r="B34" s="84" t="s">
        <v>42</v>
      </c>
      <c r="C34" s="5" t="s">
        <v>13</v>
      </c>
      <c r="D34" s="5" t="s">
        <v>10</v>
      </c>
      <c r="E34" s="5" t="s">
        <v>100</v>
      </c>
      <c r="F34" s="53" t="s">
        <v>126</v>
      </c>
      <c r="G34" s="17" t="s">
        <v>40</v>
      </c>
      <c r="H34" s="60">
        <v>270000</v>
      </c>
      <c r="I34" s="60">
        <v>270000</v>
      </c>
      <c r="J34" s="60">
        <v>269976</v>
      </c>
      <c r="K34" s="205">
        <f t="shared" si="10"/>
        <v>99.99111111111111</v>
      </c>
    </row>
    <row r="35" spans="1:11" ht="26.4">
      <c r="A35" s="256"/>
      <c r="B35" s="81" t="s">
        <v>89</v>
      </c>
      <c r="C35" s="5" t="s">
        <v>13</v>
      </c>
      <c r="D35" s="5" t="s">
        <v>10</v>
      </c>
      <c r="E35" s="5" t="s">
        <v>100</v>
      </c>
      <c r="F35" s="5" t="s">
        <v>104</v>
      </c>
      <c r="G35" s="17"/>
      <c r="H35" s="56">
        <f>H36</f>
        <v>122291815</v>
      </c>
      <c r="I35" s="56">
        <f t="shared" ref="I35:J36" si="11">I36</f>
        <v>121768314.22</v>
      </c>
      <c r="J35" s="56">
        <f t="shared" si="11"/>
        <v>71295487.739999995</v>
      </c>
      <c r="K35" s="204">
        <f t="shared" si="0"/>
        <v>58.550114778783701</v>
      </c>
    </row>
    <row r="36" spans="1:11" ht="26.4">
      <c r="A36" s="257"/>
      <c r="B36" s="73" t="s">
        <v>41</v>
      </c>
      <c r="C36" s="5" t="s">
        <v>13</v>
      </c>
      <c r="D36" s="5" t="s">
        <v>10</v>
      </c>
      <c r="E36" s="5" t="s">
        <v>100</v>
      </c>
      <c r="F36" s="5" t="s">
        <v>104</v>
      </c>
      <c r="G36" s="17" t="s">
        <v>39</v>
      </c>
      <c r="H36" s="56">
        <f>H37</f>
        <v>122291815</v>
      </c>
      <c r="I36" s="56">
        <f t="shared" si="11"/>
        <v>121768314.22</v>
      </c>
      <c r="J36" s="56">
        <f t="shared" si="11"/>
        <v>71295487.739999995</v>
      </c>
      <c r="K36" s="204">
        <f t="shared" si="0"/>
        <v>58.550114778783701</v>
      </c>
    </row>
    <row r="37" spans="1:11">
      <c r="A37" s="257"/>
      <c r="B37" s="84" t="s">
        <v>42</v>
      </c>
      <c r="C37" s="5" t="s">
        <v>13</v>
      </c>
      <c r="D37" s="5" t="s">
        <v>10</v>
      </c>
      <c r="E37" s="5" t="s">
        <v>100</v>
      </c>
      <c r="F37" s="5" t="s">
        <v>104</v>
      </c>
      <c r="G37" s="17" t="s">
        <v>40</v>
      </c>
      <c r="H37" s="60">
        <v>122291815</v>
      </c>
      <c r="I37" s="60">
        <v>121768314.22</v>
      </c>
      <c r="J37" s="60">
        <v>71295487.739999995</v>
      </c>
      <c r="K37" s="205">
        <f t="shared" si="0"/>
        <v>58.550114778783701</v>
      </c>
    </row>
    <row r="38" spans="1:11" ht="26.4">
      <c r="A38" s="257"/>
      <c r="B38" s="81" t="s">
        <v>208</v>
      </c>
      <c r="C38" s="5" t="s">
        <v>13</v>
      </c>
      <c r="D38" s="5" t="s">
        <v>10</v>
      </c>
      <c r="E38" s="5" t="s">
        <v>100</v>
      </c>
      <c r="F38" s="53" t="s">
        <v>163</v>
      </c>
      <c r="G38" s="54"/>
      <c r="H38" s="60">
        <f>H39</f>
        <v>3540050.16</v>
      </c>
      <c r="I38" s="60">
        <f t="shared" ref="I38:J39" si="12">I39</f>
        <v>3490050.16</v>
      </c>
      <c r="J38" s="60">
        <f t="shared" si="12"/>
        <v>479414</v>
      </c>
      <c r="K38" s="205">
        <f t="shared" si="0"/>
        <v>13.736593401855291</v>
      </c>
    </row>
    <row r="39" spans="1:11" ht="26.4">
      <c r="A39" s="257"/>
      <c r="B39" s="73" t="s">
        <v>41</v>
      </c>
      <c r="C39" s="5" t="s">
        <v>13</v>
      </c>
      <c r="D39" s="5" t="s">
        <v>10</v>
      </c>
      <c r="E39" s="5" t="s">
        <v>100</v>
      </c>
      <c r="F39" s="53" t="s">
        <v>163</v>
      </c>
      <c r="G39" s="54" t="s">
        <v>39</v>
      </c>
      <c r="H39" s="60">
        <f>H40</f>
        <v>3540050.16</v>
      </c>
      <c r="I39" s="60">
        <f t="shared" si="12"/>
        <v>3490050.16</v>
      </c>
      <c r="J39" s="60">
        <f t="shared" si="12"/>
        <v>479414</v>
      </c>
      <c r="K39" s="205">
        <f t="shared" si="0"/>
        <v>13.736593401855291</v>
      </c>
    </row>
    <row r="40" spans="1:11">
      <c r="A40" s="257"/>
      <c r="B40" s="84" t="s">
        <v>42</v>
      </c>
      <c r="C40" s="5" t="s">
        <v>13</v>
      </c>
      <c r="D40" s="5" t="s">
        <v>10</v>
      </c>
      <c r="E40" s="5" t="s">
        <v>100</v>
      </c>
      <c r="F40" s="53" t="s">
        <v>163</v>
      </c>
      <c r="G40" s="54" t="s">
        <v>40</v>
      </c>
      <c r="H40" s="60">
        <v>3540050.16</v>
      </c>
      <c r="I40" s="60">
        <v>3490050.16</v>
      </c>
      <c r="J40" s="60">
        <v>479414</v>
      </c>
      <c r="K40" s="205">
        <f t="shared" si="0"/>
        <v>13.736593401855291</v>
      </c>
    </row>
    <row r="41" spans="1:11" ht="39.6">
      <c r="A41" s="257"/>
      <c r="B41" s="81" t="s">
        <v>210</v>
      </c>
      <c r="C41" s="5" t="s">
        <v>13</v>
      </c>
      <c r="D41" s="5" t="s">
        <v>10</v>
      </c>
      <c r="E41" s="5" t="s">
        <v>100</v>
      </c>
      <c r="F41" s="5" t="s">
        <v>105</v>
      </c>
      <c r="G41" s="17"/>
      <c r="H41" s="56">
        <f>H42</f>
        <v>47613</v>
      </c>
      <c r="I41" s="56">
        <f t="shared" ref="I41:J42" si="13">I42</f>
        <v>47613</v>
      </c>
      <c r="J41" s="56">
        <f t="shared" si="13"/>
        <v>40530.199999999997</v>
      </c>
      <c r="K41" s="204">
        <f t="shared" si="0"/>
        <v>85.124230777308711</v>
      </c>
    </row>
    <row r="42" spans="1:11" ht="26.4">
      <c r="A42" s="257"/>
      <c r="B42" s="73" t="s">
        <v>41</v>
      </c>
      <c r="C42" s="5" t="s">
        <v>13</v>
      </c>
      <c r="D42" s="5" t="s">
        <v>10</v>
      </c>
      <c r="E42" s="5" t="s">
        <v>100</v>
      </c>
      <c r="F42" s="5" t="s">
        <v>105</v>
      </c>
      <c r="G42" s="17" t="s">
        <v>39</v>
      </c>
      <c r="H42" s="56">
        <f>H43</f>
        <v>47613</v>
      </c>
      <c r="I42" s="56">
        <f t="shared" si="13"/>
        <v>47613</v>
      </c>
      <c r="J42" s="56">
        <f t="shared" si="13"/>
        <v>40530.199999999997</v>
      </c>
      <c r="K42" s="204">
        <f t="shared" si="0"/>
        <v>85.124230777308711</v>
      </c>
    </row>
    <row r="43" spans="1:11">
      <c r="A43" s="257"/>
      <c r="B43" s="84" t="s">
        <v>42</v>
      </c>
      <c r="C43" s="5" t="s">
        <v>13</v>
      </c>
      <c r="D43" s="5" t="s">
        <v>10</v>
      </c>
      <c r="E43" s="5" t="s">
        <v>100</v>
      </c>
      <c r="F43" s="5" t="s">
        <v>105</v>
      </c>
      <c r="G43" s="17" t="s">
        <v>40</v>
      </c>
      <c r="H43" s="60">
        <v>47613</v>
      </c>
      <c r="I43" s="60">
        <v>47613</v>
      </c>
      <c r="J43" s="60">
        <v>40530.199999999997</v>
      </c>
      <c r="K43" s="205">
        <f t="shared" si="0"/>
        <v>85.124230777308711</v>
      </c>
    </row>
    <row r="44" spans="1:11">
      <c r="A44" s="257"/>
      <c r="B44" s="81" t="s">
        <v>170</v>
      </c>
      <c r="C44" s="34" t="s">
        <v>13</v>
      </c>
      <c r="D44" s="34" t="s">
        <v>10</v>
      </c>
      <c r="E44" s="34" t="s">
        <v>100</v>
      </c>
      <c r="F44" s="34" t="s">
        <v>169</v>
      </c>
      <c r="G44" s="35"/>
      <c r="H44" s="60">
        <f>H45</f>
        <v>501089</v>
      </c>
      <c r="I44" s="60">
        <f t="shared" ref="I44:J45" si="14">I45</f>
        <v>390000</v>
      </c>
      <c r="J44" s="60">
        <f t="shared" si="14"/>
        <v>200000</v>
      </c>
      <c r="K44" s="205">
        <f t="shared" si="0"/>
        <v>51.282051282051277</v>
      </c>
    </row>
    <row r="45" spans="1:11" ht="26.4">
      <c r="A45" s="257"/>
      <c r="B45" s="73" t="s">
        <v>41</v>
      </c>
      <c r="C45" s="34" t="s">
        <v>13</v>
      </c>
      <c r="D45" s="34" t="s">
        <v>10</v>
      </c>
      <c r="E45" s="34" t="s">
        <v>100</v>
      </c>
      <c r="F45" s="34" t="s">
        <v>169</v>
      </c>
      <c r="G45" s="35" t="s">
        <v>39</v>
      </c>
      <c r="H45" s="60">
        <f>H46</f>
        <v>501089</v>
      </c>
      <c r="I45" s="60">
        <f t="shared" si="14"/>
        <v>390000</v>
      </c>
      <c r="J45" s="60">
        <f t="shared" si="14"/>
        <v>200000</v>
      </c>
      <c r="K45" s="205">
        <f t="shared" si="0"/>
        <v>51.282051282051277</v>
      </c>
    </row>
    <row r="46" spans="1:11">
      <c r="A46" s="257"/>
      <c r="B46" s="84" t="s">
        <v>42</v>
      </c>
      <c r="C46" s="34" t="s">
        <v>13</v>
      </c>
      <c r="D46" s="34" t="s">
        <v>10</v>
      </c>
      <c r="E46" s="34" t="s">
        <v>100</v>
      </c>
      <c r="F46" s="34" t="s">
        <v>169</v>
      </c>
      <c r="G46" s="35" t="s">
        <v>40</v>
      </c>
      <c r="H46" s="60">
        <v>501089</v>
      </c>
      <c r="I46" s="60">
        <v>390000</v>
      </c>
      <c r="J46" s="60">
        <v>200000</v>
      </c>
      <c r="K46" s="205">
        <f t="shared" si="0"/>
        <v>51.282051282051277</v>
      </c>
    </row>
    <row r="47" spans="1:11" ht="66">
      <c r="A47" s="257"/>
      <c r="B47" s="101" t="s">
        <v>308</v>
      </c>
      <c r="C47" s="34" t="s">
        <v>13</v>
      </c>
      <c r="D47" s="34" t="s">
        <v>10</v>
      </c>
      <c r="E47" s="34" t="s">
        <v>100</v>
      </c>
      <c r="F47" s="34" t="s">
        <v>383</v>
      </c>
      <c r="G47" s="35"/>
      <c r="H47" s="60">
        <f>H48</f>
        <v>12735130</v>
      </c>
      <c r="I47" s="60">
        <f t="shared" ref="I47:J48" si="15">I48</f>
        <v>15957630</v>
      </c>
      <c r="J47" s="60">
        <f t="shared" si="15"/>
        <v>14665130</v>
      </c>
      <c r="K47" s="205">
        <f t="shared" ref="K47:K49" si="16">J47/I47*100</f>
        <v>91.900426316439223</v>
      </c>
    </row>
    <row r="48" spans="1:11" ht="26.4">
      <c r="A48" s="257"/>
      <c r="B48" s="73" t="s">
        <v>41</v>
      </c>
      <c r="C48" s="34" t="s">
        <v>13</v>
      </c>
      <c r="D48" s="34" t="s">
        <v>10</v>
      </c>
      <c r="E48" s="34" t="s">
        <v>100</v>
      </c>
      <c r="F48" s="34" t="s">
        <v>383</v>
      </c>
      <c r="G48" s="35" t="s">
        <v>39</v>
      </c>
      <c r="H48" s="60">
        <f>H49</f>
        <v>12735130</v>
      </c>
      <c r="I48" s="60">
        <f t="shared" si="15"/>
        <v>15957630</v>
      </c>
      <c r="J48" s="60">
        <f t="shared" si="15"/>
        <v>14665130</v>
      </c>
      <c r="K48" s="205">
        <f t="shared" si="16"/>
        <v>91.900426316439223</v>
      </c>
    </row>
    <row r="49" spans="1:11">
      <c r="A49" s="257"/>
      <c r="B49" s="101" t="s">
        <v>42</v>
      </c>
      <c r="C49" s="34" t="s">
        <v>13</v>
      </c>
      <c r="D49" s="34" t="s">
        <v>10</v>
      </c>
      <c r="E49" s="34" t="s">
        <v>100</v>
      </c>
      <c r="F49" s="34" t="s">
        <v>383</v>
      </c>
      <c r="G49" s="35" t="s">
        <v>40</v>
      </c>
      <c r="H49" s="60">
        <v>12735130</v>
      </c>
      <c r="I49" s="60">
        <v>15957630</v>
      </c>
      <c r="J49" s="60">
        <v>14665130</v>
      </c>
      <c r="K49" s="205">
        <f t="shared" si="16"/>
        <v>91.900426316439223</v>
      </c>
    </row>
    <row r="50" spans="1:11" ht="52.8">
      <c r="A50" s="257"/>
      <c r="B50" s="101" t="s">
        <v>209</v>
      </c>
      <c r="C50" s="5" t="s">
        <v>13</v>
      </c>
      <c r="D50" s="5" t="s">
        <v>10</v>
      </c>
      <c r="E50" s="5" t="s">
        <v>100</v>
      </c>
      <c r="F50" s="72" t="s">
        <v>305</v>
      </c>
      <c r="G50" s="17"/>
      <c r="H50" s="56">
        <f>H51</f>
        <v>7419237.8200000003</v>
      </c>
      <c r="I50" s="56">
        <f t="shared" ref="I50:J51" si="17">I51</f>
        <v>7470755</v>
      </c>
      <c r="J50" s="56">
        <f t="shared" si="17"/>
        <v>7470755</v>
      </c>
      <c r="K50" s="204">
        <f t="shared" si="0"/>
        <v>100</v>
      </c>
    </row>
    <row r="51" spans="1:11" ht="26.4">
      <c r="A51" s="257"/>
      <c r="B51" s="73" t="s">
        <v>41</v>
      </c>
      <c r="C51" s="5" t="s">
        <v>13</v>
      </c>
      <c r="D51" s="5" t="s">
        <v>10</v>
      </c>
      <c r="E51" s="5" t="s">
        <v>100</v>
      </c>
      <c r="F51" s="72" t="s">
        <v>305</v>
      </c>
      <c r="G51" s="54" t="s">
        <v>39</v>
      </c>
      <c r="H51" s="56">
        <f>H52</f>
        <v>7419237.8200000003</v>
      </c>
      <c r="I51" s="56">
        <f t="shared" si="17"/>
        <v>7470755</v>
      </c>
      <c r="J51" s="56">
        <f t="shared" si="17"/>
        <v>7470755</v>
      </c>
      <c r="K51" s="204">
        <f t="shared" si="0"/>
        <v>100</v>
      </c>
    </row>
    <row r="52" spans="1:11">
      <c r="A52" s="257"/>
      <c r="B52" s="84" t="s">
        <v>42</v>
      </c>
      <c r="C52" s="5" t="s">
        <v>13</v>
      </c>
      <c r="D52" s="5" t="s">
        <v>10</v>
      </c>
      <c r="E52" s="5" t="s">
        <v>100</v>
      </c>
      <c r="F52" s="72" t="s">
        <v>305</v>
      </c>
      <c r="G52" s="54" t="s">
        <v>40</v>
      </c>
      <c r="H52" s="60">
        <v>7419237.8200000003</v>
      </c>
      <c r="I52" s="60">
        <v>7470755</v>
      </c>
      <c r="J52" s="60">
        <v>7470755</v>
      </c>
      <c r="K52" s="205">
        <f t="shared" si="0"/>
        <v>100</v>
      </c>
    </row>
    <row r="53" spans="1:11" ht="26.4">
      <c r="A53" s="257"/>
      <c r="B53" s="73" t="s">
        <v>273</v>
      </c>
      <c r="C53" s="34" t="s">
        <v>13</v>
      </c>
      <c r="D53" s="34" t="s">
        <v>10</v>
      </c>
      <c r="E53" s="34" t="s">
        <v>100</v>
      </c>
      <c r="F53" s="34" t="s">
        <v>306</v>
      </c>
      <c r="G53" s="35"/>
      <c r="H53" s="60">
        <f>H54</f>
        <v>177407500</v>
      </c>
      <c r="I53" s="60">
        <f t="shared" ref="I53:J54" si="18">I54</f>
        <v>177407500</v>
      </c>
      <c r="J53" s="60">
        <f t="shared" si="18"/>
        <v>114997800</v>
      </c>
      <c r="K53" s="205">
        <f t="shared" si="0"/>
        <v>64.821273057790691</v>
      </c>
    </row>
    <row r="54" spans="1:11" ht="26.4">
      <c r="A54" s="257"/>
      <c r="B54" s="73" t="s">
        <v>41</v>
      </c>
      <c r="C54" s="34" t="s">
        <v>13</v>
      </c>
      <c r="D54" s="34" t="s">
        <v>10</v>
      </c>
      <c r="E54" s="34" t="s">
        <v>100</v>
      </c>
      <c r="F54" s="34" t="s">
        <v>306</v>
      </c>
      <c r="G54" s="35" t="s">
        <v>39</v>
      </c>
      <c r="H54" s="60">
        <f>H55</f>
        <v>177407500</v>
      </c>
      <c r="I54" s="60">
        <f t="shared" si="18"/>
        <v>177407500</v>
      </c>
      <c r="J54" s="60">
        <f t="shared" si="18"/>
        <v>114997800</v>
      </c>
      <c r="K54" s="205">
        <f t="shared" si="0"/>
        <v>64.821273057790691</v>
      </c>
    </row>
    <row r="55" spans="1:11">
      <c r="A55" s="257"/>
      <c r="B55" s="101" t="s">
        <v>42</v>
      </c>
      <c r="C55" s="34" t="s">
        <v>13</v>
      </c>
      <c r="D55" s="34" t="s">
        <v>10</v>
      </c>
      <c r="E55" s="34" t="s">
        <v>100</v>
      </c>
      <c r="F55" s="34" t="s">
        <v>306</v>
      </c>
      <c r="G55" s="35" t="s">
        <v>40</v>
      </c>
      <c r="H55" s="60">
        <v>177407500</v>
      </c>
      <c r="I55" s="60">
        <v>177407500</v>
      </c>
      <c r="J55" s="60">
        <v>114997800</v>
      </c>
      <c r="K55" s="205">
        <f t="shared" si="0"/>
        <v>64.821273057790691</v>
      </c>
    </row>
    <row r="56" spans="1:11" ht="145.19999999999999">
      <c r="A56" s="257"/>
      <c r="B56" s="101" t="s">
        <v>349</v>
      </c>
      <c r="C56" s="34" t="s">
        <v>13</v>
      </c>
      <c r="D56" s="139" t="s">
        <v>10</v>
      </c>
      <c r="E56" s="34" t="s">
        <v>100</v>
      </c>
      <c r="F56" s="191" t="s">
        <v>348</v>
      </c>
      <c r="G56" s="192"/>
      <c r="H56" s="60">
        <f>H57</f>
        <v>210000</v>
      </c>
      <c r="I56" s="60">
        <f t="shared" ref="I56:J57" si="19">I57</f>
        <v>210000</v>
      </c>
      <c r="J56" s="60">
        <f t="shared" si="19"/>
        <v>165779.37</v>
      </c>
      <c r="K56" s="205">
        <f t="shared" si="0"/>
        <v>78.94255714285714</v>
      </c>
    </row>
    <row r="57" spans="1:11" ht="26.4">
      <c r="A57" s="257"/>
      <c r="B57" s="73" t="s">
        <v>41</v>
      </c>
      <c r="C57" s="34" t="s">
        <v>13</v>
      </c>
      <c r="D57" s="34" t="s">
        <v>10</v>
      </c>
      <c r="E57" s="34" t="s">
        <v>100</v>
      </c>
      <c r="F57" s="191" t="s">
        <v>348</v>
      </c>
      <c r="G57" s="193" t="s">
        <v>39</v>
      </c>
      <c r="H57" s="60">
        <f>H58</f>
        <v>210000</v>
      </c>
      <c r="I57" s="60">
        <f t="shared" si="19"/>
        <v>210000</v>
      </c>
      <c r="J57" s="60">
        <f t="shared" si="19"/>
        <v>165779.37</v>
      </c>
      <c r="K57" s="205">
        <f t="shared" si="0"/>
        <v>78.94255714285714</v>
      </c>
    </row>
    <row r="58" spans="1:11">
      <c r="A58" s="257"/>
      <c r="B58" s="101" t="s">
        <v>42</v>
      </c>
      <c r="C58" s="34" t="s">
        <v>13</v>
      </c>
      <c r="D58" s="34" t="s">
        <v>10</v>
      </c>
      <c r="E58" s="34" t="s">
        <v>100</v>
      </c>
      <c r="F58" s="191" t="s">
        <v>348</v>
      </c>
      <c r="G58" s="193" t="s">
        <v>40</v>
      </c>
      <c r="H58" s="177">
        <v>210000</v>
      </c>
      <c r="I58" s="177">
        <v>210000</v>
      </c>
      <c r="J58" s="177">
        <v>165779.37</v>
      </c>
      <c r="K58" s="205">
        <f t="shared" si="0"/>
        <v>78.94255714285714</v>
      </c>
    </row>
    <row r="59" spans="1:11" ht="26.4">
      <c r="A59" s="257"/>
      <c r="B59" s="101" t="s">
        <v>215</v>
      </c>
      <c r="C59" s="34" t="s">
        <v>13</v>
      </c>
      <c r="D59" s="34" t="s">
        <v>10</v>
      </c>
      <c r="E59" s="34" t="s">
        <v>100</v>
      </c>
      <c r="F59" s="72" t="s">
        <v>311</v>
      </c>
      <c r="G59" s="37"/>
      <c r="H59" s="60">
        <f>H60</f>
        <v>3827400</v>
      </c>
      <c r="I59" s="60">
        <f t="shared" ref="I59:J60" si="20">I60</f>
        <v>3827400</v>
      </c>
      <c r="J59" s="60">
        <f t="shared" si="20"/>
        <v>0</v>
      </c>
      <c r="K59" s="205">
        <f t="shared" si="0"/>
        <v>0</v>
      </c>
    </row>
    <row r="60" spans="1:11" ht="26.4">
      <c r="A60" s="257"/>
      <c r="B60" s="73" t="s">
        <v>41</v>
      </c>
      <c r="C60" s="34" t="s">
        <v>13</v>
      </c>
      <c r="D60" s="34" t="s">
        <v>10</v>
      </c>
      <c r="E60" s="34" t="s">
        <v>100</v>
      </c>
      <c r="F60" s="72" t="s">
        <v>311</v>
      </c>
      <c r="G60" s="100" t="s">
        <v>39</v>
      </c>
      <c r="H60" s="60">
        <f>H61</f>
        <v>3827400</v>
      </c>
      <c r="I60" s="60">
        <f t="shared" si="20"/>
        <v>3827400</v>
      </c>
      <c r="J60" s="60">
        <f t="shared" si="20"/>
        <v>0</v>
      </c>
      <c r="K60" s="205">
        <f t="shared" si="0"/>
        <v>0</v>
      </c>
    </row>
    <row r="61" spans="1:11">
      <c r="A61" s="257"/>
      <c r="B61" s="101" t="s">
        <v>42</v>
      </c>
      <c r="C61" s="34" t="s">
        <v>13</v>
      </c>
      <c r="D61" s="34" t="s">
        <v>10</v>
      </c>
      <c r="E61" s="34" t="s">
        <v>100</v>
      </c>
      <c r="F61" s="72" t="s">
        <v>311</v>
      </c>
      <c r="G61" s="100" t="s">
        <v>40</v>
      </c>
      <c r="H61" s="60">
        <v>3827400</v>
      </c>
      <c r="I61" s="60">
        <v>3827400</v>
      </c>
      <c r="J61" s="60"/>
      <c r="K61" s="205">
        <f t="shared" si="0"/>
        <v>0</v>
      </c>
    </row>
    <row r="62" spans="1:11" ht="39.6">
      <c r="A62" s="257"/>
      <c r="B62" s="101" t="s">
        <v>384</v>
      </c>
      <c r="C62" s="34" t="s">
        <v>13</v>
      </c>
      <c r="D62" s="34" t="s">
        <v>10</v>
      </c>
      <c r="E62" s="34" t="s">
        <v>100</v>
      </c>
      <c r="F62" s="34" t="s">
        <v>385</v>
      </c>
      <c r="G62" s="35"/>
      <c r="H62" s="60">
        <f>H63</f>
        <v>791624</v>
      </c>
      <c r="I62" s="60">
        <f t="shared" ref="I62:J63" si="21">I63</f>
        <v>791624</v>
      </c>
      <c r="J62" s="60">
        <f t="shared" si="21"/>
        <v>0</v>
      </c>
      <c r="K62" s="205">
        <f t="shared" si="0"/>
        <v>0</v>
      </c>
    </row>
    <row r="63" spans="1:11" ht="26.4">
      <c r="A63" s="257"/>
      <c r="B63" s="101" t="s">
        <v>41</v>
      </c>
      <c r="C63" s="34" t="s">
        <v>13</v>
      </c>
      <c r="D63" s="34" t="s">
        <v>10</v>
      </c>
      <c r="E63" s="34" t="s">
        <v>100</v>
      </c>
      <c r="F63" s="34" t="s">
        <v>385</v>
      </c>
      <c r="G63" s="35" t="s">
        <v>39</v>
      </c>
      <c r="H63" s="60">
        <f>H64</f>
        <v>791624</v>
      </c>
      <c r="I63" s="60">
        <f t="shared" si="21"/>
        <v>791624</v>
      </c>
      <c r="J63" s="60">
        <f t="shared" si="21"/>
        <v>0</v>
      </c>
      <c r="K63" s="205">
        <f t="shared" si="0"/>
        <v>0</v>
      </c>
    </row>
    <row r="64" spans="1:11">
      <c r="A64" s="257"/>
      <c r="B64" s="101" t="s">
        <v>42</v>
      </c>
      <c r="C64" s="34" t="s">
        <v>13</v>
      </c>
      <c r="D64" s="34" t="s">
        <v>10</v>
      </c>
      <c r="E64" s="34" t="s">
        <v>100</v>
      </c>
      <c r="F64" s="34" t="s">
        <v>385</v>
      </c>
      <c r="G64" s="35" t="s">
        <v>40</v>
      </c>
      <c r="H64" s="60">
        <v>791624</v>
      </c>
      <c r="I64" s="60">
        <v>791624</v>
      </c>
      <c r="J64" s="60"/>
      <c r="K64" s="205">
        <f t="shared" si="0"/>
        <v>0</v>
      </c>
    </row>
    <row r="65" spans="1:11" ht="39.6">
      <c r="A65" s="257"/>
      <c r="B65" s="102" t="s">
        <v>133</v>
      </c>
      <c r="C65" s="5" t="s">
        <v>13</v>
      </c>
      <c r="D65" s="5" t="s">
        <v>10</v>
      </c>
      <c r="E65" s="5" t="s">
        <v>100</v>
      </c>
      <c r="F65" s="53" t="s">
        <v>149</v>
      </c>
      <c r="G65" s="17"/>
      <c r="H65" s="56">
        <f>H66</f>
        <v>657548.56000000006</v>
      </c>
      <c r="I65" s="56">
        <f t="shared" ref="I65:J66" si="22">I66</f>
        <v>657548.56000000006</v>
      </c>
      <c r="J65" s="56">
        <f t="shared" si="22"/>
        <v>479966.75</v>
      </c>
      <c r="K65" s="204">
        <f t="shared" si="0"/>
        <v>72.99335428549945</v>
      </c>
    </row>
    <row r="66" spans="1:11" ht="26.4">
      <c r="A66" s="257"/>
      <c r="B66" s="73" t="s">
        <v>41</v>
      </c>
      <c r="C66" s="5" t="s">
        <v>13</v>
      </c>
      <c r="D66" s="5" t="s">
        <v>10</v>
      </c>
      <c r="E66" s="5" t="s">
        <v>100</v>
      </c>
      <c r="F66" s="53" t="s">
        <v>149</v>
      </c>
      <c r="G66" s="54" t="s">
        <v>39</v>
      </c>
      <c r="H66" s="56">
        <f>H67</f>
        <v>657548.56000000006</v>
      </c>
      <c r="I66" s="56">
        <f t="shared" si="22"/>
        <v>657548.56000000006</v>
      </c>
      <c r="J66" s="56">
        <f t="shared" si="22"/>
        <v>479966.75</v>
      </c>
      <c r="K66" s="204">
        <f t="shared" si="0"/>
        <v>72.99335428549945</v>
      </c>
    </row>
    <row r="67" spans="1:11">
      <c r="A67" s="258"/>
      <c r="B67" s="84" t="s">
        <v>42</v>
      </c>
      <c r="C67" s="5" t="s">
        <v>13</v>
      </c>
      <c r="D67" s="5" t="s">
        <v>10</v>
      </c>
      <c r="E67" s="5" t="s">
        <v>100</v>
      </c>
      <c r="F67" s="53" t="s">
        <v>149</v>
      </c>
      <c r="G67" s="54" t="s">
        <v>40</v>
      </c>
      <c r="H67" s="177">
        <v>657548.56000000006</v>
      </c>
      <c r="I67" s="177">
        <f>157548.56+500000</f>
        <v>657548.56000000006</v>
      </c>
      <c r="J67" s="177">
        <v>479966.75</v>
      </c>
      <c r="K67" s="206">
        <f t="shared" si="0"/>
        <v>72.99335428549945</v>
      </c>
    </row>
    <row r="68" spans="1:11" ht="39.6">
      <c r="A68" s="71"/>
      <c r="B68" s="180" t="s">
        <v>211</v>
      </c>
      <c r="C68" s="34" t="s">
        <v>13</v>
      </c>
      <c r="D68" s="34" t="s">
        <v>10</v>
      </c>
      <c r="E68" s="34" t="s">
        <v>100</v>
      </c>
      <c r="F68" s="34" t="s">
        <v>168</v>
      </c>
      <c r="G68" s="110"/>
      <c r="H68" s="60">
        <f>H69</f>
        <v>4674029.7899999991</v>
      </c>
      <c r="I68" s="60">
        <f t="shared" ref="I68:J69" si="23">I69</f>
        <v>4674029.79</v>
      </c>
      <c r="J68" s="60">
        <f t="shared" si="23"/>
        <v>2523304.42</v>
      </c>
      <c r="K68" s="205">
        <f t="shared" si="0"/>
        <v>53.985629817733781</v>
      </c>
    </row>
    <row r="69" spans="1:11" ht="26.4">
      <c r="A69" s="71"/>
      <c r="B69" s="73" t="s">
        <v>41</v>
      </c>
      <c r="C69" s="34" t="s">
        <v>13</v>
      </c>
      <c r="D69" s="34" t="s">
        <v>10</v>
      </c>
      <c r="E69" s="34" t="s">
        <v>100</v>
      </c>
      <c r="F69" s="34" t="s">
        <v>168</v>
      </c>
      <c r="G69" s="110" t="s">
        <v>39</v>
      </c>
      <c r="H69" s="60">
        <f>H70</f>
        <v>4674029.7899999991</v>
      </c>
      <c r="I69" s="60">
        <f t="shared" si="23"/>
        <v>4674029.79</v>
      </c>
      <c r="J69" s="60">
        <f t="shared" si="23"/>
        <v>2523304.42</v>
      </c>
      <c r="K69" s="205">
        <f t="shared" si="0"/>
        <v>53.985629817733781</v>
      </c>
    </row>
    <row r="70" spans="1:11">
      <c r="A70" s="170"/>
      <c r="B70" s="101" t="s">
        <v>42</v>
      </c>
      <c r="C70" s="34" t="s">
        <v>13</v>
      </c>
      <c r="D70" s="34" t="s">
        <v>10</v>
      </c>
      <c r="E70" s="34" t="s">
        <v>100</v>
      </c>
      <c r="F70" s="34" t="s">
        <v>168</v>
      </c>
      <c r="G70" s="110" t="s">
        <v>40</v>
      </c>
      <c r="H70" s="177">
        <v>4674029.7899999991</v>
      </c>
      <c r="I70" s="177">
        <v>4674029.79</v>
      </c>
      <c r="J70" s="177">
        <v>2523304.42</v>
      </c>
      <c r="K70" s="206">
        <f t="shared" si="0"/>
        <v>53.985629817733781</v>
      </c>
    </row>
    <row r="71" spans="1:11" ht="105.6">
      <c r="A71" s="170"/>
      <c r="B71" s="101" t="s">
        <v>386</v>
      </c>
      <c r="C71" s="34" t="s">
        <v>13</v>
      </c>
      <c r="D71" s="34" t="s">
        <v>10</v>
      </c>
      <c r="E71" s="34" t="s">
        <v>387</v>
      </c>
      <c r="F71" s="34" t="s">
        <v>388</v>
      </c>
      <c r="G71" s="35"/>
      <c r="H71" s="177">
        <f>H72</f>
        <v>76341</v>
      </c>
      <c r="I71" s="177">
        <f t="shared" ref="I71:J72" si="24">I72</f>
        <v>76341</v>
      </c>
      <c r="J71" s="177">
        <f t="shared" si="24"/>
        <v>76341</v>
      </c>
      <c r="K71" s="206">
        <f t="shared" si="0"/>
        <v>100</v>
      </c>
    </row>
    <row r="72" spans="1:11" ht="26.4">
      <c r="A72" s="170"/>
      <c r="B72" s="101" t="s">
        <v>41</v>
      </c>
      <c r="C72" s="34" t="s">
        <v>13</v>
      </c>
      <c r="D72" s="34" t="s">
        <v>10</v>
      </c>
      <c r="E72" s="34" t="s">
        <v>387</v>
      </c>
      <c r="F72" s="34" t="s">
        <v>388</v>
      </c>
      <c r="G72" s="35" t="s">
        <v>39</v>
      </c>
      <c r="H72" s="177">
        <f>H73</f>
        <v>76341</v>
      </c>
      <c r="I72" s="177">
        <f t="shared" si="24"/>
        <v>76341</v>
      </c>
      <c r="J72" s="177">
        <f t="shared" si="24"/>
        <v>76341</v>
      </c>
      <c r="K72" s="206">
        <f t="shared" si="0"/>
        <v>100</v>
      </c>
    </row>
    <row r="73" spans="1:11">
      <c r="A73" s="170"/>
      <c r="B73" s="101" t="s">
        <v>42</v>
      </c>
      <c r="C73" s="34" t="s">
        <v>13</v>
      </c>
      <c r="D73" s="34" t="s">
        <v>10</v>
      </c>
      <c r="E73" s="34" t="s">
        <v>387</v>
      </c>
      <c r="F73" s="34" t="s">
        <v>388</v>
      </c>
      <c r="G73" s="35" t="s">
        <v>40</v>
      </c>
      <c r="H73" s="177">
        <v>76341</v>
      </c>
      <c r="I73" s="177">
        <v>76341</v>
      </c>
      <c r="J73" s="177">
        <v>76341</v>
      </c>
      <c r="K73" s="206">
        <f t="shared" si="0"/>
        <v>100</v>
      </c>
    </row>
    <row r="74" spans="1:11" ht="52.8">
      <c r="A74" s="170"/>
      <c r="B74" s="101" t="s">
        <v>352</v>
      </c>
      <c r="C74" s="34" t="s">
        <v>13</v>
      </c>
      <c r="D74" s="34" t="s">
        <v>10</v>
      </c>
      <c r="E74" s="34" t="s">
        <v>350</v>
      </c>
      <c r="F74" s="34" t="s">
        <v>351</v>
      </c>
      <c r="G74" s="35"/>
      <c r="H74" s="177">
        <f>H75</f>
        <v>1598897.66</v>
      </c>
      <c r="I74" s="177">
        <f t="shared" ref="I74:J75" si="25">I75</f>
        <v>1598897.66</v>
      </c>
      <c r="J74" s="177">
        <f t="shared" si="25"/>
        <v>1065931.76</v>
      </c>
      <c r="K74" s="206">
        <f t="shared" si="0"/>
        <v>66.66666583275881</v>
      </c>
    </row>
    <row r="75" spans="1:11" ht="26.4">
      <c r="A75" s="170"/>
      <c r="B75" s="73" t="s">
        <v>41</v>
      </c>
      <c r="C75" s="34" t="s">
        <v>13</v>
      </c>
      <c r="D75" s="34" t="s">
        <v>10</v>
      </c>
      <c r="E75" s="34" t="s">
        <v>350</v>
      </c>
      <c r="F75" s="34" t="s">
        <v>351</v>
      </c>
      <c r="G75" s="35" t="s">
        <v>39</v>
      </c>
      <c r="H75" s="177">
        <f>H76</f>
        <v>1598897.66</v>
      </c>
      <c r="I75" s="177">
        <f t="shared" si="25"/>
        <v>1598897.66</v>
      </c>
      <c r="J75" s="177">
        <f t="shared" si="25"/>
        <v>1065931.76</v>
      </c>
      <c r="K75" s="206">
        <f t="shared" si="0"/>
        <v>66.66666583275881</v>
      </c>
    </row>
    <row r="76" spans="1:11">
      <c r="A76" s="170"/>
      <c r="B76" s="101" t="s">
        <v>42</v>
      </c>
      <c r="C76" s="34" t="s">
        <v>13</v>
      </c>
      <c r="D76" s="34" t="s">
        <v>10</v>
      </c>
      <c r="E76" s="34" t="s">
        <v>350</v>
      </c>
      <c r="F76" s="34" t="s">
        <v>351</v>
      </c>
      <c r="G76" s="35" t="s">
        <v>40</v>
      </c>
      <c r="H76" s="177">
        <v>1598897.66</v>
      </c>
      <c r="I76" s="177">
        <v>1598897.66</v>
      </c>
      <c r="J76" s="177">
        <v>1065931.76</v>
      </c>
      <c r="K76" s="206">
        <f t="shared" si="0"/>
        <v>66.66666583275881</v>
      </c>
    </row>
    <row r="77" spans="1:11" ht="39.6">
      <c r="A77" s="170"/>
      <c r="B77" s="234" t="s">
        <v>401</v>
      </c>
      <c r="C77" s="34" t="s">
        <v>13</v>
      </c>
      <c r="D77" s="34" t="s">
        <v>10</v>
      </c>
      <c r="E77" s="34" t="s">
        <v>402</v>
      </c>
      <c r="F77" s="34" t="s">
        <v>403</v>
      </c>
      <c r="G77" s="35"/>
      <c r="H77" s="177">
        <f>H78</f>
        <v>1220000</v>
      </c>
      <c r="I77" s="177">
        <f t="shared" ref="I77:J78" si="26">I78</f>
        <v>1220000</v>
      </c>
      <c r="J77" s="177">
        <f t="shared" si="26"/>
        <v>0</v>
      </c>
      <c r="K77" s="206"/>
    </row>
    <row r="78" spans="1:11" ht="26.4">
      <c r="A78" s="170"/>
      <c r="B78" s="235" t="s">
        <v>41</v>
      </c>
      <c r="C78" s="34" t="s">
        <v>13</v>
      </c>
      <c r="D78" s="34" t="s">
        <v>10</v>
      </c>
      <c r="E78" s="34" t="s">
        <v>402</v>
      </c>
      <c r="F78" s="34" t="s">
        <v>403</v>
      </c>
      <c r="G78" s="35" t="s">
        <v>39</v>
      </c>
      <c r="H78" s="177">
        <f>H79</f>
        <v>1220000</v>
      </c>
      <c r="I78" s="177">
        <f t="shared" si="26"/>
        <v>1220000</v>
      </c>
      <c r="J78" s="177">
        <f t="shared" si="26"/>
        <v>0</v>
      </c>
      <c r="K78" s="206"/>
    </row>
    <row r="79" spans="1:11">
      <c r="A79" s="170"/>
      <c r="B79" s="234" t="s">
        <v>42</v>
      </c>
      <c r="C79" s="34" t="s">
        <v>13</v>
      </c>
      <c r="D79" s="34" t="s">
        <v>10</v>
      </c>
      <c r="E79" s="34" t="s">
        <v>402</v>
      </c>
      <c r="F79" s="34" t="s">
        <v>403</v>
      </c>
      <c r="G79" s="35" t="s">
        <v>40</v>
      </c>
      <c r="H79" s="177">
        <v>1220000</v>
      </c>
      <c r="I79" s="177">
        <v>1220000</v>
      </c>
      <c r="J79" s="177"/>
      <c r="K79" s="206"/>
    </row>
    <row r="80" spans="1:11" ht="25.5" customHeight="1">
      <c r="A80" s="174" t="s">
        <v>25</v>
      </c>
      <c r="B80" s="80" t="s">
        <v>91</v>
      </c>
      <c r="C80" s="6" t="s">
        <v>13</v>
      </c>
      <c r="D80" s="6" t="s">
        <v>14</v>
      </c>
      <c r="E80" s="6" t="s">
        <v>100</v>
      </c>
      <c r="F80" s="6" t="s">
        <v>101</v>
      </c>
      <c r="G80" s="17"/>
      <c r="H80" s="57">
        <f>+H88+H97+H81+H100+H103+H91+H94+H106</f>
        <v>22982422.380000003</v>
      </c>
      <c r="I80" s="57">
        <f t="shared" ref="I80:J80" si="27">+I88+I97+I81+I100+I103+I91+I94+I106</f>
        <v>23102511.380000003</v>
      </c>
      <c r="J80" s="57">
        <f t="shared" si="27"/>
        <v>14063815.43</v>
      </c>
      <c r="K80" s="203">
        <f t="shared" si="0"/>
        <v>60.875699609762499</v>
      </c>
    </row>
    <row r="81" spans="1:11" ht="25.5" customHeight="1">
      <c r="A81" s="168"/>
      <c r="B81" s="81" t="s">
        <v>174</v>
      </c>
      <c r="C81" s="34" t="s">
        <v>13</v>
      </c>
      <c r="D81" s="34" t="s">
        <v>14</v>
      </c>
      <c r="E81" s="34" t="s">
        <v>100</v>
      </c>
      <c r="F81" s="34" t="s">
        <v>171</v>
      </c>
      <c r="G81" s="35"/>
      <c r="H81" s="60">
        <f>H82+H86</f>
        <v>3058090</v>
      </c>
      <c r="I81" s="60">
        <f t="shared" ref="I81:J81" si="28">I82+I86</f>
        <v>3058090</v>
      </c>
      <c r="J81" s="60">
        <f t="shared" si="28"/>
        <v>1251932.4300000002</v>
      </c>
      <c r="K81" s="205">
        <f t="shared" ref="K81:K163" si="29">J81/I81*100</f>
        <v>40.938377549385407</v>
      </c>
    </row>
    <row r="82" spans="1:11" ht="26.4">
      <c r="A82" s="173"/>
      <c r="B82" s="73" t="s">
        <v>41</v>
      </c>
      <c r="C82" s="34" t="s">
        <v>13</v>
      </c>
      <c r="D82" s="34" t="s">
        <v>14</v>
      </c>
      <c r="E82" s="34" t="s">
        <v>100</v>
      </c>
      <c r="F82" s="34" t="s">
        <v>171</v>
      </c>
      <c r="G82" s="35" t="s">
        <v>39</v>
      </c>
      <c r="H82" s="60">
        <f>H83+H84+H85</f>
        <v>3021587</v>
      </c>
      <c r="I82" s="60">
        <f t="shared" ref="I82:J82" si="30">I83+I84+I85</f>
        <v>3021587</v>
      </c>
      <c r="J82" s="60">
        <f t="shared" si="30"/>
        <v>1251932.4300000002</v>
      </c>
      <c r="K82" s="205">
        <f t="shared" si="29"/>
        <v>41.432943350629991</v>
      </c>
    </row>
    <row r="83" spans="1:11">
      <c r="A83" s="173"/>
      <c r="B83" s="101" t="s">
        <v>42</v>
      </c>
      <c r="C83" s="34" t="s">
        <v>13</v>
      </c>
      <c r="D83" s="34" t="s">
        <v>14</v>
      </c>
      <c r="E83" s="34" t="s">
        <v>100</v>
      </c>
      <c r="F83" s="34" t="s">
        <v>171</v>
      </c>
      <c r="G83" s="35" t="s">
        <v>40</v>
      </c>
      <c r="H83" s="60">
        <v>2948581</v>
      </c>
      <c r="I83" s="60">
        <v>2948581</v>
      </c>
      <c r="J83" s="60">
        <v>1251932.4300000002</v>
      </c>
      <c r="K83" s="205">
        <f t="shared" si="29"/>
        <v>42.458810865294197</v>
      </c>
    </row>
    <row r="84" spans="1:11">
      <c r="A84" s="173"/>
      <c r="B84" s="81" t="s">
        <v>175</v>
      </c>
      <c r="C84" s="34" t="s">
        <v>13</v>
      </c>
      <c r="D84" s="34" t="s">
        <v>14</v>
      </c>
      <c r="E84" s="34" t="s">
        <v>100</v>
      </c>
      <c r="F84" s="34" t="s">
        <v>171</v>
      </c>
      <c r="G84" s="35" t="s">
        <v>172</v>
      </c>
      <c r="H84" s="60">
        <v>36503</v>
      </c>
      <c r="I84" s="60">
        <v>36503</v>
      </c>
      <c r="J84" s="60"/>
      <c r="K84" s="205">
        <f t="shared" si="29"/>
        <v>0</v>
      </c>
    </row>
    <row r="85" spans="1:11" ht="26.4">
      <c r="A85" s="173"/>
      <c r="B85" s="81" t="s">
        <v>176</v>
      </c>
      <c r="C85" s="34" t="s">
        <v>13</v>
      </c>
      <c r="D85" s="34" t="s">
        <v>14</v>
      </c>
      <c r="E85" s="34" t="s">
        <v>100</v>
      </c>
      <c r="F85" s="34" t="s">
        <v>171</v>
      </c>
      <c r="G85" s="35" t="s">
        <v>173</v>
      </c>
      <c r="H85" s="60">
        <v>36503</v>
      </c>
      <c r="I85" s="60">
        <v>36503</v>
      </c>
      <c r="J85" s="60"/>
      <c r="K85" s="205">
        <f t="shared" si="29"/>
        <v>0</v>
      </c>
    </row>
    <row r="86" spans="1:11">
      <c r="A86" s="173"/>
      <c r="B86" s="81" t="s">
        <v>47</v>
      </c>
      <c r="C86" s="34" t="s">
        <v>13</v>
      </c>
      <c r="D86" s="34" t="s">
        <v>14</v>
      </c>
      <c r="E86" s="34" t="s">
        <v>100</v>
      </c>
      <c r="F86" s="34" t="s">
        <v>171</v>
      </c>
      <c r="G86" s="35" t="s">
        <v>45</v>
      </c>
      <c r="H86" s="60">
        <f>H87</f>
        <v>36503</v>
      </c>
      <c r="I86" s="60">
        <f>I87</f>
        <v>36503</v>
      </c>
      <c r="J86" s="60">
        <f t="shared" ref="J86" si="31">J87</f>
        <v>0</v>
      </c>
      <c r="K86" s="205">
        <f t="shared" si="29"/>
        <v>0</v>
      </c>
    </row>
    <row r="87" spans="1:11" ht="39.6">
      <c r="A87" s="173"/>
      <c r="B87" s="81" t="s">
        <v>177</v>
      </c>
      <c r="C87" s="34" t="s">
        <v>13</v>
      </c>
      <c r="D87" s="34" t="s">
        <v>14</v>
      </c>
      <c r="E87" s="34" t="s">
        <v>100</v>
      </c>
      <c r="F87" s="34" t="s">
        <v>171</v>
      </c>
      <c r="G87" s="35" t="s">
        <v>46</v>
      </c>
      <c r="H87" s="60">
        <v>36503</v>
      </c>
      <c r="I87" s="60">
        <v>36503</v>
      </c>
      <c r="J87" s="60"/>
      <c r="K87" s="205">
        <f t="shared" si="29"/>
        <v>0</v>
      </c>
    </row>
    <row r="88" spans="1:11" ht="26.4">
      <c r="A88" s="229"/>
      <c r="B88" s="55" t="s">
        <v>92</v>
      </c>
      <c r="C88" s="5" t="s">
        <v>13</v>
      </c>
      <c r="D88" s="5" t="s">
        <v>14</v>
      </c>
      <c r="E88" s="5" t="s">
        <v>100</v>
      </c>
      <c r="F88" s="5" t="s">
        <v>106</v>
      </c>
      <c r="G88" s="17"/>
      <c r="H88" s="56">
        <f>H89</f>
        <v>12199361</v>
      </c>
      <c r="I88" s="56">
        <f t="shared" ref="I88:J89" si="32">I89</f>
        <v>12212552.74</v>
      </c>
      <c r="J88" s="56">
        <f t="shared" si="32"/>
        <v>7090694.3599999994</v>
      </c>
      <c r="K88" s="204">
        <f t="shared" si="29"/>
        <v>58.060706151759057</v>
      </c>
    </row>
    <row r="89" spans="1:11" ht="26.4">
      <c r="A89" s="173"/>
      <c r="B89" s="73" t="s">
        <v>41</v>
      </c>
      <c r="C89" s="5" t="s">
        <v>13</v>
      </c>
      <c r="D89" s="5" t="s">
        <v>14</v>
      </c>
      <c r="E89" s="5" t="s">
        <v>100</v>
      </c>
      <c r="F89" s="5" t="s">
        <v>106</v>
      </c>
      <c r="G89" s="17" t="s">
        <v>39</v>
      </c>
      <c r="H89" s="56">
        <f>H90</f>
        <v>12199361</v>
      </c>
      <c r="I89" s="56">
        <f t="shared" si="32"/>
        <v>12212552.74</v>
      </c>
      <c r="J89" s="56">
        <f t="shared" si="32"/>
        <v>7090694.3599999994</v>
      </c>
      <c r="K89" s="204">
        <f t="shared" si="29"/>
        <v>58.060706151759057</v>
      </c>
    </row>
    <row r="90" spans="1:11">
      <c r="A90" s="173"/>
      <c r="B90" s="84" t="s">
        <v>42</v>
      </c>
      <c r="C90" s="5" t="s">
        <v>13</v>
      </c>
      <c r="D90" s="5" t="s">
        <v>14</v>
      </c>
      <c r="E90" s="5" t="s">
        <v>100</v>
      </c>
      <c r="F90" s="5" t="s">
        <v>106</v>
      </c>
      <c r="G90" s="17" t="s">
        <v>40</v>
      </c>
      <c r="H90" s="60">
        <v>12199361</v>
      </c>
      <c r="I90" s="60">
        <v>12212552.74</v>
      </c>
      <c r="J90" s="60">
        <v>7090694.3599999994</v>
      </c>
      <c r="K90" s="205">
        <f t="shared" si="29"/>
        <v>58.060706151759057</v>
      </c>
    </row>
    <row r="91" spans="1:11" ht="26.4">
      <c r="A91" s="229"/>
      <c r="B91" s="81" t="s">
        <v>208</v>
      </c>
      <c r="C91" s="53" t="s">
        <v>13</v>
      </c>
      <c r="D91" s="53" t="s">
        <v>14</v>
      </c>
      <c r="E91" s="53" t="s">
        <v>100</v>
      </c>
      <c r="F91" s="53" t="s">
        <v>163</v>
      </c>
      <c r="G91" s="54"/>
      <c r="H91" s="60">
        <f>H92</f>
        <v>110000</v>
      </c>
      <c r="I91" s="60">
        <f t="shared" ref="I91:J92" si="33">I92</f>
        <v>160000</v>
      </c>
      <c r="J91" s="60">
        <f t="shared" si="33"/>
        <v>160000</v>
      </c>
      <c r="K91" s="205">
        <f t="shared" si="29"/>
        <v>100</v>
      </c>
    </row>
    <row r="92" spans="1:11" ht="26.4">
      <c r="A92" s="229"/>
      <c r="B92" s="73" t="s">
        <v>41</v>
      </c>
      <c r="C92" s="53" t="s">
        <v>13</v>
      </c>
      <c r="D92" s="53" t="s">
        <v>14</v>
      </c>
      <c r="E92" s="53" t="s">
        <v>100</v>
      </c>
      <c r="F92" s="53" t="s">
        <v>163</v>
      </c>
      <c r="G92" s="54" t="s">
        <v>39</v>
      </c>
      <c r="H92" s="60">
        <f>H93</f>
        <v>110000</v>
      </c>
      <c r="I92" s="60">
        <f t="shared" si="33"/>
        <v>160000</v>
      </c>
      <c r="J92" s="60">
        <f t="shared" si="33"/>
        <v>160000</v>
      </c>
      <c r="K92" s="205">
        <f t="shared" si="29"/>
        <v>100</v>
      </c>
    </row>
    <row r="93" spans="1:11">
      <c r="A93" s="229"/>
      <c r="B93" s="81" t="s">
        <v>42</v>
      </c>
      <c r="C93" s="53" t="s">
        <v>13</v>
      </c>
      <c r="D93" s="53" t="s">
        <v>14</v>
      </c>
      <c r="E93" s="53" t="s">
        <v>100</v>
      </c>
      <c r="F93" s="53" t="s">
        <v>163</v>
      </c>
      <c r="G93" s="54" t="s">
        <v>40</v>
      </c>
      <c r="H93" s="60">
        <v>110000</v>
      </c>
      <c r="I93" s="60">
        <v>160000</v>
      </c>
      <c r="J93" s="60">
        <v>160000</v>
      </c>
      <c r="K93" s="205">
        <f t="shared" si="29"/>
        <v>100</v>
      </c>
    </row>
    <row r="94" spans="1:11">
      <c r="A94" s="229"/>
      <c r="B94" s="81" t="s">
        <v>170</v>
      </c>
      <c r="C94" s="34" t="s">
        <v>13</v>
      </c>
      <c r="D94" s="53" t="s">
        <v>14</v>
      </c>
      <c r="E94" s="34" t="s">
        <v>100</v>
      </c>
      <c r="F94" s="34" t="s">
        <v>169</v>
      </c>
      <c r="G94" s="54"/>
      <c r="H94" s="60">
        <f>H95</f>
        <v>60000</v>
      </c>
      <c r="I94" s="60">
        <f t="shared" ref="I94:J95" si="34">I95</f>
        <v>171089</v>
      </c>
      <c r="J94" s="60">
        <f t="shared" si="34"/>
        <v>171089</v>
      </c>
      <c r="K94" s="205">
        <f t="shared" si="29"/>
        <v>100</v>
      </c>
    </row>
    <row r="95" spans="1:11" ht="26.4">
      <c r="A95" s="229"/>
      <c r="B95" s="73" t="s">
        <v>41</v>
      </c>
      <c r="C95" s="34" t="s">
        <v>13</v>
      </c>
      <c r="D95" s="53" t="s">
        <v>14</v>
      </c>
      <c r="E95" s="34" t="s">
        <v>100</v>
      </c>
      <c r="F95" s="34" t="s">
        <v>169</v>
      </c>
      <c r="G95" s="54" t="s">
        <v>39</v>
      </c>
      <c r="H95" s="60">
        <f>H96</f>
        <v>60000</v>
      </c>
      <c r="I95" s="60">
        <f t="shared" si="34"/>
        <v>171089</v>
      </c>
      <c r="J95" s="60">
        <f t="shared" si="34"/>
        <v>171089</v>
      </c>
      <c r="K95" s="205">
        <f t="shared" si="29"/>
        <v>100</v>
      </c>
    </row>
    <row r="96" spans="1:11">
      <c r="A96" s="229"/>
      <c r="B96" s="81" t="s">
        <v>42</v>
      </c>
      <c r="C96" s="34" t="s">
        <v>13</v>
      </c>
      <c r="D96" s="53" t="s">
        <v>14</v>
      </c>
      <c r="E96" s="34" t="s">
        <v>100</v>
      </c>
      <c r="F96" s="34" t="s">
        <v>169</v>
      </c>
      <c r="G96" s="54" t="s">
        <v>40</v>
      </c>
      <c r="H96" s="60">
        <v>60000</v>
      </c>
      <c r="I96" s="60">
        <v>171089</v>
      </c>
      <c r="J96" s="60">
        <v>171089</v>
      </c>
      <c r="K96" s="205">
        <f t="shared" si="29"/>
        <v>100</v>
      </c>
    </row>
    <row r="97" spans="1:11" ht="52.8">
      <c r="A97" s="229"/>
      <c r="B97" s="108" t="s">
        <v>209</v>
      </c>
      <c r="C97" s="5" t="s">
        <v>13</v>
      </c>
      <c r="D97" s="5" t="s">
        <v>14</v>
      </c>
      <c r="E97" s="5" t="s">
        <v>100</v>
      </c>
      <c r="F97" s="72" t="s">
        <v>305</v>
      </c>
      <c r="G97" s="17"/>
      <c r="H97" s="56">
        <f>H98</f>
        <v>170000</v>
      </c>
      <c r="I97" s="56">
        <f t="shared" ref="I97:J98" si="35">I98</f>
        <v>129000</v>
      </c>
      <c r="J97" s="56">
        <f t="shared" si="35"/>
        <v>129000</v>
      </c>
      <c r="K97" s="204">
        <f t="shared" si="29"/>
        <v>100</v>
      </c>
    </row>
    <row r="98" spans="1:11" ht="26.4">
      <c r="A98" s="173"/>
      <c r="B98" s="73" t="s">
        <v>41</v>
      </c>
      <c r="C98" s="5" t="s">
        <v>13</v>
      </c>
      <c r="D98" s="5" t="s">
        <v>14</v>
      </c>
      <c r="E98" s="5" t="s">
        <v>100</v>
      </c>
      <c r="F98" s="72" t="s">
        <v>305</v>
      </c>
      <c r="G98" s="54" t="s">
        <v>39</v>
      </c>
      <c r="H98" s="56">
        <f>H99</f>
        <v>170000</v>
      </c>
      <c r="I98" s="56">
        <f t="shared" si="35"/>
        <v>129000</v>
      </c>
      <c r="J98" s="56">
        <f t="shared" si="35"/>
        <v>129000</v>
      </c>
      <c r="K98" s="204">
        <f t="shared" si="29"/>
        <v>100</v>
      </c>
    </row>
    <row r="99" spans="1:11">
      <c r="A99" s="173"/>
      <c r="B99" s="84" t="s">
        <v>42</v>
      </c>
      <c r="C99" s="5" t="s">
        <v>13</v>
      </c>
      <c r="D99" s="5" t="s">
        <v>14</v>
      </c>
      <c r="E99" s="5" t="s">
        <v>100</v>
      </c>
      <c r="F99" s="72" t="s">
        <v>305</v>
      </c>
      <c r="G99" s="54" t="s">
        <v>40</v>
      </c>
      <c r="H99" s="60">
        <v>170000</v>
      </c>
      <c r="I99" s="60">
        <v>129000</v>
      </c>
      <c r="J99" s="60">
        <v>129000</v>
      </c>
      <c r="K99" s="205">
        <f t="shared" si="29"/>
        <v>100</v>
      </c>
    </row>
    <row r="100" spans="1:11" ht="26.4">
      <c r="A100" s="30"/>
      <c r="B100" s="73" t="s">
        <v>273</v>
      </c>
      <c r="C100" s="34" t="s">
        <v>13</v>
      </c>
      <c r="D100" s="34" t="s">
        <v>14</v>
      </c>
      <c r="E100" s="34" t="s">
        <v>100</v>
      </c>
      <c r="F100" s="34" t="s">
        <v>306</v>
      </c>
      <c r="G100" s="35"/>
      <c r="H100" s="60">
        <f>H101</f>
        <v>4053191.74</v>
      </c>
      <c r="I100" s="60">
        <f t="shared" ref="I100:J101" si="36">I101</f>
        <v>4040000</v>
      </c>
      <c r="J100" s="60">
        <f t="shared" si="36"/>
        <v>3260649.13</v>
      </c>
      <c r="K100" s="205">
        <f t="shared" si="29"/>
        <v>80.709136881188115</v>
      </c>
    </row>
    <row r="101" spans="1:11" ht="26.4">
      <c r="A101" s="30"/>
      <c r="B101" s="73" t="s">
        <v>41</v>
      </c>
      <c r="C101" s="34" t="s">
        <v>13</v>
      </c>
      <c r="D101" s="34" t="s">
        <v>14</v>
      </c>
      <c r="E101" s="34" t="s">
        <v>100</v>
      </c>
      <c r="F101" s="34" t="s">
        <v>306</v>
      </c>
      <c r="G101" s="35" t="s">
        <v>39</v>
      </c>
      <c r="H101" s="60">
        <f>H102</f>
        <v>4053191.74</v>
      </c>
      <c r="I101" s="60">
        <f t="shared" si="36"/>
        <v>4040000</v>
      </c>
      <c r="J101" s="60">
        <f t="shared" si="36"/>
        <v>3260649.13</v>
      </c>
      <c r="K101" s="205">
        <f t="shared" si="29"/>
        <v>80.709136881188115</v>
      </c>
    </row>
    <row r="102" spans="1:11">
      <c r="A102" s="30"/>
      <c r="B102" s="101" t="s">
        <v>42</v>
      </c>
      <c r="C102" s="34" t="s">
        <v>13</v>
      </c>
      <c r="D102" s="34" t="s">
        <v>14</v>
      </c>
      <c r="E102" s="34" t="s">
        <v>100</v>
      </c>
      <c r="F102" s="34" t="s">
        <v>306</v>
      </c>
      <c r="G102" s="35" t="s">
        <v>40</v>
      </c>
      <c r="H102" s="60">
        <v>4053191.74</v>
      </c>
      <c r="I102" s="60">
        <v>4040000</v>
      </c>
      <c r="J102" s="60">
        <v>3260649.13</v>
      </c>
      <c r="K102" s="205">
        <f t="shared" si="29"/>
        <v>80.709136881188115</v>
      </c>
    </row>
    <row r="103" spans="1:11" ht="26.4">
      <c r="A103" s="174"/>
      <c r="B103" s="73" t="s">
        <v>274</v>
      </c>
      <c r="C103" s="34" t="s">
        <v>13</v>
      </c>
      <c r="D103" s="34" t="s">
        <v>14</v>
      </c>
      <c r="E103" s="34" t="s">
        <v>100</v>
      </c>
      <c r="F103" s="34" t="s">
        <v>309</v>
      </c>
      <c r="G103" s="35"/>
      <c r="H103" s="60">
        <f>H104</f>
        <v>3300000</v>
      </c>
      <c r="I103" s="60">
        <f t="shared" ref="I103:J104" si="37">I104</f>
        <v>3300000</v>
      </c>
      <c r="J103" s="60">
        <f t="shared" si="37"/>
        <v>1968670.87</v>
      </c>
      <c r="K103" s="205">
        <f t="shared" si="29"/>
        <v>59.656693030303032</v>
      </c>
    </row>
    <row r="104" spans="1:11" ht="26.4">
      <c r="A104" s="30"/>
      <c r="B104" s="73" t="s">
        <v>41</v>
      </c>
      <c r="C104" s="34" t="s">
        <v>13</v>
      </c>
      <c r="D104" s="34" t="s">
        <v>14</v>
      </c>
      <c r="E104" s="34" t="s">
        <v>100</v>
      </c>
      <c r="F104" s="34" t="s">
        <v>309</v>
      </c>
      <c r="G104" s="35" t="s">
        <v>39</v>
      </c>
      <c r="H104" s="60">
        <f>H105</f>
        <v>3300000</v>
      </c>
      <c r="I104" s="60">
        <f t="shared" si="37"/>
        <v>3300000</v>
      </c>
      <c r="J104" s="60">
        <f t="shared" si="37"/>
        <v>1968670.87</v>
      </c>
      <c r="K104" s="205">
        <f t="shared" si="29"/>
        <v>59.656693030303032</v>
      </c>
    </row>
    <row r="105" spans="1:11">
      <c r="A105" s="30"/>
      <c r="B105" s="101" t="s">
        <v>42</v>
      </c>
      <c r="C105" s="34" t="s">
        <v>13</v>
      </c>
      <c r="D105" s="34" t="s">
        <v>14</v>
      </c>
      <c r="E105" s="34" t="s">
        <v>100</v>
      </c>
      <c r="F105" s="34" t="s">
        <v>309</v>
      </c>
      <c r="G105" s="35" t="s">
        <v>40</v>
      </c>
      <c r="H105" s="60">
        <v>3300000</v>
      </c>
      <c r="I105" s="60">
        <v>3300000</v>
      </c>
      <c r="J105" s="60">
        <v>1968670.87</v>
      </c>
      <c r="K105" s="205">
        <f t="shared" si="29"/>
        <v>59.656693030303032</v>
      </c>
    </row>
    <row r="106" spans="1:11" ht="105.6">
      <c r="A106" s="30"/>
      <c r="B106" s="101" t="s">
        <v>386</v>
      </c>
      <c r="C106" s="34" t="s">
        <v>13</v>
      </c>
      <c r="D106" s="34" t="s">
        <v>14</v>
      </c>
      <c r="E106" s="34" t="s">
        <v>387</v>
      </c>
      <c r="F106" s="34" t="s">
        <v>388</v>
      </c>
      <c r="G106" s="35"/>
      <c r="H106" s="60">
        <f>H107</f>
        <v>31779.64</v>
      </c>
      <c r="I106" s="60">
        <f t="shared" ref="I106:J107" si="38">I107</f>
        <v>31779.64</v>
      </c>
      <c r="J106" s="60">
        <f t="shared" si="38"/>
        <v>31779.64</v>
      </c>
      <c r="K106" s="205">
        <f t="shared" si="29"/>
        <v>100</v>
      </c>
    </row>
    <row r="107" spans="1:11" ht="26.4">
      <c r="A107" s="30"/>
      <c r="B107" s="101" t="s">
        <v>41</v>
      </c>
      <c r="C107" s="34" t="s">
        <v>13</v>
      </c>
      <c r="D107" s="34" t="s">
        <v>14</v>
      </c>
      <c r="E107" s="34" t="s">
        <v>387</v>
      </c>
      <c r="F107" s="34" t="s">
        <v>388</v>
      </c>
      <c r="G107" s="35" t="s">
        <v>39</v>
      </c>
      <c r="H107" s="60">
        <f>H108</f>
        <v>31779.64</v>
      </c>
      <c r="I107" s="60">
        <f t="shared" si="38"/>
        <v>31779.64</v>
      </c>
      <c r="J107" s="60">
        <f t="shared" si="38"/>
        <v>31779.64</v>
      </c>
      <c r="K107" s="205">
        <f t="shared" si="29"/>
        <v>100</v>
      </c>
    </row>
    <row r="108" spans="1:11">
      <c r="A108" s="30"/>
      <c r="B108" s="101" t="s">
        <v>42</v>
      </c>
      <c r="C108" s="34" t="s">
        <v>13</v>
      </c>
      <c r="D108" s="34" t="s">
        <v>14</v>
      </c>
      <c r="E108" s="34" t="s">
        <v>387</v>
      </c>
      <c r="F108" s="34" t="s">
        <v>388</v>
      </c>
      <c r="G108" s="35" t="s">
        <v>40</v>
      </c>
      <c r="H108" s="60">
        <v>31779.64</v>
      </c>
      <c r="I108" s="60">
        <v>31779.64</v>
      </c>
      <c r="J108" s="60">
        <v>31779.64</v>
      </c>
      <c r="K108" s="205">
        <f t="shared" si="29"/>
        <v>100</v>
      </c>
    </row>
    <row r="109" spans="1:11" ht="26.4">
      <c r="A109" s="174" t="s">
        <v>26</v>
      </c>
      <c r="B109" s="80" t="s">
        <v>93</v>
      </c>
      <c r="C109" s="6" t="s">
        <v>13</v>
      </c>
      <c r="D109" s="6" t="s">
        <v>4</v>
      </c>
      <c r="E109" s="6" t="s">
        <v>100</v>
      </c>
      <c r="F109" s="6" t="s">
        <v>101</v>
      </c>
      <c r="G109" s="17"/>
      <c r="H109" s="57">
        <f>H110+H118</f>
        <v>1053202.26</v>
      </c>
      <c r="I109" s="57">
        <f t="shared" ref="I109:J109" si="39">I110+I118</f>
        <v>1053202.26</v>
      </c>
      <c r="J109" s="57">
        <f t="shared" si="39"/>
        <v>950341.59</v>
      </c>
      <c r="K109" s="203">
        <f t="shared" si="29"/>
        <v>90.233531211754141</v>
      </c>
    </row>
    <row r="110" spans="1:11">
      <c r="A110" s="174"/>
      <c r="B110" s="25" t="s">
        <v>43</v>
      </c>
      <c r="C110" s="5" t="s">
        <v>13</v>
      </c>
      <c r="D110" s="53" t="s">
        <v>4</v>
      </c>
      <c r="E110" s="5" t="s">
        <v>100</v>
      </c>
      <c r="F110" s="5" t="s">
        <v>103</v>
      </c>
      <c r="G110" s="17"/>
      <c r="H110" s="56">
        <f>+H111+H113+H116</f>
        <v>973202.26</v>
      </c>
      <c r="I110" s="56">
        <f t="shared" ref="I110:J110" si="40">+I111+I113+I116</f>
        <v>973202.26</v>
      </c>
      <c r="J110" s="56">
        <f t="shared" si="40"/>
        <v>870341.59</v>
      </c>
      <c r="K110" s="204">
        <f t="shared" si="29"/>
        <v>89.430699636887397</v>
      </c>
    </row>
    <row r="111" spans="1:11" ht="26.4">
      <c r="A111" s="174"/>
      <c r="B111" s="55" t="s">
        <v>185</v>
      </c>
      <c r="C111" s="5" t="s">
        <v>13</v>
      </c>
      <c r="D111" s="53" t="s">
        <v>4</v>
      </c>
      <c r="E111" s="5" t="s">
        <v>100</v>
      </c>
      <c r="F111" s="5" t="s">
        <v>103</v>
      </c>
      <c r="G111" s="54" t="s">
        <v>32</v>
      </c>
      <c r="H111" s="56">
        <f>H112</f>
        <v>50000</v>
      </c>
      <c r="I111" s="56">
        <f t="shared" ref="I111:J111" si="41">I112</f>
        <v>50000</v>
      </c>
      <c r="J111" s="56">
        <f t="shared" si="41"/>
        <v>13905</v>
      </c>
      <c r="K111" s="204">
        <f t="shared" si="29"/>
        <v>27.810000000000002</v>
      </c>
    </row>
    <row r="112" spans="1:11" ht="26.4">
      <c r="A112" s="174"/>
      <c r="B112" s="55" t="s">
        <v>34</v>
      </c>
      <c r="C112" s="5" t="s">
        <v>13</v>
      </c>
      <c r="D112" s="53" t="s">
        <v>4</v>
      </c>
      <c r="E112" s="5" t="s">
        <v>100</v>
      </c>
      <c r="F112" s="5" t="s">
        <v>103</v>
      </c>
      <c r="G112" s="54" t="s">
        <v>33</v>
      </c>
      <c r="H112" s="60">
        <v>50000</v>
      </c>
      <c r="I112" s="60">
        <v>50000</v>
      </c>
      <c r="J112" s="60">
        <v>13905</v>
      </c>
      <c r="K112" s="205">
        <f t="shared" si="29"/>
        <v>27.810000000000002</v>
      </c>
    </row>
    <row r="113" spans="1:11">
      <c r="A113" s="174"/>
      <c r="B113" s="55" t="s">
        <v>35</v>
      </c>
      <c r="C113" s="5" t="s">
        <v>13</v>
      </c>
      <c r="D113" s="53" t="s">
        <v>4</v>
      </c>
      <c r="E113" s="5" t="s">
        <v>100</v>
      </c>
      <c r="F113" s="5" t="s">
        <v>103</v>
      </c>
      <c r="G113" s="54" t="s">
        <v>36</v>
      </c>
      <c r="H113" s="56">
        <f>+H114+H115</f>
        <v>88394</v>
      </c>
      <c r="I113" s="56">
        <f t="shared" ref="I113:J113" si="42">+I114+I115</f>
        <v>88394</v>
      </c>
      <c r="J113" s="56">
        <f t="shared" si="42"/>
        <v>87900</v>
      </c>
      <c r="K113" s="204">
        <f t="shared" si="29"/>
        <v>99.441138538814855</v>
      </c>
    </row>
    <row r="114" spans="1:11">
      <c r="A114" s="174"/>
      <c r="B114" s="55" t="s">
        <v>161</v>
      </c>
      <c r="C114" s="5" t="s">
        <v>13</v>
      </c>
      <c r="D114" s="53" t="s">
        <v>4</v>
      </c>
      <c r="E114" s="5" t="s">
        <v>100</v>
      </c>
      <c r="F114" s="5" t="s">
        <v>103</v>
      </c>
      <c r="G114" s="54" t="s">
        <v>162</v>
      </c>
      <c r="H114" s="60">
        <v>38394</v>
      </c>
      <c r="I114" s="60">
        <v>13294</v>
      </c>
      <c r="J114" s="60">
        <v>12800</v>
      </c>
      <c r="K114" s="205">
        <f t="shared" si="29"/>
        <v>96.284037911839931</v>
      </c>
    </row>
    <row r="115" spans="1:11">
      <c r="A115" s="174"/>
      <c r="B115" s="55" t="s">
        <v>67</v>
      </c>
      <c r="C115" s="5" t="s">
        <v>13</v>
      </c>
      <c r="D115" s="53" t="s">
        <v>4</v>
      </c>
      <c r="E115" s="5" t="s">
        <v>100</v>
      </c>
      <c r="F115" s="5" t="s">
        <v>103</v>
      </c>
      <c r="G115" s="54" t="s">
        <v>68</v>
      </c>
      <c r="H115" s="60">
        <v>50000</v>
      </c>
      <c r="I115" s="60">
        <v>75100</v>
      </c>
      <c r="J115" s="60">
        <v>75100</v>
      </c>
      <c r="K115" s="205">
        <f t="shared" si="29"/>
        <v>100</v>
      </c>
    </row>
    <row r="116" spans="1:11" ht="26.4">
      <c r="A116" s="174"/>
      <c r="B116" s="26" t="s">
        <v>41</v>
      </c>
      <c r="C116" s="5" t="s">
        <v>13</v>
      </c>
      <c r="D116" s="53" t="s">
        <v>4</v>
      </c>
      <c r="E116" s="5" t="s">
        <v>100</v>
      </c>
      <c r="F116" s="5" t="s">
        <v>103</v>
      </c>
      <c r="G116" s="17" t="s">
        <v>39</v>
      </c>
      <c r="H116" s="56">
        <f>H117</f>
        <v>834808.26</v>
      </c>
      <c r="I116" s="56">
        <f t="shared" ref="I116:J116" si="43">I117</f>
        <v>834808.26</v>
      </c>
      <c r="J116" s="56">
        <f t="shared" si="43"/>
        <v>768536.59</v>
      </c>
      <c r="K116" s="204">
        <f t="shared" si="29"/>
        <v>92.061450134669244</v>
      </c>
    </row>
    <row r="117" spans="1:11">
      <c r="A117" s="174"/>
      <c r="B117" s="25" t="s">
        <v>42</v>
      </c>
      <c r="C117" s="5" t="s">
        <v>13</v>
      </c>
      <c r="D117" s="53" t="s">
        <v>4</v>
      </c>
      <c r="E117" s="5" t="s">
        <v>100</v>
      </c>
      <c r="F117" s="5" t="s">
        <v>103</v>
      </c>
      <c r="G117" s="17" t="s">
        <v>40</v>
      </c>
      <c r="H117" s="60">
        <v>834808.26</v>
      </c>
      <c r="I117" s="60">
        <v>834808.26</v>
      </c>
      <c r="J117" s="60">
        <v>768536.59</v>
      </c>
      <c r="K117" s="205">
        <f t="shared" si="29"/>
        <v>92.061450134669244</v>
      </c>
    </row>
    <row r="118" spans="1:11">
      <c r="A118" s="174"/>
      <c r="B118" s="81" t="s">
        <v>170</v>
      </c>
      <c r="C118" s="34" t="s">
        <v>13</v>
      </c>
      <c r="D118" s="53" t="s">
        <v>4</v>
      </c>
      <c r="E118" s="34" t="s">
        <v>100</v>
      </c>
      <c r="F118" s="34" t="s">
        <v>169</v>
      </c>
      <c r="G118" s="35"/>
      <c r="H118" s="60">
        <f>H121+H123+H119</f>
        <v>80000</v>
      </c>
      <c r="I118" s="60">
        <f t="shared" ref="I118:J118" si="44">I121+I123+I119</f>
        <v>80000</v>
      </c>
      <c r="J118" s="60">
        <f t="shared" si="44"/>
        <v>80000</v>
      </c>
      <c r="K118" s="205">
        <f t="shared" si="29"/>
        <v>100</v>
      </c>
    </row>
    <row r="119" spans="1:11" ht="26.4">
      <c r="A119" s="174"/>
      <c r="B119" s="55" t="s">
        <v>185</v>
      </c>
      <c r="C119" s="34" t="s">
        <v>13</v>
      </c>
      <c r="D119" s="53" t="s">
        <v>4</v>
      </c>
      <c r="E119" s="34" t="s">
        <v>100</v>
      </c>
      <c r="F119" s="34" t="s">
        <v>169</v>
      </c>
      <c r="G119" s="35" t="s">
        <v>32</v>
      </c>
      <c r="H119" s="60">
        <f>H120</f>
        <v>10000</v>
      </c>
      <c r="I119" s="60">
        <f t="shared" ref="I119:J119" si="45">I120</f>
        <v>10000</v>
      </c>
      <c r="J119" s="60">
        <f t="shared" si="45"/>
        <v>10000</v>
      </c>
      <c r="K119" s="205">
        <f t="shared" si="29"/>
        <v>100</v>
      </c>
    </row>
    <row r="120" spans="1:11" ht="26.4">
      <c r="A120" s="174"/>
      <c r="B120" s="55" t="s">
        <v>34</v>
      </c>
      <c r="C120" s="34" t="s">
        <v>13</v>
      </c>
      <c r="D120" s="53" t="s">
        <v>4</v>
      </c>
      <c r="E120" s="34" t="s">
        <v>100</v>
      </c>
      <c r="F120" s="34" t="s">
        <v>169</v>
      </c>
      <c r="G120" s="35" t="s">
        <v>33</v>
      </c>
      <c r="H120" s="60">
        <v>10000</v>
      </c>
      <c r="I120" s="60">
        <v>10000</v>
      </c>
      <c r="J120" s="60">
        <v>10000</v>
      </c>
      <c r="K120" s="205">
        <f t="shared" si="29"/>
        <v>100</v>
      </c>
    </row>
    <row r="121" spans="1:11">
      <c r="A121" s="174"/>
      <c r="B121" s="55" t="s">
        <v>35</v>
      </c>
      <c r="C121" s="34" t="s">
        <v>13</v>
      </c>
      <c r="D121" s="53" t="s">
        <v>4</v>
      </c>
      <c r="E121" s="34" t="s">
        <v>100</v>
      </c>
      <c r="F121" s="34" t="s">
        <v>169</v>
      </c>
      <c r="G121" s="35" t="s">
        <v>36</v>
      </c>
      <c r="H121" s="60">
        <f>H122</f>
        <v>50000</v>
      </c>
      <c r="I121" s="60">
        <f t="shared" ref="I121:J121" si="46">I122</f>
        <v>50000</v>
      </c>
      <c r="J121" s="60">
        <f t="shared" si="46"/>
        <v>50000</v>
      </c>
      <c r="K121" s="205">
        <f t="shared" si="29"/>
        <v>100</v>
      </c>
    </row>
    <row r="122" spans="1:11">
      <c r="A122" s="174"/>
      <c r="B122" s="55" t="s">
        <v>161</v>
      </c>
      <c r="C122" s="34" t="s">
        <v>13</v>
      </c>
      <c r="D122" s="53" t="s">
        <v>4</v>
      </c>
      <c r="E122" s="34" t="s">
        <v>100</v>
      </c>
      <c r="F122" s="34" t="s">
        <v>169</v>
      </c>
      <c r="G122" s="35" t="s">
        <v>162</v>
      </c>
      <c r="H122" s="60">
        <v>50000</v>
      </c>
      <c r="I122" s="60">
        <v>50000</v>
      </c>
      <c r="J122" s="60">
        <v>50000</v>
      </c>
      <c r="K122" s="205">
        <f t="shared" si="29"/>
        <v>100</v>
      </c>
    </row>
    <row r="123" spans="1:11" ht="26.4">
      <c r="A123" s="174"/>
      <c r="B123" s="73" t="s">
        <v>41</v>
      </c>
      <c r="C123" s="34" t="s">
        <v>13</v>
      </c>
      <c r="D123" s="53" t="s">
        <v>4</v>
      </c>
      <c r="E123" s="34" t="s">
        <v>100</v>
      </c>
      <c r="F123" s="34" t="s">
        <v>169</v>
      </c>
      <c r="G123" s="35" t="s">
        <v>39</v>
      </c>
      <c r="H123" s="60">
        <f>H124</f>
        <v>20000</v>
      </c>
      <c r="I123" s="60">
        <f t="shared" ref="I123:J123" si="47">I124</f>
        <v>20000</v>
      </c>
      <c r="J123" s="60">
        <f t="shared" si="47"/>
        <v>20000</v>
      </c>
      <c r="K123" s="205">
        <f t="shared" si="29"/>
        <v>100</v>
      </c>
    </row>
    <row r="124" spans="1:11">
      <c r="A124" s="174"/>
      <c r="B124" s="81" t="s">
        <v>42</v>
      </c>
      <c r="C124" s="34" t="s">
        <v>13</v>
      </c>
      <c r="D124" s="53" t="s">
        <v>4</v>
      </c>
      <c r="E124" s="34" t="s">
        <v>100</v>
      </c>
      <c r="F124" s="34" t="s">
        <v>169</v>
      </c>
      <c r="G124" s="35" t="s">
        <v>40</v>
      </c>
      <c r="H124" s="60">
        <v>20000</v>
      </c>
      <c r="I124" s="60">
        <v>20000</v>
      </c>
      <c r="J124" s="60">
        <v>20000</v>
      </c>
      <c r="K124" s="205">
        <f t="shared" si="29"/>
        <v>100</v>
      </c>
    </row>
    <row r="125" spans="1:11" ht="26.4">
      <c r="A125" s="174" t="s">
        <v>27</v>
      </c>
      <c r="B125" s="80" t="s">
        <v>94</v>
      </c>
      <c r="C125" s="6" t="s">
        <v>13</v>
      </c>
      <c r="D125" s="6" t="s">
        <v>5</v>
      </c>
      <c r="E125" s="6" t="s">
        <v>100</v>
      </c>
      <c r="F125" s="6" t="s">
        <v>101</v>
      </c>
      <c r="G125" s="17"/>
      <c r="H125" s="57">
        <f>H126+H134</f>
        <v>367065.82</v>
      </c>
      <c r="I125" s="57">
        <f t="shared" ref="I125:J125" si="48">I126+I134</f>
        <v>367065.82</v>
      </c>
      <c r="J125" s="57">
        <f t="shared" si="48"/>
        <v>162870.14000000001</v>
      </c>
      <c r="K125" s="203">
        <f t="shared" si="29"/>
        <v>44.370827008627501</v>
      </c>
    </row>
    <row r="126" spans="1:11">
      <c r="A126" s="255"/>
      <c r="B126" s="25" t="s">
        <v>43</v>
      </c>
      <c r="C126" s="5" t="s">
        <v>13</v>
      </c>
      <c r="D126" s="53" t="s">
        <v>5</v>
      </c>
      <c r="E126" s="5" t="s">
        <v>100</v>
      </c>
      <c r="F126" s="5" t="s">
        <v>103</v>
      </c>
      <c r="G126" s="17"/>
      <c r="H126" s="56">
        <f>H127+H132+H129</f>
        <v>286606</v>
      </c>
      <c r="I126" s="56">
        <f t="shared" ref="I126:J126" si="49">I127+I132+I129</f>
        <v>286606</v>
      </c>
      <c r="J126" s="56">
        <f t="shared" si="49"/>
        <v>117640.1</v>
      </c>
      <c r="K126" s="204">
        <f t="shared" si="29"/>
        <v>41.045930650439978</v>
      </c>
    </row>
    <row r="127" spans="1:11" ht="26.4">
      <c r="A127" s="255"/>
      <c r="B127" s="55" t="s">
        <v>185</v>
      </c>
      <c r="C127" s="5" t="s">
        <v>13</v>
      </c>
      <c r="D127" s="53" t="s">
        <v>5</v>
      </c>
      <c r="E127" s="5" t="s">
        <v>100</v>
      </c>
      <c r="F127" s="5" t="s">
        <v>103</v>
      </c>
      <c r="G127" s="54" t="s">
        <v>32</v>
      </c>
      <c r="H127" s="56">
        <f>H128</f>
        <v>55606</v>
      </c>
      <c r="I127" s="56">
        <f t="shared" ref="I127:J127" si="50">I128</f>
        <v>55606</v>
      </c>
      <c r="J127" s="56">
        <f t="shared" si="50"/>
        <v>53640.1</v>
      </c>
      <c r="K127" s="204">
        <f t="shared" si="29"/>
        <v>96.464590152141852</v>
      </c>
    </row>
    <row r="128" spans="1:11" ht="26.4">
      <c r="A128" s="255"/>
      <c r="B128" s="55" t="s">
        <v>34</v>
      </c>
      <c r="C128" s="5" t="s">
        <v>13</v>
      </c>
      <c r="D128" s="53" t="s">
        <v>5</v>
      </c>
      <c r="E128" s="5" t="s">
        <v>100</v>
      </c>
      <c r="F128" s="5" t="s">
        <v>103</v>
      </c>
      <c r="G128" s="54" t="s">
        <v>33</v>
      </c>
      <c r="H128" s="60">
        <v>55606</v>
      </c>
      <c r="I128" s="60">
        <v>55606</v>
      </c>
      <c r="J128" s="60">
        <v>53640.1</v>
      </c>
      <c r="K128" s="205">
        <f t="shared" si="29"/>
        <v>96.464590152141852</v>
      </c>
    </row>
    <row r="129" spans="1:11">
      <c r="A129" s="255"/>
      <c r="B129" s="55" t="s">
        <v>35</v>
      </c>
      <c r="C129" s="5" t="s">
        <v>13</v>
      </c>
      <c r="D129" s="53" t="s">
        <v>5</v>
      </c>
      <c r="E129" s="5" t="s">
        <v>100</v>
      </c>
      <c r="F129" s="5" t="s">
        <v>103</v>
      </c>
      <c r="G129" s="54" t="s">
        <v>36</v>
      </c>
      <c r="H129" s="56">
        <f>H130+H131</f>
        <v>116000</v>
      </c>
      <c r="I129" s="56">
        <f t="shared" ref="I129:J129" si="51">I130+I131</f>
        <v>116000</v>
      </c>
      <c r="J129" s="56">
        <f t="shared" si="51"/>
        <v>64000</v>
      </c>
      <c r="K129" s="204">
        <f t="shared" si="29"/>
        <v>55.172413793103445</v>
      </c>
    </row>
    <row r="130" spans="1:11">
      <c r="A130" s="255"/>
      <c r="B130" s="55" t="s">
        <v>161</v>
      </c>
      <c r="C130" s="5" t="s">
        <v>13</v>
      </c>
      <c r="D130" s="53" t="s">
        <v>5</v>
      </c>
      <c r="E130" s="5" t="s">
        <v>100</v>
      </c>
      <c r="F130" s="5" t="s">
        <v>103</v>
      </c>
      <c r="G130" s="54" t="s">
        <v>162</v>
      </c>
      <c r="H130" s="60">
        <v>36000</v>
      </c>
      <c r="I130" s="60">
        <v>36000</v>
      </c>
      <c r="J130" s="60">
        <v>36000</v>
      </c>
      <c r="K130" s="205">
        <f t="shared" si="29"/>
        <v>100</v>
      </c>
    </row>
    <row r="131" spans="1:11">
      <c r="A131" s="255"/>
      <c r="B131" s="55" t="s">
        <v>67</v>
      </c>
      <c r="C131" s="5" t="s">
        <v>13</v>
      </c>
      <c r="D131" s="53" t="s">
        <v>5</v>
      </c>
      <c r="E131" s="5" t="s">
        <v>100</v>
      </c>
      <c r="F131" s="5" t="s">
        <v>103</v>
      </c>
      <c r="G131" s="54" t="s">
        <v>68</v>
      </c>
      <c r="H131" s="60">
        <v>80000</v>
      </c>
      <c r="I131" s="60">
        <v>80000</v>
      </c>
      <c r="J131" s="60">
        <v>28000</v>
      </c>
      <c r="K131" s="205">
        <f t="shared" si="29"/>
        <v>35</v>
      </c>
    </row>
    <row r="132" spans="1:11" ht="26.4">
      <c r="A132" s="255"/>
      <c r="B132" s="26" t="s">
        <v>41</v>
      </c>
      <c r="C132" s="5" t="s">
        <v>13</v>
      </c>
      <c r="D132" s="53" t="s">
        <v>5</v>
      </c>
      <c r="E132" s="5" t="s">
        <v>100</v>
      </c>
      <c r="F132" s="5" t="s">
        <v>103</v>
      </c>
      <c r="G132" s="17" t="s">
        <v>39</v>
      </c>
      <c r="H132" s="56">
        <f>H133</f>
        <v>115000</v>
      </c>
      <c r="I132" s="56">
        <f t="shared" ref="I132:J132" si="52">I133</f>
        <v>115000</v>
      </c>
      <c r="J132" s="56">
        <f t="shared" si="52"/>
        <v>0</v>
      </c>
      <c r="K132" s="204">
        <f t="shared" si="29"/>
        <v>0</v>
      </c>
    </row>
    <row r="133" spans="1:11">
      <c r="A133" s="255"/>
      <c r="B133" s="25" t="s">
        <v>42</v>
      </c>
      <c r="C133" s="5" t="s">
        <v>13</v>
      </c>
      <c r="D133" s="53" t="s">
        <v>5</v>
      </c>
      <c r="E133" s="5" t="s">
        <v>100</v>
      </c>
      <c r="F133" s="5" t="s">
        <v>103</v>
      </c>
      <c r="G133" s="17" t="s">
        <v>40</v>
      </c>
      <c r="H133" s="60">
        <v>115000</v>
      </c>
      <c r="I133" s="60">
        <v>115000</v>
      </c>
      <c r="J133" s="60"/>
      <c r="K133" s="205">
        <f t="shared" si="29"/>
        <v>0</v>
      </c>
    </row>
    <row r="134" spans="1:11" ht="26.4">
      <c r="A134" s="174"/>
      <c r="B134" s="81" t="s">
        <v>389</v>
      </c>
      <c r="C134" s="34" t="s">
        <v>13</v>
      </c>
      <c r="D134" s="34" t="s">
        <v>5</v>
      </c>
      <c r="E134" s="34" t="s">
        <v>100</v>
      </c>
      <c r="F134" s="34" t="s">
        <v>390</v>
      </c>
      <c r="G134" s="35"/>
      <c r="H134" s="60">
        <f>H135</f>
        <v>80459.820000000007</v>
      </c>
      <c r="I134" s="60">
        <f t="shared" ref="I134:J135" si="53">I135</f>
        <v>80459.820000000007</v>
      </c>
      <c r="J134" s="60">
        <f t="shared" si="53"/>
        <v>45230.039999999994</v>
      </c>
      <c r="K134" s="205">
        <f t="shared" si="29"/>
        <v>56.214443432759339</v>
      </c>
    </row>
    <row r="135" spans="1:11" ht="26.4">
      <c r="A135" s="174"/>
      <c r="B135" s="81" t="s">
        <v>41</v>
      </c>
      <c r="C135" s="34" t="s">
        <v>13</v>
      </c>
      <c r="D135" s="34" t="s">
        <v>5</v>
      </c>
      <c r="E135" s="34" t="s">
        <v>100</v>
      </c>
      <c r="F135" s="34" t="s">
        <v>390</v>
      </c>
      <c r="G135" s="35" t="s">
        <v>39</v>
      </c>
      <c r="H135" s="60">
        <f>H136</f>
        <v>80459.820000000007</v>
      </c>
      <c r="I135" s="60">
        <f t="shared" si="53"/>
        <v>80459.820000000007</v>
      </c>
      <c r="J135" s="60">
        <f t="shared" si="53"/>
        <v>45230.039999999994</v>
      </c>
      <c r="K135" s="205">
        <f t="shared" si="29"/>
        <v>56.214443432759339</v>
      </c>
    </row>
    <row r="136" spans="1:11">
      <c r="A136" s="174"/>
      <c r="B136" s="81" t="s">
        <v>42</v>
      </c>
      <c r="C136" s="34" t="s">
        <v>13</v>
      </c>
      <c r="D136" s="34" t="s">
        <v>5</v>
      </c>
      <c r="E136" s="34" t="s">
        <v>100</v>
      </c>
      <c r="F136" s="34" t="s">
        <v>390</v>
      </c>
      <c r="G136" s="35" t="s">
        <v>40</v>
      </c>
      <c r="H136" s="60">
        <v>80459.820000000007</v>
      </c>
      <c r="I136" s="60">
        <v>80459.820000000007</v>
      </c>
      <c r="J136" s="60">
        <v>45230.039999999994</v>
      </c>
      <c r="K136" s="205">
        <f t="shared" si="29"/>
        <v>56.214443432759339</v>
      </c>
    </row>
    <row r="137" spans="1:11" ht="26.4">
      <c r="A137" s="174" t="s">
        <v>98</v>
      </c>
      <c r="B137" s="80" t="s">
        <v>95</v>
      </c>
      <c r="C137" s="6" t="s">
        <v>13</v>
      </c>
      <c r="D137" s="6" t="s">
        <v>6</v>
      </c>
      <c r="E137" s="6" t="s">
        <v>100</v>
      </c>
      <c r="F137" s="6" t="s">
        <v>101</v>
      </c>
      <c r="G137" s="17"/>
      <c r="H137" s="57">
        <f>H138+H141+H144+H147+H153+H150+H156</f>
        <v>5330989.72</v>
      </c>
      <c r="I137" s="57">
        <f t="shared" ref="I137:J137" si="54">I138+I141+I144+I147+I153+I150+I156</f>
        <v>5228548.6899999995</v>
      </c>
      <c r="J137" s="57">
        <f t="shared" si="54"/>
        <v>2899625.5599999996</v>
      </c>
      <c r="K137" s="203">
        <f t="shared" si="29"/>
        <v>55.457560633331305</v>
      </c>
    </row>
    <row r="138" spans="1:11">
      <c r="A138" s="256"/>
      <c r="B138" s="101" t="s">
        <v>146</v>
      </c>
      <c r="C138" s="53" t="s">
        <v>13</v>
      </c>
      <c r="D138" s="53" t="s">
        <v>6</v>
      </c>
      <c r="E138" s="53" t="s">
        <v>100</v>
      </c>
      <c r="F138" s="53" t="s">
        <v>145</v>
      </c>
      <c r="G138" s="54"/>
      <c r="H138" s="63">
        <f>H139</f>
        <v>150000</v>
      </c>
      <c r="I138" s="63">
        <f t="shared" ref="I138:J139" si="55">I139</f>
        <v>170500.78</v>
      </c>
      <c r="J138" s="63">
        <f t="shared" si="55"/>
        <v>170500.78</v>
      </c>
      <c r="K138" s="207">
        <f t="shared" si="29"/>
        <v>100</v>
      </c>
    </row>
    <row r="139" spans="1:11" ht="26.4">
      <c r="A139" s="257"/>
      <c r="B139" s="73" t="s">
        <v>41</v>
      </c>
      <c r="C139" s="53" t="s">
        <v>13</v>
      </c>
      <c r="D139" s="53" t="s">
        <v>6</v>
      </c>
      <c r="E139" s="53" t="s">
        <v>100</v>
      </c>
      <c r="F139" s="53" t="s">
        <v>145</v>
      </c>
      <c r="G139" s="54" t="s">
        <v>39</v>
      </c>
      <c r="H139" s="63">
        <f>H140</f>
        <v>150000</v>
      </c>
      <c r="I139" s="63">
        <f t="shared" si="55"/>
        <v>170500.78</v>
      </c>
      <c r="J139" s="63">
        <f t="shared" si="55"/>
        <v>170500.78</v>
      </c>
      <c r="K139" s="207">
        <f t="shared" si="29"/>
        <v>100</v>
      </c>
    </row>
    <row r="140" spans="1:11">
      <c r="A140" s="257"/>
      <c r="B140" s="84" t="s">
        <v>42</v>
      </c>
      <c r="C140" s="53" t="s">
        <v>13</v>
      </c>
      <c r="D140" s="53" t="s">
        <v>6</v>
      </c>
      <c r="E140" s="53" t="s">
        <v>100</v>
      </c>
      <c r="F140" s="53" t="s">
        <v>145</v>
      </c>
      <c r="G140" s="54" t="s">
        <v>40</v>
      </c>
      <c r="H140" s="60">
        <v>150000</v>
      </c>
      <c r="I140" s="60">
        <v>170500.78</v>
      </c>
      <c r="J140" s="60">
        <v>170500.78</v>
      </c>
      <c r="K140" s="205">
        <f t="shared" si="29"/>
        <v>100</v>
      </c>
    </row>
    <row r="141" spans="1:11" ht="26.4">
      <c r="A141" s="257"/>
      <c r="B141" s="81" t="s">
        <v>96</v>
      </c>
      <c r="C141" s="5" t="s">
        <v>13</v>
      </c>
      <c r="D141" s="53" t="s">
        <v>6</v>
      </c>
      <c r="E141" s="5" t="s">
        <v>100</v>
      </c>
      <c r="F141" s="5" t="s">
        <v>107</v>
      </c>
      <c r="G141" s="17"/>
      <c r="H141" s="56">
        <f>H142</f>
        <v>3129941</v>
      </c>
      <c r="I141" s="56">
        <f t="shared" ref="I141:J142" si="56">I142</f>
        <v>3129941</v>
      </c>
      <c r="J141" s="56">
        <f t="shared" si="56"/>
        <v>1421983.89</v>
      </c>
      <c r="K141" s="204">
        <f t="shared" si="29"/>
        <v>45.431651587042694</v>
      </c>
    </row>
    <row r="142" spans="1:11" ht="26.4">
      <c r="A142" s="257"/>
      <c r="B142" s="73" t="s">
        <v>41</v>
      </c>
      <c r="C142" s="5" t="s">
        <v>13</v>
      </c>
      <c r="D142" s="53" t="s">
        <v>6</v>
      </c>
      <c r="E142" s="5" t="s">
        <v>100</v>
      </c>
      <c r="F142" s="5" t="s">
        <v>107</v>
      </c>
      <c r="G142" s="17" t="s">
        <v>39</v>
      </c>
      <c r="H142" s="56">
        <f>H143</f>
        <v>3129941</v>
      </c>
      <c r="I142" s="56">
        <f t="shared" si="56"/>
        <v>3129941</v>
      </c>
      <c r="J142" s="56">
        <f t="shared" si="56"/>
        <v>1421983.89</v>
      </c>
      <c r="K142" s="204">
        <f t="shared" si="29"/>
        <v>45.431651587042694</v>
      </c>
    </row>
    <row r="143" spans="1:11">
      <c r="A143" s="257"/>
      <c r="B143" s="84" t="s">
        <v>42</v>
      </c>
      <c r="C143" s="5" t="s">
        <v>13</v>
      </c>
      <c r="D143" s="53" t="s">
        <v>6</v>
      </c>
      <c r="E143" s="5" t="s">
        <v>100</v>
      </c>
      <c r="F143" s="5" t="s">
        <v>107</v>
      </c>
      <c r="G143" s="17" t="s">
        <v>40</v>
      </c>
      <c r="H143" s="60">
        <v>3129941</v>
      </c>
      <c r="I143" s="60">
        <v>3129941</v>
      </c>
      <c r="J143" s="59">
        <v>1421983.89</v>
      </c>
      <c r="K143" s="208">
        <f t="shared" si="29"/>
        <v>45.431651587042694</v>
      </c>
    </row>
    <row r="144" spans="1:11">
      <c r="A144" s="257"/>
      <c r="B144" s="84" t="s">
        <v>43</v>
      </c>
      <c r="C144" s="5" t="s">
        <v>13</v>
      </c>
      <c r="D144" s="53" t="s">
        <v>6</v>
      </c>
      <c r="E144" s="5" t="s">
        <v>100</v>
      </c>
      <c r="F144" s="5" t="s">
        <v>103</v>
      </c>
      <c r="G144" s="17"/>
      <c r="H144" s="56">
        <f>H145</f>
        <v>20000</v>
      </c>
      <c r="I144" s="56">
        <f t="shared" ref="I144:J145" si="57">I145</f>
        <v>20000</v>
      </c>
      <c r="J144" s="56">
        <f t="shared" si="57"/>
        <v>0</v>
      </c>
      <c r="K144" s="204">
        <f t="shared" si="29"/>
        <v>0</v>
      </c>
    </row>
    <row r="145" spans="1:11">
      <c r="A145" s="257"/>
      <c r="B145" s="84" t="s">
        <v>35</v>
      </c>
      <c r="C145" s="5" t="s">
        <v>13</v>
      </c>
      <c r="D145" s="53" t="s">
        <v>6</v>
      </c>
      <c r="E145" s="5" t="s">
        <v>100</v>
      </c>
      <c r="F145" s="5" t="s">
        <v>103</v>
      </c>
      <c r="G145" s="54" t="s">
        <v>36</v>
      </c>
      <c r="H145" s="56">
        <f>H146</f>
        <v>20000</v>
      </c>
      <c r="I145" s="56">
        <f t="shared" si="57"/>
        <v>20000</v>
      </c>
      <c r="J145" s="56">
        <f t="shared" si="57"/>
        <v>0</v>
      </c>
      <c r="K145" s="204">
        <f t="shared" si="29"/>
        <v>0</v>
      </c>
    </row>
    <row r="146" spans="1:11" ht="14.25" customHeight="1">
      <c r="A146" s="257"/>
      <c r="B146" s="84" t="s">
        <v>38</v>
      </c>
      <c r="C146" s="5" t="s">
        <v>13</v>
      </c>
      <c r="D146" s="53" t="s">
        <v>6</v>
      </c>
      <c r="E146" s="5" t="s">
        <v>100</v>
      </c>
      <c r="F146" s="5" t="s">
        <v>103</v>
      </c>
      <c r="G146" s="54" t="s">
        <v>37</v>
      </c>
      <c r="H146" s="60">
        <v>20000</v>
      </c>
      <c r="I146" s="60">
        <v>20000</v>
      </c>
      <c r="J146" s="60"/>
      <c r="K146" s="205">
        <f t="shared" si="29"/>
        <v>0</v>
      </c>
    </row>
    <row r="147" spans="1:11">
      <c r="A147" s="257"/>
      <c r="B147" s="81" t="s">
        <v>22</v>
      </c>
      <c r="C147" s="53" t="s">
        <v>13</v>
      </c>
      <c r="D147" s="53" t="s">
        <v>6</v>
      </c>
      <c r="E147" s="53" t="s">
        <v>100</v>
      </c>
      <c r="F147" s="53" t="s">
        <v>108</v>
      </c>
      <c r="G147" s="17"/>
      <c r="H147" s="56">
        <f>H148</f>
        <v>100000</v>
      </c>
      <c r="I147" s="56">
        <f t="shared" ref="I147:J148" si="58">I148</f>
        <v>100000</v>
      </c>
      <c r="J147" s="56">
        <f t="shared" si="58"/>
        <v>36750</v>
      </c>
      <c r="K147" s="204">
        <f t="shared" si="29"/>
        <v>36.75</v>
      </c>
    </row>
    <row r="148" spans="1:11" ht="26.4">
      <c r="A148" s="257"/>
      <c r="B148" s="73" t="s">
        <v>41</v>
      </c>
      <c r="C148" s="53" t="s">
        <v>13</v>
      </c>
      <c r="D148" s="53" t="s">
        <v>6</v>
      </c>
      <c r="E148" s="53" t="s">
        <v>100</v>
      </c>
      <c r="F148" s="53" t="s">
        <v>108</v>
      </c>
      <c r="G148" s="54" t="s">
        <v>39</v>
      </c>
      <c r="H148" s="56">
        <f>H149</f>
        <v>100000</v>
      </c>
      <c r="I148" s="56">
        <f t="shared" si="58"/>
        <v>100000</v>
      </c>
      <c r="J148" s="56">
        <f t="shared" si="58"/>
        <v>36750</v>
      </c>
      <c r="K148" s="204">
        <f t="shared" si="29"/>
        <v>36.75</v>
      </c>
    </row>
    <row r="149" spans="1:11">
      <c r="A149" s="257"/>
      <c r="B149" s="84" t="s">
        <v>42</v>
      </c>
      <c r="C149" s="53" t="s">
        <v>13</v>
      </c>
      <c r="D149" s="53" t="s">
        <v>6</v>
      </c>
      <c r="E149" s="53" t="s">
        <v>100</v>
      </c>
      <c r="F149" s="53" t="s">
        <v>108</v>
      </c>
      <c r="G149" s="54" t="s">
        <v>40</v>
      </c>
      <c r="H149" s="60">
        <v>100000</v>
      </c>
      <c r="I149" s="60">
        <v>100000</v>
      </c>
      <c r="J149" s="60">
        <v>36750</v>
      </c>
      <c r="K149" s="205">
        <f t="shared" si="29"/>
        <v>36.75</v>
      </c>
    </row>
    <row r="150" spans="1:11" ht="26.4">
      <c r="A150" s="257"/>
      <c r="B150" s="81" t="s">
        <v>208</v>
      </c>
      <c r="C150" s="5" t="s">
        <v>13</v>
      </c>
      <c r="D150" s="53" t="s">
        <v>6</v>
      </c>
      <c r="E150" s="5" t="s">
        <v>100</v>
      </c>
      <c r="F150" s="53" t="s">
        <v>163</v>
      </c>
      <c r="G150" s="54"/>
      <c r="H150" s="60">
        <f>H151</f>
        <v>300000</v>
      </c>
      <c r="I150" s="60">
        <f t="shared" ref="I150:J151" si="59">I151</f>
        <v>300000</v>
      </c>
      <c r="J150" s="60">
        <f t="shared" si="59"/>
        <v>118340</v>
      </c>
      <c r="K150" s="205">
        <f t="shared" si="29"/>
        <v>39.446666666666665</v>
      </c>
    </row>
    <row r="151" spans="1:11" ht="26.4">
      <c r="A151" s="257"/>
      <c r="B151" s="73" t="s">
        <v>41</v>
      </c>
      <c r="C151" s="5" t="s">
        <v>13</v>
      </c>
      <c r="D151" s="53" t="s">
        <v>6</v>
      </c>
      <c r="E151" s="5" t="s">
        <v>100</v>
      </c>
      <c r="F151" s="53" t="s">
        <v>163</v>
      </c>
      <c r="G151" s="54" t="s">
        <v>39</v>
      </c>
      <c r="H151" s="60">
        <f>H152</f>
        <v>300000</v>
      </c>
      <c r="I151" s="60">
        <f t="shared" si="59"/>
        <v>300000</v>
      </c>
      <c r="J151" s="60">
        <f t="shared" si="59"/>
        <v>118340</v>
      </c>
      <c r="K151" s="205">
        <f t="shared" si="29"/>
        <v>39.446666666666665</v>
      </c>
    </row>
    <row r="152" spans="1:11">
      <c r="A152" s="257"/>
      <c r="B152" s="84" t="s">
        <v>42</v>
      </c>
      <c r="C152" s="5" t="s">
        <v>13</v>
      </c>
      <c r="D152" s="53" t="s">
        <v>6</v>
      </c>
      <c r="E152" s="5" t="s">
        <v>100</v>
      </c>
      <c r="F152" s="53" t="s">
        <v>163</v>
      </c>
      <c r="G152" s="54" t="s">
        <v>40</v>
      </c>
      <c r="H152" s="60">
        <v>300000</v>
      </c>
      <c r="I152" s="60">
        <v>300000</v>
      </c>
      <c r="J152" s="60">
        <v>118340</v>
      </c>
      <c r="K152" s="205">
        <f t="shared" si="29"/>
        <v>39.446666666666665</v>
      </c>
    </row>
    <row r="153" spans="1:11" ht="39.6">
      <c r="A153" s="257"/>
      <c r="B153" s="81" t="s">
        <v>275</v>
      </c>
      <c r="C153" s="5" t="s">
        <v>13</v>
      </c>
      <c r="D153" s="53" t="s">
        <v>6</v>
      </c>
      <c r="E153" s="5" t="s">
        <v>100</v>
      </c>
      <c r="F153" s="72" t="s">
        <v>310</v>
      </c>
      <c r="G153" s="17"/>
      <c r="H153" s="56">
        <f>H154</f>
        <v>1591048.72</v>
      </c>
      <c r="I153" s="56">
        <f t="shared" ref="I153:J154" si="60">I154</f>
        <v>1478106.91</v>
      </c>
      <c r="J153" s="56">
        <f t="shared" si="60"/>
        <v>1122050.8899999999</v>
      </c>
      <c r="K153" s="204">
        <f t="shared" si="29"/>
        <v>75.91134865880575</v>
      </c>
    </row>
    <row r="154" spans="1:11" ht="26.4">
      <c r="A154" s="257"/>
      <c r="B154" s="73" t="s">
        <v>41</v>
      </c>
      <c r="C154" s="5" t="s">
        <v>13</v>
      </c>
      <c r="D154" s="53" t="s">
        <v>6</v>
      </c>
      <c r="E154" s="5" t="s">
        <v>100</v>
      </c>
      <c r="F154" s="72" t="s">
        <v>310</v>
      </c>
      <c r="G154" s="17" t="s">
        <v>39</v>
      </c>
      <c r="H154" s="56">
        <f>H155</f>
        <v>1591048.72</v>
      </c>
      <c r="I154" s="56">
        <f t="shared" si="60"/>
        <v>1478106.91</v>
      </c>
      <c r="J154" s="56">
        <f t="shared" si="60"/>
        <v>1122050.8899999999</v>
      </c>
      <c r="K154" s="204">
        <f t="shared" si="29"/>
        <v>75.91134865880575</v>
      </c>
    </row>
    <row r="155" spans="1:11">
      <c r="A155" s="258"/>
      <c r="B155" s="84" t="s">
        <v>42</v>
      </c>
      <c r="C155" s="5" t="s">
        <v>13</v>
      </c>
      <c r="D155" s="53" t="s">
        <v>6</v>
      </c>
      <c r="E155" s="5" t="s">
        <v>100</v>
      </c>
      <c r="F155" s="72" t="s">
        <v>310</v>
      </c>
      <c r="G155" s="17" t="s">
        <v>40</v>
      </c>
      <c r="H155" s="60">
        <v>1591048.72</v>
      </c>
      <c r="I155" s="60">
        <v>1478106.91</v>
      </c>
      <c r="J155" s="60">
        <v>1122050.8899999999</v>
      </c>
      <c r="K155" s="205">
        <f t="shared" si="29"/>
        <v>75.91134865880575</v>
      </c>
    </row>
    <row r="156" spans="1:11" ht="52.8">
      <c r="A156" s="170"/>
      <c r="B156" s="101" t="s">
        <v>209</v>
      </c>
      <c r="C156" s="38" t="s">
        <v>13</v>
      </c>
      <c r="D156" s="72" t="s">
        <v>6</v>
      </c>
      <c r="E156" s="38" t="s">
        <v>100</v>
      </c>
      <c r="F156" s="72" t="s">
        <v>305</v>
      </c>
      <c r="G156" s="37"/>
      <c r="H156" s="60">
        <f>H157</f>
        <v>40000</v>
      </c>
      <c r="I156" s="60">
        <f t="shared" ref="I156:J157" si="61">I157</f>
        <v>30000</v>
      </c>
      <c r="J156" s="60">
        <f t="shared" si="61"/>
        <v>30000</v>
      </c>
      <c r="K156" s="205">
        <f t="shared" si="29"/>
        <v>100</v>
      </c>
    </row>
    <row r="157" spans="1:11" ht="26.4">
      <c r="A157" s="170"/>
      <c r="B157" s="73" t="s">
        <v>41</v>
      </c>
      <c r="C157" s="38" t="s">
        <v>13</v>
      </c>
      <c r="D157" s="72" t="s">
        <v>6</v>
      </c>
      <c r="E157" s="38" t="s">
        <v>100</v>
      </c>
      <c r="F157" s="72" t="s">
        <v>305</v>
      </c>
      <c r="G157" s="100" t="s">
        <v>39</v>
      </c>
      <c r="H157" s="60">
        <f>H158</f>
        <v>40000</v>
      </c>
      <c r="I157" s="60">
        <f t="shared" si="61"/>
        <v>30000</v>
      </c>
      <c r="J157" s="60">
        <f t="shared" si="61"/>
        <v>30000</v>
      </c>
      <c r="K157" s="205">
        <f t="shared" si="29"/>
        <v>100</v>
      </c>
    </row>
    <row r="158" spans="1:11">
      <c r="A158" s="170"/>
      <c r="B158" s="101" t="s">
        <v>42</v>
      </c>
      <c r="C158" s="38" t="s">
        <v>13</v>
      </c>
      <c r="D158" s="72" t="s">
        <v>6</v>
      </c>
      <c r="E158" s="38" t="s">
        <v>100</v>
      </c>
      <c r="F158" s="72" t="s">
        <v>305</v>
      </c>
      <c r="G158" s="100" t="s">
        <v>40</v>
      </c>
      <c r="H158" s="60">
        <v>40000</v>
      </c>
      <c r="I158" s="60">
        <v>30000</v>
      </c>
      <c r="J158" s="60">
        <v>30000</v>
      </c>
      <c r="K158" s="205">
        <f t="shared" si="29"/>
        <v>100</v>
      </c>
    </row>
    <row r="159" spans="1:11" ht="26.4">
      <c r="A159" s="174" t="s">
        <v>345</v>
      </c>
      <c r="B159" s="80" t="s">
        <v>346</v>
      </c>
      <c r="C159" s="6" t="s">
        <v>13</v>
      </c>
      <c r="D159" s="6" t="s">
        <v>7</v>
      </c>
      <c r="E159" s="6" t="s">
        <v>100</v>
      </c>
      <c r="F159" s="6" t="s">
        <v>101</v>
      </c>
      <c r="G159" s="17"/>
      <c r="H159" s="57">
        <f>H160+H165+H168</f>
        <v>22022238.920000002</v>
      </c>
      <c r="I159" s="57">
        <f t="shared" ref="I159:J159" si="62">I160+I165+I168</f>
        <v>22022238.920000002</v>
      </c>
      <c r="J159" s="57">
        <f t="shared" si="62"/>
        <v>10392119.470000001</v>
      </c>
      <c r="K159" s="203">
        <f t="shared" si="29"/>
        <v>47.18920500204981</v>
      </c>
    </row>
    <row r="160" spans="1:11" customFormat="1" ht="26.4">
      <c r="A160" s="111"/>
      <c r="B160" s="81" t="s">
        <v>55</v>
      </c>
      <c r="C160" s="34" t="s">
        <v>13</v>
      </c>
      <c r="D160" s="34" t="s">
        <v>7</v>
      </c>
      <c r="E160" s="34" t="s">
        <v>100</v>
      </c>
      <c r="F160" s="34" t="s">
        <v>122</v>
      </c>
      <c r="G160" s="35"/>
      <c r="H160" s="59">
        <f>H161+H163</f>
        <v>19080008</v>
      </c>
      <c r="I160" s="59">
        <f t="shared" ref="I160:J160" si="63">I161+I163</f>
        <v>19080008</v>
      </c>
      <c r="J160" s="59">
        <f t="shared" si="63"/>
        <v>9000204.75</v>
      </c>
      <c r="K160" s="208">
        <f t="shared" si="29"/>
        <v>47.170864655821951</v>
      </c>
    </row>
    <row r="161" spans="1:11" customFormat="1" ht="39.6">
      <c r="A161" s="111"/>
      <c r="B161" s="85" t="s">
        <v>51</v>
      </c>
      <c r="C161" s="34" t="s">
        <v>13</v>
      </c>
      <c r="D161" s="34" t="s">
        <v>7</v>
      </c>
      <c r="E161" s="34" t="s">
        <v>100</v>
      </c>
      <c r="F161" s="34" t="s">
        <v>122</v>
      </c>
      <c r="G161" s="35" t="s">
        <v>49</v>
      </c>
      <c r="H161" s="59">
        <f>H162</f>
        <v>18731008</v>
      </c>
      <c r="I161" s="59">
        <f t="shared" ref="I161:J161" si="64">I162</f>
        <v>18731008</v>
      </c>
      <c r="J161" s="59">
        <f t="shared" si="64"/>
        <v>8863991.0299999993</v>
      </c>
      <c r="K161" s="208">
        <f t="shared" si="29"/>
        <v>47.322552155228372</v>
      </c>
    </row>
    <row r="162" spans="1:11" customFormat="1">
      <c r="A162" s="111"/>
      <c r="B162" s="85" t="s">
        <v>52</v>
      </c>
      <c r="C162" s="34" t="s">
        <v>13</v>
      </c>
      <c r="D162" s="34" t="s">
        <v>7</v>
      </c>
      <c r="E162" s="34" t="s">
        <v>100</v>
      </c>
      <c r="F162" s="34" t="s">
        <v>122</v>
      </c>
      <c r="G162" s="35" t="s">
        <v>50</v>
      </c>
      <c r="H162" s="59">
        <f>14163601+4277407+10000+250000+30000</f>
        <v>18731008</v>
      </c>
      <c r="I162" s="59">
        <f>14163601+4277407+10000+250000+30000</f>
        <v>18731008</v>
      </c>
      <c r="J162" s="59">
        <v>8863991.0299999993</v>
      </c>
      <c r="K162" s="208">
        <f t="shared" si="29"/>
        <v>47.322552155228372</v>
      </c>
    </row>
    <row r="163" spans="1:11" customFormat="1" ht="26.4">
      <c r="A163" s="111"/>
      <c r="B163" s="81" t="s">
        <v>185</v>
      </c>
      <c r="C163" s="34" t="s">
        <v>13</v>
      </c>
      <c r="D163" s="34" t="s">
        <v>7</v>
      </c>
      <c r="E163" s="34" t="s">
        <v>100</v>
      </c>
      <c r="F163" s="34" t="s">
        <v>122</v>
      </c>
      <c r="G163" s="35" t="s">
        <v>32</v>
      </c>
      <c r="H163" s="59">
        <f>H164</f>
        <v>349000</v>
      </c>
      <c r="I163" s="59">
        <f t="shared" ref="I163:J163" si="65">I164</f>
        <v>349000</v>
      </c>
      <c r="J163" s="59">
        <f t="shared" si="65"/>
        <v>136213.72</v>
      </c>
      <c r="K163" s="208">
        <f t="shared" si="29"/>
        <v>39.029719197707735</v>
      </c>
    </row>
    <row r="164" spans="1:11" customFormat="1" ht="26.4">
      <c r="A164" s="111"/>
      <c r="B164" s="85" t="s">
        <v>34</v>
      </c>
      <c r="C164" s="34" t="s">
        <v>13</v>
      </c>
      <c r="D164" s="34" t="s">
        <v>7</v>
      </c>
      <c r="E164" s="34" t="s">
        <v>100</v>
      </c>
      <c r="F164" s="34" t="s">
        <v>122</v>
      </c>
      <c r="G164" s="35" t="s">
        <v>33</v>
      </c>
      <c r="H164" s="59">
        <v>349000</v>
      </c>
      <c r="I164" s="59">
        <v>349000</v>
      </c>
      <c r="J164" s="59">
        <v>136213.72</v>
      </c>
      <c r="K164" s="208">
        <f t="shared" ref="K164:K233" si="66">J164/I164*100</f>
        <v>39.029719197707735</v>
      </c>
    </row>
    <row r="165" spans="1:11" customFormat="1" ht="26.4">
      <c r="A165" s="111"/>
      <c r="B165" s="81" t="s">
        <v>97</v>
      </c>
      <c r="C165" s="34" t="s">
        <v>13</v>
      </c>
      <c r="D165" s="34" t="s">
        <v>7</v>
      </c>
      <c r="E165" s="139" t="s">
        <v>100</v>
      </c>
      <c r="F165" s="139" t="s">
        <v>339</v>
      </c>
      <c r="G165" s="110"/>
      <c r="H165" s="60">
        <f>H166</f>
        <v>88836</v>
      </c>
      <c r="I165" s="60">
        <f t="shared" ref="I165:J166" si="67">I166</f>
        <v>88836</v>
      </c>
      <c r="J165" s="60">
        <f t="shared" si="67"/>
        <v>33427.72</v>
      </c>
      <c r="K165" s="205">
        <f t="shared" si="66"/>
        <v>37.628574001530914</v>
      </c>
    </row>
    <row r="166" spans="1:11" customFormat="1">
      <c r="A166" s="111"/>
      <c r="B166" s="102" t="s">
        <v>35</v>
      </c>
      <c r="C166" s="34" t="s">
        <v>13</v>
      </c>
      <c r="D166" s="34" t="s">
        <v>7</v>
      </c>
      <c r="E166" s="139" t="s">
        <v>100</v>
      </c>
      <c r="F166" s="139" t="s">
        <v>339</v>
      </c>
      <c r="G166" s="110" t="s">
        <v>36</v>
      </c>
      <c r="H166" s="60">
        <f>H167</f>
        <v>88836</v>
      </c>
      <c r="I166" s="60">
        <f t="shared" si="67"/>
        <v>88836</v>
      </c>
      <c r="J166" s="60">
        <f t="shared" si="67"/>
        <v>33427.72</v>
      </c>
      <c r="K166" s="205">
        <f t="shared" si="66"/>
        <v>37.628574001530914</v>
      </c>
    </row>
    <row r="167" spans="1:11" customFormat="1" ht="26.4">
      <c r="A167" s="111"/>
      <c r="B167" s="145" t="s">
        <v>38</v>
      </c>
      <c r="C167" s="34" t="s">
        <v>13</v>
      </c>
      <c r="D167" s="34" t="s">
        <v>7</v>
      </c>
      <c r="E167" s="139" t="s">
        <v>100</v>
      </c>
      <c r="F167" s="139" t="s">
        <v>339</v>
      </c>
      <c r="G167" s="110" t="s">
        <v>37</v>
      </c>
      <c r="H167" s="67">
        <v>88836</v>
      </c>
      <c r="I167" s="67">
        <v>88836</v>
      </c>
      <c r="J167" s="67">
        <v>33427.72</v>
      </c>
      <c r="K167" s="209">
        <f t="shared" si="66"/>
        <v>37.628574001530914</v>
      </c>
    </row>
    <row r="168" spans="1:11" customFormat="1" ht="52.8">
      <c r="A168" s="111"/>
      <c r="B168" s="101" t="s">
        <v>272</v>
      </c>
      <c r="C168" s="34" t="s">
        <v>13</v>
      </c>
      <c r="D168" s="34" t="s">
        <v>7</v>
      </c>
      <c r="E168" s="34" t="s">
        <v>100</v>
      </c>
      <c r="F168" s="34" t="s">
        <v>342</v>
      </c>
      <c r="G168" s="35"/>
      <c r="H168" s="59">
        <f>H171+H169</f>
        <v>2853394.92</v>
      </c>
      <c r="I168" s="59">
        <f t="shared" ref="I168:J168" si="68">I171+I169</f>
        <v>2853394.92</v>
      </c>
      <c r="J168" s="59">
        <f t="shared" si="68"/>
        <v>1358487</v>
      </c>
      <c r="K168" s="208">
        <f t="shared" si="66"/>
        <v>47.609498092188375</v>
      </c>
    </row>
    <row r="169" spans="1:11" customFormat="1" ht="39.6">
      <c r="A169" s="111"/>
      <c r="B169" s="70" t="s">
        <v>51</v>
      </c>
      <c r="C169" s="34" t="s">
        <v>13</v>
      </c>
      <c r="D169" s="34" t="s">
        <v>7</v>
      </c>
      <c r="E169" s="139" t="s">
        <v>100</v>
      </c>
      <c r="F169" s="34" t="s">
        <v>342</v>
      </c>
      <c r="G169" s="110" t="s">
        <v>49</v>
      </c>
      <c r="H169" s="59">
        <f>H170</f>
        <v>2737800</v>
      </c>
      <c r="I169" s="59">
        <f t="shared" ref="I169:J169" si="69">I170</f>
        <v>2737800</v>
      </c>
      <c r="J169" s="59">
        <f t="shared" si="69"/>
        <v>1338240.82</v>
      </c>
      <c r="K169" s="208">
        <f t="shared" si="66"/>
        <v>48.88015267733217</v>
      </c>
    </row>
    <row r="170" spans="1:11" customFormat="1">
      <c r="A170" s="111"/>
      <c r="B170" s="70" t="s">
        <v>52</v>
      </c>
      <c r="C170" s="34" t="s">
        <v>13</v>
      </c>
      <c r="D170" s="34" t="s">
        <v>7</v>
      </c>
      <c r="E170" s="139" t="s">
        <v>100</v>
      </c>
      <c r="F170" s="34" t="s">
        <v>342</v>
      </c>
      <c r="G170" s="110" t="s">
        <v>50</v>
      </c>
      <c r="H170" s="67">
        <v>2737800</v>
      </c>
      <c r="I170" s="67">
        <v>2737800</v>
      </c>
      <c r="J170" s="67">
        <v>1338240.82</v>
      </c>
      <c r="K170" s="209">
        <f t="shared" si="66"/>
        <v>48.88015267733217</v>
      </c>
    </row>
    <row r="171" spans="1:11" customFormat="1" ht="26.4">
      <c r="A171" s="111"/>
      <c r="B171" s="122" t="s">
        <v>185</v>
      </c>
      <c r="C171" s="34" t="s">
        <v>13</v>
      </c>
      <c r="D171" s="34" t="s">
        <v>7</v>
      </c>
      <c r="E171" s="139" t="s">
        <v>100</v>
      </c>
      <c r="F171" s="34" t="s">
        <v>342</v>
      </c>
      <c r="G171" s="110" t="s">
        <v>32</v>
      </c>
      <c r="H171" s="59">
        <f>H172</f>
        <v>115594.92</v>
      </c>
      <c r="I171" s="59">
        <f t="shared" ref="I171:J171" si="70">I172</f>
        <v>115594.92</v>
      </c>
      <c r="J171" s="59">
        <f t="shared" si="70"/>
        <v>20246.18</v>
      </c>
      <c r="K171" s="208">
        <f t="shared" si="66"/>
        <v>17.51476621983042</v>
      </c>
    </row>
    <row r="172" spans="1:11" customFormat="1" ht="26.4">
      <c r="A172" s="111"/>
      <c r="B172" s="70" t="s">
        <v>34</v>
      </c>
      <c r="C172" s="34" t="s">
        <v>13</v>
      </c>
      <c r="D172" s="34" t="s">
        <v>7</v>
      </c>
      <c r="E172" s="139" t="s">
        <v>100</v>
      </c>
      <c r="F172" s="34" t="s">
        <v>342</v>
      </c>
      <c r="G172" s="110" t="s">
        <v>33</v>
      </c>
      <c r="H172" s="67">
        <v>115594.92</v>
      </c>
      <c r="I172" s="67">
        <v>115594.92</v>
      </c>
      <c r="J172" s="67">
        <v>20246.18</v>
      </c>
      <c r="K172" s="209">
        <f t="shared" si="66"/>
        <v>17.51476621983042</v>
      </c>
    </row>
    <row r="173" spans="1:11">
      <c r="A173" s="71"/>
      <c r="B173" s="84"/>
      <c r="C173" s="5"/>
      <c r="D173" s="5"/>
      <c r="E173" s="5"/>
      <c r="F173" s="5"/>
      <c r="G173" s="17"/>
      <c r="H173" s="56"/>
      <c r="I173" s="56"/>
      <c r="J173" s="56"/>
      <c r="K173" s="204"/>
    </row>
    <row r="174" spans="1:11" ht="27.6">
      <c r="A174" s="176" t="s">
        <v>10</v>
      </c>
      <c r="B174" s="95" t="s">
        <v>279</v>
      </c>
      <c r="C174" s="7" t="s">
        <v>16</v>
      </c>
      <c r="D174" s="7" t="s">
        <v>21</v>
      </c>
      <c r="E174" s="7" t="s">
        <v>100</v>
      </c>
      <c r="F174" s="7" t="s">
        <v>101</v>
      </c>
      <c r="G174" s="18"/>
      <c r="H174" s="57">
        <f>H175+H197+H225+H238</f>
        <v>155628172.56</v>
      </c>
      <c r="I174" s="57">
        <f>I175+I197+I225+I238</f>
        <v>155617444.84999999</v>
      </c>
      <c r="J174" s="57">
        <f>J175+J197+J225+J238</f>
        <v>86557284.130000025</v>
      </c>
      <c r="K174" s="203">
        <f t="shared" si="66"/>
        <v>55.62183867845458</v>
      </c>
    </row>
    <row r="175" spans="1:11" ht="39.6">
      <c r="A175" s="174" t="s">
        <v>79</v>
      </c>
      <c r="B175" s="80" t="s">
        <v>77</v>
      </c>
      <c r="C175" s="6" t="s">
        <v>16</v>
      </c>
      <c r="D175" s="6" t="s">
        <v>3</v>
      </c>
      <c r="E175" s="6" t="s">
        <v>100</v>
      </c>
      <c r="F175" s="6" t="s">
        <v>101</v>
      </c>
      <c r="G175" s="18"/>
      <c r="H175" s="57">
        <f>H179+H182+H185+H194+H188+H176+H191</f>
        <v>80330301.420000002</v>
      </c>
      <c r="I175" s="57">
        <f t="shared" ref="I175:J175" si="71">I179+I182+I185+I194+I188+I176+I191</f>
        <v>80330301.420000002</v>
      </c>
      <c r="J175" s="57">
        <f t="shared" si="71"/>
        <v>42194307.170000002</v>
      </c>
      <c r="K175" s="203">
        <f t="shared" si="66"/>
        <v>52.526016240609799</v>
      </c>
    </row>
    <row r="176" spans="1:11" ht="26.4">
      <c r="A176" s="168"/>
      <c r="B176" s="81" t="s">
        <v>208</v>
      </c>
      <c r="C176" s="5" t="s">
        <v>16</v>
      </c>
      <c r="D176" s="5" t="s">
        <v>3</v>
      </c>
      <c r="E176" s="5" t="s">
        <v>100</v>
      </c>
      <c r="F176" s="72" t="s">
        <v>163</v>
      </c>
      <c r="G176" s="17"/>
      <c r="H176" s="63">
        <f>H177</f>
        <v>7009424.4199999999</v>
      </c>
      <c r="I176" s="63">
        <f t="shared" ref="I176:J176" si="72">I177</f>
        <v>7009424.4199999999</v>
      </c>
      <c r="J176" s="63">
        <f t="shared" si="72"/>
        <v>1973218.2000000002</v>
      </c>
      <c r="K176" s="207">
        <f t="shared" si="66"/>
        <v>28.150930543880527</v>
      </c>
    </row>
    <row r="177" spans="1:11" ht="26.4">
      <c r="A177" s="168"/>
      <c r="B177" s="73" t="s">
        <v>41</v>
      </c>
      <c r="C177" s="5" t="s">
        <v>16</v>
      </c>
      <c r="D177" s="5" t="s">
        <v>3</v>
      </c>
      <c r="E177" s="5" t="s">
        <v>100</v>
      </c>
      <c r="F177" s="72" t="s">
        <v>163</v>
      </c>
      <c r="G177" s="17" t="s">
        <v>39</v>
      </c>
      <c r="H177" s="63">
        <f>H178</f>
        <v>7009424.4199999999</v>
      </c>
      <c r="I177" s="63">
        <f t="shared" ref="I177:J177" si="73">I178</f>
        <v>7009424.4199999999</v>
      </c>
      <c r="J177" s="63">
        <f t="shared" si="73"/>
        <v>1973218.2000000002</v>
      </c>
      <c r="K177" s="207">
        <f t="shared" si="66"/>
        <v>28.150930543880527</v>
      </c>
    </row>
    <row r="178" spans="1:11">
      <c r="A178" s="168"/>
      <c r="B178" s="101" t="s">
        <v>42</v>
      </c>
      <c r="C178" s="5" t="s">
        <v>16</v>
      </c>
      <c r="D178" s="5" t="s">
        <v>3</v>
      </c>
      <c r="E178" s="5" t="s">
        <v>100</v>
      </c>
      <c r="F178" s="72" t="s">
        <v>163</v>
      </c>
      <c r="G178" s="17" t="s">
        <v>40</v>
      </c>
      <c r="H178" s="60">
        <v>7009424.4199999999</v>
      </c>
      <c r="I178" s="60">
        <v>7009424.4199999999</v>
      </c>
      <c r="J178" s="60">
        <v>1973218.2000000002</v>
      </c>
      <c r="K178" s="205">
        <f t="shared" si="66"/>
        <v>28.150930543880527</v>
      </c>
    </row>
    <row r="179" spans="1:11">
      <c r="A179" s="228"/>
      <c r="B179" s="55" t="s">
        <v>212</v>
      </c>
      <c r="C179" s="5" t="s">
        <v>16</v>
      </c>
      <c r="D179" s="5" t="s">
        <v>3</v>
      </c>
      <c r="E179" s="5" t="s">
        <v>100</v>
      </c>
      <c r="F179" s="5" t="s">
        <v>109</v>
      </c>
      <c r="G179" s="17"/>
      <c r="H179" s="56">
        <f>H180</f>
        <v>630000</v>
      </c>
      <c r="I179" s="56">
        <f t="shared" ref="I179:J180" si="74">I180</f>
        <v>630000</v>
      </c>
      <c r="J179" s="56">
        <f t="shared" si="74"/>
        <v>324171.7</v>
      </c>
      <c r="K179" s="204">
        <f t="shared" si="66"/>
        <v>51.455825396825396</v>
      </c>
    </row>
    <row r="180" spans="1:11" ht="26.4">
      <c r="A180" s="190"/>
      <c r="B180" s="26" t="s">
        <v>41</v>
      </c>
      <c r="C180" s="5" t="s">
        <v>16</v>
      </c>
      <c r="D180" s="5" t="s">
        <v>3</v>
      </c>
      <c r="E180" s="5" t="s">
        <v>100</v>
      </c>
      <c r="F180" s="5" t="s">
        <v>109</v>
      </c>
      <c r="G180" s="17" t="s">
        <v>39</v>
      </c>
      <c r="H180" s="56">
        <f>H181</f>
        <v>630000</v>
      </c>
      <c r="I180" s="56">
        <f t="shared" si="74"/>
        <v>630000</v>
      </c>
      <c r="J180" s="56">
        <f t="shared" si="74"/>
        <v>324171.7</v>
      </c>
      <c r="K180" s="204">
        <f t="shared" si="66"/>
        <v>51.455825396825396</v>
      </c>
    </row>
    <row r="181" spans="1:11">
      <c r="A181" s="190"/>
      <c r="B181" s="25" t="s">
        <v>42</v>
      </c>
      <c r="C181" s="5" t="s">
        <v>16</v>
      </c>
      <c r="D181" s="5" t="s">
        <v>3</v>
      </c>
      <c r="E181" s="5" t="s">
        <v>100</v>
      </c>
      <c r="F181" s="5" t="s">
        <v>109</v>
      </c>
      <c r="G181" s="17" t="s">
        <v>40</v>
      </c>
      <c r="H181" s="60">
        <v>630000</v>
      </c>
      <c r="I181" s="60">
        <v>630000</v>
      </c>
      <c r="J181" s="60">
        <v>324171.7</v>
      </c>
      <c r="K181" s="205">
        <f t="shared" si="66"/>
        <v>51.455825396825396</v>
      </c>
    </row>
    <row r="182" spans="1:11">
      <c r="A182" s="190"/>
      <c r="B182" s="55" t="s">
        <v>213</v>
      </c>
      <c r="C182" s="5" t="s">
        <v>16</v>
      </c>
      <c r="D182" s="5" t="s">
        <v>3</v>
      </c>
      <c r="E182" s="5" t="s">
        <v>100</v>
      </c>
      <c r="F182" s="5" t="s">
        <v>110</v>
      </c>
      <c r="G182" s="17"/>
      <c r="H182" s="56">
        <f>H183</f>
        <v>68150508</v>
      </c>
      <c r="I182" s="56">
        <f t="shared" ref="I182:J183" si="75">I183</f>
        <v>68150508</v>
      </c>
      <c r="J182" s="56">
        <f t="shared" si="75"/>
        <v>39482849.189999998</v>
      </c>
      <c r="K182" s="204">
        <f t="shared" si="66"/>
        <v>57.934783391489908</v>
      </c>
    </row>
    <row r="183" spans="1:11" ht="26.4">
      <c r="A183" s="190"/>
      <c r="B183" s="26" t="s">
        <v>41</v>
      </c>
      <c r="C183" s="5" t="s">
        <v>16</v>
      </c>
      <c r="D183" s="5" t="s">
        <v>3</v>
      </c>
      <c r="E183" s="5" t="s">
        <v>100</v>
      </c>
      <c r="F183" s="5" t="s">
        <v>110</v>
      </c>
      <c r="G183" s="17" t="s">
        <v>39</v>
      </c>
      <c r="H183" s="56">
        <f>H184</f>
        <v>68150508</v>
      </c>
      <c r="I183" s="56">
        <f t="shared" si="75"/>
        <v>68150508</v>
      </c>
      <c r="J183" s="56">
        <f t="shared" si="75"/>
        <v>39482849.189999998</v>
      </c>
      <c r="K183" s="204">
        <f t="shared" si="66"/>
        <v>57.934783391489908</v>
      </c>
    </row>
    <row r="184" spans="1:11">
      <c r="A184" s="190"/>
      <c r="B184" s="25" t="s">
        <v>42</v>
      </c>
      <c r="C184" s="5" t="s">
        <v>16</v>
      </c>
      <c r="D184" s="5" t="s">
        <v>3</v>
      </c>
      <c r="E184" s="5" t="s">
        <v>100</v>
      </c>
      <c r="F184" s="5" t="s">
        <v>110</v>
      </c>
      <c r="G184" s="17" t="s">
        <v>40</v>
      </c>
      <c r="H184" s="60">
        <v>68150508</v>
      </c>
      <c r="I184" s="60">
        <f>67650508+500000</f>
        <v>68150508</v>
      </c>
      <c r="J184" s="60">
        <v>39482849.189999998</v>
      </c>
      <c r="K184" s="205">
        <f t="shared" si="66"/>
        <v>57.934783391489908</v>
      </c>
    </row>
    <row r="185" spans="1:11">
      <c r="A185" s="190"/>
      <c r="B185" s="108" t="s">
        <v>214</v>
      </c>
      <c r="C185" s="5" t="s">
        <v>16</v>
      </c>
      <c r="D185" s="5" t="s">
        <v>3</v>
      </c>
      <c r="E185" s="5" t="s">
        <v>100</v>
      </c>
      <c r="F185" s="5" t="s">
        <v>111</v>
      </c>
      <c r="G185" s="17"/>
      <c r="H185" s="56">
        <f>H186</f>
        <v>160000</v>
      </c>
      <c r="I185" s="56">
        <f t="shared" ref="I185:J186" si="76">I186</f>
        <v>160000</v>
      </c>
      <c r="J185" s="56">
        <f t="shared" si="76"/>
        <v>23250</v>
      </c>
      <c r="K185" s="204">
        <f t="shared" si="66"/>
        <v>14.531250000000002</v>
      </c>
    </row>
    <row r="186" spans="1:11" ht="26.4">
      <c r="A186" s="190"/>
      <c r="B186" s="55" t="s">
        <v>185</v>
      </c>
      <c r="C186" s="5" t="s">
        <v>16</v>
      </c>
      <c r="D186" s="5" t="s">
        <v>3</v>
      </c>
      <c r="E186" s="5" t="s">
        <v>100</v>
      </c>
      <c r="F186" s="5" t="s">
        <v>111</v>
      </c>
      <c r="G186" s="17" t="s">
        <v>32</v>
      </c>
      <c r="H186" s="56">
        <f>H187</f>
        <v>160000</v>
      </c>
      <c r="I186" s="56">
        <f t="shared" si="76"/>
        <v>160000</v>
      </c>
      <c r="J186" s="56">
        <f t="shared" si="76"/>
        <v>23250</v>
      </c>
      <c r="K186" s="204">
        <f t="shared" si="66"/>
        <v>14.531250000000002</v>
      </c>
    </row>
    <row r="187" spans="1:11" ht="26.4">
      <c r="A187" s="190"/>
      <c r="B187" s="27" t="s">
        <v>34</v>
      </c>
      <c r="C187" s="5" t="s">
        <v>16</v>
      </c>
      <c r="D187" s="5" t="s">
        <v>3</v>
      </c>
      <c r="E187" s="5" t="s">
        <v>100</v>
      </c>
      <c r="F187" s="5" t="s">
        <v>111</v>
      </c>
      <c r="G187" s="17" t="s">
        <v>33</v>
      </c>
      <c r="H187" s="60">
        <v>160000</v>
      </c>
      <c r="I187" s="60">
        <v>160000</v>
      </c>
      <c r="J187" s="60">
        <v>23250</v>
      </c>
      <c r="K187" s="205">
        <f t="shared" si="66"/>
        <v>14.531250000000002</v>
      </c>
    </row>
    <row r="188" spans="1:11" ht="39.6">
      <c r="A188" s="190"/>
      <c r="B188" s="55" t="s">
        <v>210</v>
      </c>
      <c r="C188" s="5" t="s">
        <v>16</v>
      </c>
      <c r="D188" s="5" t="s">
        <v>3</v>
      </c>
      <c r="E188" s="5" t="s">
        <v>100</v>
      </c>
      <c r="F188" s="5" t="s">
        <v>105</v>
      </c>
      <c r="G188" s="17"/>
      <c r="H188" s="56">
        <f>H189</f>
        <v>732969</v>
      </c>
      <c r="I188" s="56">
        <f t="shared" ref="I188:J189" si="77">I189</f>
        <v>732969</v>
      </c>
      <c r="J188" s="56">
        <f t="shared" si="77"/>
        <v>227653.08000000002</v>
      </c>
      <c r="K188" s="204">
        <f t="shared" si="66"/>
        <v>31.059032510242591</v>
      </c>
    </row>
    <row r="189" spans="1:11" ht="26.4">
      <c r="A189" s="169"/>
      <c r="B189" s="26" t="s">
        <v>41</v>
      </c>
      <c r="C189" s="5" t="s">
        <v>16</v>
      </c>
      <c r="D189" s="5" t="s">
        <v>3</v>
      </c>
      <c r="E189" s="5" t="s">
        <v>100</v>
      </c>
      <c r="F189" s="5" t="s">
        <v>105</v>
      </c>
      <c r="G189" s="17" t="s">
        <v>39</v>
      </c>
      <c r="H189" s="56">
        <f>H190</f>
        <v>732969</v>
      </c>
      <c r="I189" s="56">
        <f t="shared" si="77"/>
        <v>732969</v>
      </c>
      <c r="J189" s="56">
        <f t="shared" si="77"/>
        <v>227653.08000000002</v>
      </c>
      <c r="K189" s="204">
        <f t="shared" si="66"/>
        <v>31.059032510242591</v>
      </c>
    </row>
    <row r="190" spans="1:11">
      <c r="A190" s="190"/>
      <c r="B190" s="25" t="s">
        <v>42</v>
      </c>
      <c r="C190" s="5" t="s">
        <v>16</v>
      </c>
      <c r="D190" s="5" t="s">
        <v>3</v>
      </c>
      <c r="E190" s="5" t="s">
        <v>100</v>
      </c>
      <c r="F190" s="5" t="s">
        <v>105</v>
      </c>
      <c r="G190" s="17" t="s">
        <v>40</v>
      </c>
      <c r="H190" s="60">
        <v>732969</v>
      </c>
      <c r="I190" s="60">
        <v>732969</v>
      </c>
      <c r="J190" s="60">
        <v>227653.08000000002</v>
      </c>
      <c r="K190" s="205">
        <f t="shared" si="66"/>
        <v>31.059032510242591</v>
      </c>
    </row>
    <row r="191" spans="1:11">
      <c r="A191" s="190"/>
      <c r="B191" s="55" t="s">
        <v>170</v>
      </c>
      <c r="C191" s="53" t="s">
        <v>16</v>
      </c>
      <c r="D191" s="53" t="s">
        <v>3</v>
      </c>
      <c r="E191" s="53" t="s">
        <v>100</v>
      </c>
      <c r="F191" s="53" t="s">
        <v>169</v>
      </c>
      <c r="G191" s="54"/>
      <c r="H191" s="60">
        <f>H192</f>
        <v>767400</v>
      </c>
      <c r="I191" s="60">
        <f t="shared" ref="I191:J192" si="78">I192</f>
        <v>767400</v>
      </c>
      <c r="J191" s="60">
        <f t="shared" si="78"/>
        <v>127465</v>
      </c>
      <c r="K191" s="205">
        <f t="shared" si="66"/>
        <v>16.609981756580659</v>
      </c>
    </row>
    <row r="192" spans="1:11" ht="26.4">
      <c r="A192" s="190"/>
      <c r="B192" s="55" t="s">
        <v>41</v>
      </c>
      <c r="C192" s="53" t="s">
        <v>16</v>
      </c>
      <c r="D192" s="53" t="s">
        <v>3</v>
      </c>
      <c r="E192" s="53" t="s">
        <v>100</v>
      </c>
      <c r="F192" s="53" t="s">
        <v>169</v>
      </c>
      <c r="G192" s="54" t="s">
        <v>39</v>
      </c>
      <c r="H192" s="60">
        <f>H193</f>
        <v>767400</v>
      </c>
      <c r="I192" s="60">
        <f t="shared" si="78"/>
        <v>767400</v>
      </c>
      <c r="J192" s="60">
        <f t="shared" si="78"/>
        <v>127465</v>
      </c>
      <c r="K192" s="205">
        <f t="shared" si="66"/>
        <v>16.609981756580659</v>
      </c>
    </row>
    <row r="193" spans="1:11">
      <c r="A193" s="190"/>
      <c r="B193" s="55" t="s">
        <v>42</v>
      </c>
      <c r="C193" s="53" t="s">
        <v>16</v>
      </c>
      <c r="D193" s="53" t="s">
        <v>3</v>
      </c>
      <c r="E193" s="53" t="s">
        <v>100</v>
      </c>
      <c r="F193" s="53" t="s">
        <v>169</v>
      </c>
      <c r="G193" s="54" t="s">
        <v>40</v>
      </c>
      <c r="H193" s="60">
        <v>767400</v>
      </c>
      <c r="I193" s="60">
        <v>767400</v>
      </c>
      <c r="J193" s="60">
        <v>127465</v>
      </c>
      <c r="K193" s="205">
        <f t="shared" si="66"/>
        <v>16.609981756580659</v>
      </c>
    </row>
    <row r="194" spans="1:11" ht="26.4">
      <c r="A194" s="190"/>
      <c r="B194" s="108" t="s">
        <v>215</v>
      </c>
      <c r="C194" s="5" t="s">
        <v>16</v>
      </c>
      <c r="D194" s="5" t="s">
        <v>3</v>
      </c>
      <c r="E194" s="5" t="s">
        <v>100</v>
      </c>
      <c r="F194" s="72" t="s">
        <v>311</v>
      </c>
      <c r="G194" s="17"/>
      <c r="H194" s="66">
        <f>H195</f>
        <v>2880000</v>
      </c>
      <c r="I194" s="66">
        <f t="shared" ref="I194:J195" si="79">I195</f>
        <v>2880000</v>
      </c>
      <c r="J194" s="66">
        <f t="shared" si="79"/>
        <v>35700</v>
      </c>
      <c r="K194" s="210">
        <f>J194/I194*100</f>
        <v>1.2395833333333333</v>
      </c>
    </row>
    <row r="195" spans="1:11" ht="26.4">
      <c r="A195" s="169"/>
      <c r="B195" s="26" t="s">
        <v>41</v>
      </c>
      <c r="C195" s="5" t="s">
        <v>16</v>
      </c>
      <c r="D195" s="5" t="s">
        <v>3</v>
      </c>
      <c r="E195" s="5" t="s">
        <v>100</v>
      </c>
      <c r="F195" s="72" t="s">
        <v>311</v>
      </c>
      <c r="G195" s="54" t="s">
        <v>39</v>
      </c>
      <c r="H195" s="66">
        <f>H196</f>
        <v>2880000</v>
      </c>
      <c r="I195" s="66">
        <f t="shared" si="79"/>
        <v>2880000</v>
      </c>
      <c r="J195" s="66">
        <f t="shared" si="79"/>
        <v>35700</v>
      </c>
      <c r="K195" s="210">
        <f>J195/I195*100</f>
        <v>1.2395833333333333</v>
      </c>
    </row>
    <row r="196" spans="1:11">
      <c r="A196" s="169"/>
      <c r="B196" s="25" t="s">
        <v>42</v>
      </c>
      <c r="C196" s="5" t="s">
        <v>16</v>
      </c>
      <c r="D196" s="5" t="s">
        <v>3</v>
      </c>
      <c r="E196" s="5" t="s">
        <v>100</v>
      </c>
      <c r="F196" s="72" t="s">
        <v>311</v>
      </c>
      <c r="G196" s="54" t="s">
        <v>40</v>
      </c>
      <c r="H196" s="60">
        <v>2880000</v>
      </c>
      <c r="I196" s="60">
        <v>2880000</v>
      </c>
      <c r="J196" s="60">
        <v>35700</v>
      </c>
      <c r="K196" s="205">
        <f>J196/I196*100</f>
        <v>1.2395833333333333</v>
      </c>
    </row>
    <row r="197" spans="1:11" ht="26.4">
      <c r="A197" s="30" t="s">
        <v>80</v>
      </c>
      <c r="B197" s="80" t="s">
        <v>78</v>
      </c>
      <c r="C197" s="6" t="s">
        <v>16</v>
      </c>
      <c r="D197" s="6" t="s">
        <v>10</v>
      </c>
      <c r="E197" s="6" t="s">
        <v>100</v>
      </c>
      <c r="F197" s="6" t="s">
        <v>101</v>
      </c>
      <c r="G197" s="18"/>
      <c r="H197" s="57">
        <f>H204+H207+H210+H219+H216+H222+H201+H198+H213</f>
        <v>48487542.039999999</v>
      </c>
      <c r="I197" s="57">
        <f t="shared" ref="I197:J197" si="80">I204+I207+I210+I219+I216+I222+I201+I198+I213</f>
        <v>48476814.329999998</v>
      </c>
      <c r="J197" s="57">
        <f t="shared" si="80"/>
        <v>28143181.380000003</v>
      </c>
      <c r="K197" s="203">
        <f t="shared" si="66"/>
        <v>58.0549315563905</v>
      </c>
    </row>
    <row r="198" spans="1:11">
      <c r="A198" s="168"/>
      <c r="B198" s="81" t="s">
        <v>246</v>
      </c>
      <c r="C198" s="38" t="s">
        <v>16</v>
      </c>
      <c r="D198" s="38" t="s">
        <v>10</v>
      </c>
      <c r="E198" s="38" t="s">
        <v>100</v>
      </c>
      <c r="F198" s="72" t="s">
        <v>126</v>
      </c>
      <c r="G198" s="37"/>
      <c r="H198" s="63">
        <f>H199</f>
        <v>20000</v>
      </c>
      <c r="I198" s="63">
        <f t="shared" ref="I198:J199" si="81">I199</f>
        <v>20000</v>
      </c>
      <c r="J198" s="63">
        <f t="shared" si="81"/>
        <v>20000</v>
      </c>
      <c r="K198" s="207">
        <f t="shared" ref="K198:K200" si="82">J198/I198*100</f>
        <v>100</v>
      </c>
    </row>
    <row r="199" spans="1:11" ht="26.4">
      <c r="A199" s="173"/>
      <c r="B199" s="81" t="s">
        <v>41</v>
      </c>
      <c r="C199" s="38" t="s">
        <v>16</v>
      </c>
      <c r="D199" s="38" t="s">
        <v>10</v>
      </c>
      <c r="E199" s="38" t="s">
        <v>100</v>
      </c>
      <c r="F199" s="72" t="s">
        <v>126</v>
      </c>
      <c r="G199" s="100" t="s">
        <v>39</v>
      </c>
      <c r="H199" s="63">
        <f>H200</f>
        <v>20000</v>
      </c>
      <c r="I199" s="63">
        <f t="shared" si="81"/>
        <v>20000</v>
      </c>
      <c r="J199" s="63">
        <f t="shared" si="81"/>
        <v>20000</v>
      </c>
      <c r="K199" s="207">
        <f t="shared" si="82"/>
        <v>100</v>
      </c>
    </row>
    <row r="200" spans="1:11">
      <c r="A200" s="173"/>
      <c r="B200" s="81" t="s">
        <v>42</v>
      </c>
      <c r="C200" s="38" t="s">
        <v>16</v>
      </c>
      <c r="D200" s="38" t="s">
        <v>10</v>
      </c>
      <c r="E200" s="38" t="s">
        <v>100</v>
      </c>
      <c r="F200" s="72" t="s">
        <v>126</v>
      </c>
      <c r="G200" s="100" t="s">
        <v>40</v>
      </c>
      <c r="H200" s="60">
        <v>20000</v>
      </c>
      <c r="I200" s="60">
        <v>20000</v>
      </c>
      <c r="J200" s="60">
        <v>20000</v>
      </c>
      <c r="K200" s="205">
        <f t="shared" si="82"/>
        <v>100</v>
      </c>
    </row>
    <row r="201" spans="1:11" ht="26.4">
      <c r="A201" s="168"/>
      <c r="B201" s="81" t="s">
        <v>208</v>
      </c>
      <c r="C201" s="5" t="s">
        <v>16</v>
      </c>
      <c r="D201" s="5" t="s">
        <v>10</v>
      </c>
      <c r="E201" s="5" t="s">
        <v>100</v>
      </c>
      <c r="F201" s="72" t="s">
        <v>163</v>
      </c>
      <c r="G201" s="17"/>
      <c r="H201" s="63">
        <f>H202</f>
        <v>2581881.1100000003</v>
      </c>
      <c r="I201" s="63">
        <f t="shared" ref="I201:J201" si="83">I202</f>
        <v>2581881.1100000003</v>
      </c>
      <c r="J201" s="63">
        <f t="shared" si="83"/>
        <v>294350</v>
      </c>
      <c r="K201" s="207">
        <f t="shared" si="66"/>
        <v>11.400602408063628</v>
      </c>
    </row>
    <row r="202" spans="1:11" ht="26.4">
      <c r="A202" s="173"/>
      <c r="B202" s="73" t="s">
        <v>41</v>
      </c>
      <c r="C202" s="5" t="s">
        <v>16</v>
      </c>
      <c r="D202" s="5" t="s">
        <v>10</v>
      </c>
      <c r="E202" s="5" t="s">
        <v>100</v>
      </c>
      <c r="F202" s="72" t="s">
        <v>163</v>
      </c>
      <c r="G202" s="17" t="s">
        <v>39</v>
      </c>
      <c r="H202" s="63">
        <f>H203</f>
        <v>2581881.1100000003</v>
      </c>
      <c r="I202" s="63">
        <f t="shared" ref="I202:J202" si="84">I203</f>
        <v>2581881.1100000003</v>
      </c>
      <c r="J202" s="63">
        <f t="shared" si="84"/>
        <v>294350</v>
      </c>
      <c r="K202" s="207">
        <f t="shared" si="66"/>
        <v>11.400602408063628</v>
      </c>
    </row>
    <row r="203" spans="1:11">
      <c r="A203" s="173"/>
      <c r="B203" s="101" t="s">
        <v>42</v>
      </c>
      <c r="C203" s="5" t="s">
        <v>16</v>
      </c>
      <c r="D203" s="5" t="s">
        <v>10</v>
      </c>
      <c r="E203" s="5" t="s">
        <v>100</v>
      </c>
      <c r="F203" s="72" t="s">
        <v>163</v>
      </c>
      <c r="G203" s="17" t="s">
        <v>40</v>
      </c>
      <c r="H203" s="60">
        <v>2581881.1100000003</v>
      </c>
      <c r="I203" s="60">
        <v>2581881.1100000003</v>
      </c>
      <c r="J203" s="60">
        <v>294350</v>
      </c>
      <c r="K203" s="205">
        <f t="shared" si="66"/>
        <v>11.400602408063628</v>
      </c>
    </row>
    <row r="204" spans="1:11">
      <c r="A204" s="228"/>
      <c r="B204" s="55" t="s">
        <v>212</v>
      </c>
      <c r="C204" s="5" t="s">
        <v>16</v>
      </c>
      <c r="D204" s="5" t="s">
        <v>10</v>
      </c>
      <c r="E204" s="5" t="s">
        <v>100</v>
      </c>
      <c r="F204" s="53" t="s">
        <v>109</v>
      </c>
      <c r="G204" s="17"/>
      <c r="H204" s="56">
        <f>H205</f>
        <v>27000</v>
      </c>
      <c r="I204" s="56">
        <f t="shared" ref="I204:J205" si="85">I205</f>
        <v>27000</v>
      </c>
      <c r="J204" s="56">
        <f t="shared" si="85"/>
        <v>6000</v>
      </c>
      <c r="K204" s="204">
        <f t="shared" si="66"/>
        <v>22.222222222222221</v>
      </c>
    </row>
    <row r="205" spans="1:11" ht="26.4">
      <c r="A205" s="173"/>
      <c r="B205" s="73" t="s">
        <v>41</v>
      </c>
      <c r="C205" s="5" t="s">
        <v>16</v>
      </c>
      <c r="D205" s="5" t="s">
        <v>10</v>
      </c>
      <c r="E205" s="5" t="s">
        <v>100</v>
      </c>
      <c r="F205" s="53" t="s">
        <v>109</v>
      </c>
      <c r="G205" s="17" t="s">
        <v>39</v>
      </c>
      <c r="H205" s="56">
        <f>H206</f>
        <v>27000</v>
      </c>
      <c r="I205" s="56">
        <f t="shared" si="85"/>
        <v>27000</v>
      </c>
      <c r="J205" s="56">
        <f t="shared" si="85"/>
        <v>6000</v>
      </c>
      <c r="K205" s="204">
        <f t="shared" si="66"/>
        <v>22.222222222222221</v>
      </c>
    </row>
    <row r="206" spans="1:11">
      <c r="A206" s="173"/>
      <c r="B206" s="84" t="s">
        <v>42</v>
      </c>
      <c r="C206" s="5" t="s">
        <v>16</v>
      </c>
      <c r="D206" s="5" t="s">
        <v>10</v>
      </c>
      <c r="E206" s="5" t="s">
        <v>100</v>
      </c>
      <c r="F206" s="53" t="s">
        <v>109</v>
      </c>
      <c r="G206" s="17" t="s">
        <v>40</v>
      </c>
      <c r="H206" s="60">
        <v>27000</v>
      </c>
      <c r="I206" s="60">
        <v>27000</v>
      </c>
      <c r="J206" s="60">
        <v>6000</v>
      </c>
      <c r="K206" s="205">
        <f t="shared" si="66"/>
        <v>22.222222222222221</v>
      </c>
    </row>
    <row r="207" spans="1:11">
      <c r="A207" s="229"/>
      <c r="B207" s="55" t="s">
        <v>54</v>
      </c>
      <c r="C207" s="5" t="s">
        <v>16</v>
      </c>
      <c r="D207" s="5" t="s">
        <v>10</v>
      </c>
      <c r="E207" s="5" t="s">
        <v>100</v>
      </c>
      <c r="F207" s="5" t="s">
        <v>112</v>
      </c>
      <c r="G207" s="17"/>
      <c r="H207" s="56">
        <f>H208</f>
        <v>34150047</v>
      </c>
      <c r="I207" s="56">
        <f t="shared" ref="I207:J208" si="86">I208</f>
        <v>34150047</v>
      </c>
      <c r="J207" s="56">
        <f t="shared" si="86"/>
        <v>16397510.09</v>
      </c>
      <c r="K207" s="204">
        <f t="shared" si="66"/>
        <v>48.016068879788072</v>
      </c>
    </row>
    <row r="208" spans="1:11" ht="26.4">
      <c r="A208" s="173"/>
      <c r="B208" s="73" t="s">
        <v>41</v>
      </c>
      <c r="C208" s="5" t="s">
        <v>16</v>
      </c>
      <c r="D208" s="5" t="s">
        <v>10</v>
      </c>
      <c r="E208" s="5" t="s">
        <v>100</v>
      </c>
      <c r="F208" s="5" t="s">
        <v>112</v>
      </c>
      <c r="G208" s="17" t="s">
        <v>39</v>
      </c>
      <c r="H208" s="56">
        <f>H209</f>
        <v>34150047</v>
      </c>
      <c r="I208" s="56">
        <f t="shared" si="86"/>
        <v>34150047</v>
      </c>
      <c r="J208" s="56">
        <f t="shared" si="86"/>
        <v>16397510.09</v>
      </c>
      <c r="K208" s="204">
        <f t="shared" si="66"/>
        <v>48.016068879788072</v>
      </c>
    </row>
    <row r="209" spans="1:11">
      <c r="A209" s="173"/>
      <c r="B209" s="84" t="s">
        <v>42</v>
      </c>
      <c r="C209" s="5" t="s">
        <v>16</v>
      </c>
      <c r="D209" s="5" t="s">
        <v>10</v>
      </c>
      <c r="E209" s="5" t="s">
        <v>100</v>
      </c>
      <c r="F209" s="5" t="s">
        <v>112</v>
      </c>
      <c r="G209" s="17" t="s">
        <v>40</v>
      </c>
      <c r="H209" s="60">
        <v>34150047</v>
      </c>
      <c r="I209" s="60">
        <f>33750047+400000</f>
        <v>34150047</v>
      </c>
      <c r="J209" s="60">
        <v>16397510.09</v>
      </c>
      <c r="K209" s="205">
        <f t="shared" si="66"/>
        <v>48.016068879788072</v>
      </c>
    </row>
    <row r="210" spans="1:11" ht="39.6">
      <c r="A210" s="229"/>
      <c r="B210" s="55" t="s">
        <v>210</v>
      </c>
      <c r="C210" s="5" t="s">
        <v>16</v>
      </c>
      <c r="D210" s="5" t="s">
        <v>10</v>
      </c>
      <c r="E210" s="5" t="s">
        <v>100</v>
      </c>
      <c r="F210" s="5" t="s">
        <v>105</v>
      </c>
      <c r="G210" s="17"/>
      <c r="H210" s="56">
        <f>H211</f>
        <v>558863</v>
      </c>
      <c r="I210" s="56">
        <f t="shared" ref="I210:J211" si="87">I211</f>
        <v>558863</v>
      </c>
      <c r="J210" s="56">
        <f t="shared" si="87"/>
        <v>286298.07</v>
      </c>
      <c r="K210" s="204">
        <f t="shared" si="66"/>
        <v>51.228667848828778</v>
      </c>
    </row>
    <row r="211" spans="1:11" ht="26.4">
      <c r="A211" s="173"/>
      <c r="B211" s="73" t="s">
        <v>41</v>
      </c>
      <c r="C211" s="5" t="s">
        <v>16</v>
      </c>
      <c r="D211" s="5" t="s">
        <v>10</v>
      </c>
      <c r="E211" s="5" t="s">
        <v>100</v>
      </c>
      <c r="F211" s="5" t="s">
        <v>105</v>
      </c>
      <c r="G211" s="17" t="s">
        <v>39</v>
      </c>
      <c r="H211" s="56">
        <f>H212</f>
        <v>558863</v>
      </c>
      <c r="I211" s="56">
        <f t="shared" si="87"/>
        <v>558863</v>
      </c>
      <c r="J211" s="56">
        <f t="shared" si="87"/>
        <v>286298.07</v>
      </c>
      <c r="K211" s="204">
        <f t="shared" si="66"/>
        <v>51.228667848828778</v>
      </c>
    </row>
    <row r="212" spans="1:11">
      <c r="A212" s="173"/>
      <c r="B212" s="84" t="s">
        <v>42</v>
      </c>
      <c r="C212" s="5" t="s">
        <v>16</v>
      </c>
      <c r="D212" s="5" t="s">
        <v>10</v>
      </c>
      <c r="E212" s="5" t="s">
        <v>100</v>
      </c>
      <c r="F212" s="5" t="s">
        <v>105</v>
      </c>
      <c r="G212" s="17" t="s">
        <v>40</v>
      </c>
      <c r="H212" s="60">
        <v>558863</v>
      </c>
      <c r="I212" s="60">
        <v>558863</v>
      </c>
      <c r="J212" s="60">
        <v>286298.07</v>
      </c>
      <c r="K212" s="205">
        <f t="shared" si="66"/>
        <v>51.228667848828778</v>
      </c>
    </row>
    <row r="213" spans="1:11">
      <c r="A213" s="229"/>
      <c r="B213" s="81" t="s">
        <v>404</v>
      </c>
      <c r="C213" s="53" t="s">
        <v>16</v>
      </c>
      <c r="D213" s="53" t="s">
        <v>10</v>
      </c>
      <c r="E213" s="53" t="s">
        <v>100</v>
      </c>
      <c r="F213" s="53" t="s">
        <v>405</v>
      </c>
      <c r="G213" s="230"/>
      <c r="H213" s="60">
        <f>H214</f>
        <v>10674400</v>
      </c>
      <c r="I213" s="60">
        <f t="shared" ref="I213:J214" si="88">I214</f>
        <v>10674400</v>
      </c>
      <c r="J213" s="60">
        <f t="shared" si="88"/>
        <v>10674400</v>
      </c>
      <c r="K213" s="205">
        <f t="shared" si="66"/>
        <v>100</v>
      </c>
    </row>
    <row r="214" spans="1:11" ht="26.4">
      <c r="A214" s="229"/>
      <c r="B214" s="81" t="s">
        <v>41</v>
      </c>
      <c r="C214" s="53" t="s">
        <v>16</v>
      </c>
      <c r="D214" s="53" t="s">
        <v>10</v>
      </c>
      <c r="E214" s="53" t="s">
        <v>100</v>
      </c>
      <c r="F214" s="53" t="s">
        <v>405</v>
      </c>
      <c r="G214" s="230" t="s">
        <v>39</v>
      </c>
      <c r="H214" s="60">
        <f>H215</f>
        <v>10674400</v>
      </c>
      <c r="I214" s="60">
        <f t="shared" si="88"/>
        <v>10674400</v>
      </c>
      <c r="J214" s="60">
        <f t="shared" si="88"/>
        <v>10674400</v>
      </c>
      <c r="K214" s="205">
        <f t="shared" si="66"/>
        <v>100</v>
      </c>
    </row>
    <row r="215" spans="1:11">
      <c r="A215" s="229"/>
      <c r="B215" s="81" t="s">
        <v>42</v>
      </c>
      <c r="C215" s="53" t="s">
        <v>16</v>
      </c>
      <c r="D215" s="53" t="s">
        <v>10</v>
      </c>
      <c r="E215" s="53" t="s">
        <v>100</v>
      </c>
      <c r="F215" s="53" t="s">
        <v>405</v>
      </c>
      <c r="G215" s="230" t="s">
        <v>40</v>
      </c>
      <c r="H215" s="60">
        <v>10674400</v>
      </c>
      <c r="I215" s="60">
        <v>10674400</v>
      </c>
      <c r="J215" s="60">
        <v>10674400</v>
      </c>
      <c r="K215" s="205">
        <f t="shared" si="66"/>
        <v>100</v>
      </c>
    </row>
    <row r="216" spans="1:11" ht="66">
      <c r="A216" s="190"/>
      <c r="B216" s="55" t="s">
        <v>312</v>
      </c>
      <c r="C216" s="38" t="s">
        <v>16</v>
      </c>
      <c r="D216" s="38" t="s">
        <v>10</v>
      </c>
      <c r="E216" s="38" t="s">
        <v>100</v>
      </c>
      <c r="F216" s="72" t="s">
        <v>313</v>
      </c>
      <c r="G216" s="37"/>
      <c r="H216" s="66">
        <f>H217</f>
        <v>10727.71</v>
      </c>
      <c r="I216" s="66">
        <f t="shared" ref="I216:J217" si="89">I217</f>
        <v>0</v>
      </c>
      <c r="J216" s="66">
        <f t="shared" si="89"/>
        <v>0</v>
      </c>
      <c r="K216" s="210"/>
    </row>
    <row r="217" spans="1:11" ht="26.4">
      <c r="A217" s="169"/>
      <c r="B217" s="73" t="s">
        <v>41</v>
      </c>
      <c r="C217" s="38" t="s">
        <v>16</v>
      </c>
      <c r="D217" s="38" t="s">
        <v>10</v>
      </c>
      <c r="E217" s="38" t="s">
        <v>100</v>
      </c>
      <c r="F217" s="72" t="s">
        <v>313</v>
      </c>
      <c r="G217" s="37" t="s">
        <v>39</v>
      </c>
      <c r="H217" s="66">
        <f>H218</f>
        <v>10727.71</v>
      </c>
      <c r="I217" s="66">
        <f t="shared" si="89"/>
        <v>0</v>
      </c>
      <c r="J217" s="66">
        <f t="shared" si="89"/>
        <v>0</v>
      </c>
      <c r="K217" s="210"/>
    </row>
    <row r="218" spans="1:11">
      <c r="A218" s="169"/>
      <c r="B218" s="84" t="s">
        <v>42</v>
      </c>
      <c r="C218" s="38" t="s">
        <v>16</v>
      </c>
      <c r="D218" s="38" t="s">
        <v>10</v>
      </c>
      <c r="E218" s="38" t="s">
        <v>100</v>
      </c>
      <c r="F218" s="72" t="s">
        <v>313</v>
      </c>
      <c r="G218" s="37" t="s">
        <v>40</v>
      </c>
      <c r="H218" s="60">
        <v>10727.71</v>
      </c>
      <c r="I218" s="60"/>
      <c r="J218" s="60"/>
      <c r="K218" s="205"/>
    </row>
    <row r="219" spans="1:11" ht="26.4">
      <c r="A219" s="229"/>
      <c r="B219" s="179" t="s">
        <v>216</v>
      </c>
      <c r="C219" s="10" t="s">
        <v>16</v>
      </c>
      <c r="D219" s="5" t="s">
        <v>10</v>
      </c>
      <c r="E219" s="5" t="s">
        <v>100</v>
      </c>
      <c r="F219" s="72" t="s">
        <v>217</v>
      </c>
      <c r="G219" s="17"/>
      <c r="H219" s="66">
        <f>H220</f>
        <v>191439.46</v>
      </c>
      <c r="I219" s="66">
        <f t="shared" ref="I219:J220" si="90">I220</f>
        <v>191439.46</v>
      </c>
      <c r="J219" s="66">
        <f t="shared" si="90"/>
        <v>191439.46</v>
      </c>
      <c r="K219" s="210">
        <f>J219/I219*100</f>
        <v>100</v>
      </c>
    </row>
    <row r="220" spans="1:11" ht="26.4">
      <c r="A220" s="173"/>
      <c r="B220" s="73" t="s">
        <v>41</v>
      </c>
      <c r="C220" s="5" t="s">
        <v>16</v>
      </c>
      <c r="D220" s="5" t="s">
        <v>10</v>
      </c>
      <c r="E220" s="5" t="s">
        <v>100</v>
      </c>
      <c r="F220" s="72" t="s">
        <v>217</v>
      </c>
      <c r="G220" s="54" t="s">
        <v>39</v>
      </c>
      <c r="H220" s="66">
        <f>H221</f>
        <v>191439.46</v>
      </c>
      <c r="I220" s="66">
        <f t="shared" si="90"/>
        <v>191439.46</v>
      </c>
      <c r="J220" s="66">
        <f t="shared" si="90"/>
        <v>191439.46</v>
      </c>
      <c r="K220" s="210">
        <f>J220/I220*100</f>
        <v>100</v>
      </c>
    </row>
    <row r="221" spans="1:11">
      <c r="A221" s="173"/>
      <c r="B221" s="84" t="s">
        <v>42</v>
      </c>
      <c r="C221" s="5" t="s">
        <v>16</v>
      </c>
      <c r="D221" s="5" t="s">
        <v>10</v>
      </c>
      <c r="E221" s="5" t="s">
        <v>100</v>
      </c>
      <c r="F221" s="72" t="s">
        <v>217</v>
      </c>
      <c r="G221" s="54" t="s">
        <v>40</v>
      </c>
      <c r="H221" s="60">
        <v>191439.46</v>
      </c>
      <c r="I221" s="60">
        <v>191439.46</v>
      </c>
      <c r="J221" s="60">
        <v>191439.46</v>
      </c>
      <c r="K221" s="205">
        <f>J221/I221*100</f>
        <v>100</v>
      </c>
    </row>
    <row r="222" spans="1:11" ht="39.6">
      <c r="A222" s="169"/>
      <c r="B222" s="101" t="s">
        <v>187</v>
      </c>
      <c r="C222" s="34" t="s">
        <v>16</v>
      </c>
      <c r="D222" s="34" t="s">
        <v>10</v>
      </c>
      <c r="E222" s="34" t="s">
        <v>100</v>
      </c>
      <c r="F222" s="34" t="s">
        <v>186</v>
      </c>
      <c r="G222" s="35"/>
      <c r="H222" s="60">
        <f>H223</f>
        <v>273183.76</v>
      </c>
      <c r="I222" s="60">
        <f t="shared" ref="I222:J223" si="91">I223</f>
        <v>273183.76</v>
      </c>
      <c r="J222" s="60">
        <f t="shared" si="91"/>
        <v>273183.76</v>
      </c>
      <c r="K222" s="205">
        <f t="shared" si="66"/>
        <v>100</v>
      </c>
    </row>
    <row r="223" spans="1:11" ht="26.4">
      <c r="A223" s="169"/>
      <c r="B223" s="73" t="s">
        <v>41</v>
      </c>
      <c r="C223" s="38" t="s">
        <v>16</v>
      </c>
      <c r="D223" s="38" t="s">
        <v>10</v>
      </c>
      <c r="E223" s="38" t="s">
        <v>100</v>
      </c>
      <c r="F223" s="72" t="s">
        <v>186</v>
      </c>
      <c r="G223" s="100" t="s">
        <v>39</v>
      </c>
      <c r="H223" s="60">
        <f>H224</f>
        <v>273183.76</v>
      </c>
      <c r="I223" s="60">
        <f t="shared" si="91"/>
        <v>273183.76</v>
      </c>
      <c r="J223" s="60">
        <f t="shared" si="91"/>
        <v>273183.76</v>
      </c>
      <c r="K223" s="205">
        <f t="shared" si="66"/>
        <v>100</v>
      </c>
    </row>
    <row r="224" spans="1:11">
      <c r="A224" s="169"/>
      <c r="B224" s="84" t="s">
        <v>42</v>
      </c>
      <c r="C224" s="38" t="s">
        <v>16</v>
      </c>
      <c r="D224" s="38" t="s">
        <v>10</v>
      </c>
      <c r="E224" s="38" t="s">
        <v>100</v>
      </c>
      <c r="F224" s="72" t="s">
        <v>186</v>
      </c>
      <c r="G224" s="100" t="s">
        <v>40</v>
      </c>
      <c r="H224" s="60">
        <v>273183.76</v>
      </c>
      <c r="I224" s="60">
        <v>273183.76</v>
      </c>
      <c r="J224" s="60">
        <v>273183.76</v>
      </c>
      <c r="K224" s="205">
        <f t="shared" si="66"/>
        <v>100</v>
      </c>
    </row>
    <row r="225" spans="1:11" ht="28.5" customHeight="1">
      <c r="A225" s="30" t="s">
        <v>82</v>
      </c>
      <c r="B225" s="80" t="s">
        <v>81</v>
      </c>
      <c r="C225" s="6" t="s">
        <v>16</v>
      </c>
      <c r="D225" s="6" t="s">
        <v>14</v>
      </c>
      <c r="E225" s="6" t="s">
        <v>100</v>
      </c>
      <c r="F225" s="6" t="s">
        <v>101</v>
      </c>
      <c r="G225" s="18"/>
      <c r="H225" s="57">
        <f>H226+H229+H232+H235</f>
        <v>20100191</v>
      </c>
      <c r="I225" s="57">
        <f t="shared" ref="I225:J225" si="92">I226+I229+I232+I235</f>
        <v>20100191</v>
      </c>
      <c r="J225" s="57">
        <f t="shared" si="92"/>
        <v>12098239.15</v>
      </c>
      <c r="K225" s="203">
        <f t="shared" si="66"/>
        <v>60.189672575748162</v>
      </c>
    </row>
    <row r="226" spans="1:11" ht="26.4">
      <c r="A226" s="273"/>
      <c r="B226" s="55" t="s">
        <v>208</v>
      </c>
      <c r="C226" s="5" t="s">
        <v>16</v>
      </c>
      <c r="D226" s="5" t="s">
        <v>14</v>
      </c>
      <c r="E226" s="5" t="s">
        <v>100</v>
      </c>
      <c r="F226" s="34" t="s">
        <v>163</v>
      </c>
      <c r="G226" s="54"/>
      <c r="H226" s="63">
        <f>H227</f>
        <v>500000</v>
      </c>
      <c r="I226" s="63">
        <f t="shared" ref="I226:J227" si="93">I227</f>
        <v>500000</v>
      </c>
      <c r="J226" s="63">
        <f t="shared" si="93"/>
        <v>71670.600000000006</v>
      </c>
      <c r="K226" s="207">
        <f t="shared" si="66"/>
        <v>14.33412</v>
      </c>
    </row>
    <row r="227" spans="1:11" ht="26.4">
      <c r="A227" s="257"/>
      <c r="B227" s="26" t="s">
        <v>41</v>
      </c>
      <c r="C227" s="5" t="s">
        <v>16</v>
      </c>
      <c r="D227" s="5" t="s">
        <v>14</v>
      </c>
      <c r="E227" s="5" t="s">
        <v>100</v>
      </c>
      <c r="F227" s="34" t="s">
        <v>163</v>
      </c>
      <c r="G227" s="54" t="s">
        <v>39</v>
      </c>
      <c r="H227" s="63">
        <f>H228</f>
        <v>500000</v>
      </c>
      <c r="I227" s="63">
        <f t="shared" si="93"/>
        <v>500000</v>
      </c>
      <c r="J227" s="63">
        <f t="shared" si="93"/>
        <v>71670.600000000006</v>
      </c>
      <c r="K227" s="207">
        <f t="shared" si="66"/>
        <v>14.33412</v>
      </c>
    </row>
    <row r="228" spans="1:11">
      <c r="A228" s="257"/>
      <c r="B228" s="25" t="s">
        <v>42</v>
      </c>
      <c r="C228" s="5" t="s">
        <v>16</v>
      </c>
      <c r="D228" s="5" t="s">
        <v>14</v>
      </c>
      <c r="E228" s="5" t="s">
        <v>100</v>
      </c>
      <c r="F228" s="34" t="s">
        <v>163</v>
      </c>
      <c r="G228" s="54" t="s">
        <v>40</v>
      </c>
      <c r="H228" s="60">
        <v>500000</v>
      </c>
      <c r="I228" s="60">
        <v>500000</v>
      </c>
      <c r="J228" s="60">
        <v>71670.600000000006</v>
      </c>
      <c r="K228" s="205">
        <f t="shared" si="66"/>
        <v>14.33412</v>
      </c>
    </row>
    <row r="229" spans="1:11">
      <c r="A229" s="274"/>
      <c r="B229" s="55" t="s">
        <v>83</v>
      </c>
      <c r="C229" s="5" t="s">
        <v>16</v>
      </c>
      <c r="D229" s="5" t="s">
        <v>14</v>
      </c>
      <c r="E229" s="5" t="s">
        <v>100</v>
      </c>
      <c r="F229" s="5" t="s">
        <v>113</v>
      </c>
      <c r="G229" s="17"/>
      <c r="H229" s="56">
        <f>H230</f>
        <v>65000</v>
      </c>
      <c r="I229" s="56">
        <f t="shared" ref="I229:J230" si="94">I230</f>
        <v>65000</v>
      </c>
      <c r="J229" s="56">
        <f t="shared" si="94"/>
        <v>15000</v>
      </c>
      <c r="K229" s="204">
        <f t="shared" si="66"/>
        <v>23.076923076923077</v>
      </c>
    </row>
    <row r="230" spans="1:11" ht="26.4">
      <c r="A230" s="257"/>
      <c r="B230" s="26" t="s">
        <v>41</v>
      </c>
      <c r="C230" s="5" t="s">
        <v>16</v>
      </c>
      <c r="D230" s="5" t="s">
        <v>14</v>
      </c>
      <c r="E230" s="5" t="s">
        <v>100</v>
      </c>
      <c r="F230" s="5" t="s">
        <v>113</v>
      </c>
      <c r="G230" s="17" t="s">
        <v>39</v>
      </c>
      <c r="H230" s="56">
        <f>H231</f>
        <v>65000</v>
      </c>
      <c r="I230" s="56">
        <f t="shared" si="94"/>
        <v>65000</v>
      </c>
      <c r="J230" s="56">
        <f t="shared" si="94"/>
        <v>15000</v>
      </c>
      <c r="K230" s="204">
        <f t="shared" si="66"/>
        <v>23.076923076923077</v>
      </c>
    </row>
    <row r="231" spans="1:11">
      <c r="A231" s="257"/>
      <c r="B231" s="25" t="s">
        <v>42</v>
      </c>
      <c r="C231" s="5" t="s">
        <v>16</v>
      </c>
      <c r="D231" s="5" t="s">
        <v>14</v>
      </c>
      <c r="E231" s="5" t="s">
        <v>100</v>
      </c>
      <c r="F231" s="5" t="s">
        <v>113</v>
      </c>
      <c r="G231" s="17" t="s">
        <v>40</v>
      </c>
      <c r="H231" s="60">
        <v>65000</v>
      </c>
      <c r="I231" s="60">
        <v>65000</v>
      </c>
      <c r="J231" s="60">
        <v>15000</v>
      </c>
      <c r="K231" s="205">
        <f t="shared" si="66"/>
        <v>23.076923076923077</v>
      </c>
    </row>
    <row r="232" spans="1:11">
      <c r="A232" s="274"/>
      <c r="B232" s="55" t="s">
        <v>84</v>
      </c>
      <c r="C232" s="5" t="s">
        <v>16</v>
      </c>
      <c r="D232" s="5" t="s">
        <v>14</v>
      </c>
      <c r="E232" s="5" t="s">
        <v>100</v>
      </c>
      <c r="F232" s="5" t="s">
        <v>114</v>
      </c>
      <c r="G232" s="17"/>
      <c r="H232" s="56">
        <f>H233</f>
        <v>19380191</v>
      </c>
      <c r="I232" s="56">
        <f t="shared" ref="I232:J233" si="95">I233</f>
        <v>19380191</v>
      </c>
      <c r="J232" s="56">
        <f t="shared" si="95"/>
        <v>11935587.550000001</v>
      </c>
      <c r="K232" s="204">
        <f t="shared" si="66"/>
        <v>61.586532093517555</v>
      </c>
    </row>
    <row r="233" spans="1:11" ht="26.4">
      <c r="A233" s="257"/>
      <c r="B233" s="26" t="s">
        <v>41</v>
      </c>
      <c r="C233" s="5" t="s">
        <v>16</v>
      </c>
      <c r="D233" s="5" t="s">
        <v>14</v>
      </c>
      <c r="E233" s="5" t="s">
        <v>100</v>
      </c>
      <c r="F233" s="5" t="s">
        <v>114</v>
      </c>
      <c r="G233" s="17" t="s">
        <v>39</v>
      </c>
      <c r="H233" s="56">
        <f>H234</f>
        <v>19380191</v>
      </c>
      <c r="I233" s="56">
        <f t="shared" si="95"/>
        <v>19380191</v>
      </c>
      <c r="J233" s="56">
        <f t="shared" si="95"/>
        <v>11935587.550000001</v>
      </c>
      <c r="K233" s="204">
        <f t="shared" si="66"/>
        <v>61.586532093517555</v>
      </c>
    </row>
    <row r="234" spans="1:11">
      <c r="A234" s="257"/>
      <c r="B234" s="25" t="s">
        <v>42</v>
      </c>
      <c r="C234" s="5" t="s">
        <v>16</v>
      </c>
      <c r="D234" s="5" t="s">
        <v>14</v>
      </c>
      <c r="E234" s="5" t="s">
        <v>100</v>
      </c>
      <c r="F234" s="5" t="s">
        <v>114</v>
      </c>
      <c r="G234" s="17" t="s">
        <v>40</v>
      </c>
      <c r="H234" s="60">
        <f>19180191+200000</f>
        <v>19380191</v>
      </c>
      <c r="I234" s="60">
        <f>19180191+200000</f>
        <v>19380191</v>
      </c>
      <c r="J234" s="60">
        <v>11935587.550000001</v>
      </c>
      <c r="K234" s="205">
        <f t="shared" ref="K234:K311" si="96">J234/I234*100</f>
        <v>61.586532093517555</v>
      </c>
    </row>
    <row r="235" spans="1:11" ht="52.8">
      <c r="A235" s="274"/>
      <c r="B235" s="108" t="s">
        <v>209</v>
      </c>
      <c r="C235" s="5" t="s">
        <v>16</v>
      </c>
      <c r="D235" s="5" t="s">
        <v>14</v>
      </c>
      <c r="E235" s="5" t="s">
        <v>100</v>
      </c>
      <c r="F235" s="34" t="s">
        <v>305</v>
      </c>
      <c r="G235" s="17"/>
      <c r="H235" s="66">
        <f>H236</f>
        <v>155000</v>
      </c>
      <c r="I235" s="66">
        <f t="shared" ref="I235:J236" si="97">I236</f>
        <v>155000</v>
      </c>
      <c r="J235" s="66">
        <f t="shared" si="97"/>
        <v>75981</v>
      </c>
      <c r="K235" s="210">
        <f t="shared" si="96"/>
        <v>49.02</v>
      </c>
    </row>
    <row r="236" spans="1:11" ht="26.4">
      <c r="A236" s="257"/>
      <c r="B236" s="26" t="s">
        <v>41</v>
      </c>
      <c r="C236" s="5" t="s">
        <v>16</v>
      </c>
      <c r="D236" s="5" t="s">
        <v>14</v>
      </c>
      <c r="E236" s="5" t="s">
        <v>100</v>
      </c>
      <c r="F236" s="34" t="s">
        <v>305</v>
      </c>
      <c r="G236" s="54" t="s">
        <v>39</v>
      </c>
      <c r="H236" s="66">
        <f>H237</f>
        <v>155000</v>
      </c>
      <c r="I236" s="66">
        <f t="shared" si="97"/>
        <v>155000</v>
      </c>
      <c r="J236" s="66">
        <f t="shared" si="97"/>
        <v>75981</v>
      </c>
      <c r="K236" s="210">
        <f t="shared" si="96"/>
        <v>49.02</v>
      </c>
    </row>
    <row r="237" spans="1:11">
      <c r="A237" s="258"/>
      <c r="B237" s="25" t="s">
        <v>42</v>
      </c>
      <c r="C237" s="5" t="s">
        <v>16</v>
      </c>
      <c r="D237" s="5" t="s">
        <v>14</v>
      </c>
      <c r="E237" s="5" t="s">
        <v>100</v>
      </c>
      <c r="F237" s="34" t="s">
        <v>305</v>
      </c>
      <c r="G237" s="54" t="s">
        <v>40</v>
      </c>
      <c r="H237" s="60">
        <v>155000</v>
      </c>
      <c r="I237" s="60">
        <v>155000</v>
      </c>
      <c r="J237" s="60">
        <v>75981</v>
      </c>
      <c r="K237" s="205">
        <f t="shared" si="96"/>
        <v>49.02</v>
      </c>
    </row>
    <row r="238" spans="1:11" s="128" customFormat="1" ht="20.25" customHeight="1">
      <c r="A238" s="126" t="s">
        <v>198</v>
      </c>
      <c r="B238" s="80" t="s">
        <v>218</v>
      </c>
      <c r="C238" s="6" t="s">
        <v>16</v>
      </c>
      <c r="D238" s="6" t="s">
        <v>4</v>
      </c>
      <c r="E238" s="6" t="s">
        <v>100</v>
      </c>
      <c r="F238" s="6" t="s">
        <v>101</v>
      </c>
      <c r="G238" s="18"/>
      <c r="H238" s="127">
        <f>H239+H245+H242+H248</f>
        <v>6710138.0999999996</v>
      </c>
      <c r="I238" s="127">
        <f t="shared" ref="I238:J238" si="98">I239+I245+I242+I248</f>
        <v>6710138.0999999996</v>
      </c>
      <c r="J238" s="127">
        <f t="shared" si="98"/>
        <v>4121556.43</v>
      </c>
      <c r="K238" s="211">
        <f t="shared" si="96"/>
        <v>61.422825709056575</v>
      </c>
    </row>
    <row r="239" spans="1:11">
      <c r="A239" s="170"/>
      <c r="B239" s="81" t="s">
        <v>136</v>
      </c>
      <c r="C239" s="53" t="s">
        <v>16</v>
      </c>
      <c r="D239" s="53" t="s">
        <v>4</v>
      </c>
      <c r="E239" s="53" t="s">
        <v>100</v>
      </c>
      <c r="F239" s="53" t="s">
        <v>135</v>
      </c>
      <c r="G239" s="54"/>
      <c r="H239" s="60">
        <f>H240</f>
        <v>4966217</v>
      </c>
      <c r="I239" s="60">
        <f>I240</f>
        <v>4966217</v>
      </c>
      <c r="J239" s="56">
        <f t="shared" ref="J239:J240" si="99">J240</f>
        <v>2386726.37</v>
      </c>
      <c r="K239" s="204">
        <f t="shared" si="96"/>
        <v>48.059244491330119</v>
      </c>
    </row>
    <row r="240" spans="1:11" ht="26.4">
      <c r="A240" s="170"/>
      <c r="B240" s="73" t="s">
        <v>41</v>
      </c>
      <c r="C240" s="53" t="s">
        <v>16</v>
      </c>
      <c r="D240" s="53" t="s">
        <v>4</v>
      </c>
      <c r="E240" s="53" t="s">
        <v>100</v>
      </c>
      <c r="F240" s="53" t="s">
        <v>135</v>
      </c>
      <c r="G240" s="54" t="s">
        <v>39</v>
      </c>
      <c r="H240" s="60">
        <f>H241</f>
        <v>4966217</v>
      </c>
      <c r="I240" s="60">
        <f>I241</f>
        <v>4966217</v>
      </c>
      <c r="J240" s="56">
        <f t="shared" si="99"/>
        <v>2386726.37</v>
      </c>
      <c r="K240" s="204">
        <f t="shared" si="96"/>
        <v>48.059244491330119</v>
      </c>
    </row>
    <row r="241" spans="1:11">
      <c r="A241" s="170"/>
      <c r="B241" s="84" t="s">
        <v>42</v>
      </c>
      <c r="C241" s="53" t="s">
        <v>16</v>
      </c>
      <c r="D241" s="53" t="s">
        <v>4</v>
      </c>
      <c r="E241" s="53" t="s">
        <v>100</v>
      </c>
      <c r="F241" s="53" t="s">
        <v>135</v>
      </c>
      <c r="G241" s="54" t="s">
        <v>40</v>
      </c>
      <c r="H241" s="60">
        <f>4916217+50000</f>
        <v>4966217</v>
      </c>
      <c r="I241" s="60">
        <f>4916217+50000</f>
        <v>4966217</v>
      </c>
      <c r="J241" s="60">
        <v>2386726.37</v>
      </c>
      <c r="K241" s="205">
        <f t="shared" si="96"/>
        <v>48.059244491330119</v>
      </c>
    </row>
    <row r="242" spans="1:11">
      <c r="A242" s="170"/>
      <c r="B242" s="81" t="s">
        <v>212</v>
      </c>
      <c r="C242" s="53" t="s">
        <v>16</v>
      </c>
      <c r="D242" s="53" t="s">
        <v>4</v>
      </c>
      <c r="E242" s="53" t="s">
        <v>100</v>
      </c>
      <c r="F242" s="38" t="s">
        <v>109</v>
      </c>
      <c r="G242" s="54"/>
      <c r="H242" s="60">
        <f>H243</f>
        <v>5000</v>
      </c>
      <c r="I242" s="60">
        <f t="shared" ref="I242:J242" si="100">I243</f>
        <v>5000</v>
      </c>
      <c r="J242" s="60">
        <f t="shared" si="100"/>
        <v>5000</v>
      </c>
      <c r="K242" s="205">
        <f t="shared" si="96"/>
        <v>100</v>
      </c>
    </row>
    <row r="243" spans="1:11" ht="26.4">
      <c r="A243" s="170"/>
      <c r="B243" s="73" t="s">
        <v>41</v>
      </c>
      <c r="C243" s="53" t="s">
        <v>16</v>
      </c>
      <c r="D243" s="53" t="s">
        <v>4</v>
      </c>
      <c r="E243" s="53" t="s">
        <v>100</v>
      </c>
      <c r="F243" s="38" t="s">
        <v>109</v>
      </c>
      <c r="G243" s="54" t="s">
        <v>39</v>
      </c>
      <c r="H243" s="60">
        <f>H244</f>
        <v>5000</v>
      </c>
      <c r="I243" s="60">
        <f t="shared" ref="I243:J243" si="101">I244</f>
        <v>5000</v>
      </c>
      <c r="J243" s="60">
        <f t="shared" si="101"/>
        <v>5000</v>
      </c>
      <c r="K243" s="205">
        <f t="shared" si="96"/>
        <v>100</v>
      </c>
    </row>
    <row r="244" spans="1:11">
      <c r="A244" s="170"/>
      <c r="B244" s="84" t="s">
        <v>42</v>
      </c>
      <c r="C244" s="53" t="s">
        <v>16</v>
      </c>
      <c r="D244" s="53" t="s">
        <v>4</v>
      </c>
      <c r="E244" s="53" t="s">
        <v>100</v>
      </c>
      <c r="F244" s="38" t="s">
        <v>109</v>
      </c>
      <c r="G244" s="54" t="s">
        <v>40</v>
      </c>
      <c r="H244" s="60">
        <v>5000</v>
      </c>
      <c r="I244" s="60">
        <v>5000</v>
      </c>
      <c r="J244" s="60">
        <v>5000</v>
      </c>
      <c r="K244" s="205">
        <f t="shared" si="96"/>
        <v>100</v>
      </c>
    </row>
    <row r="245" spans="1:11" ht="39.6">
      <c r="A245" s="170"/>
      <c r="B245" s="81" t="s">
        <v>210</v>
      </c>
      <c r="C245" s="5" t="s">
        <v>16</v>
      </c>
      <c r="D245" s="53" t="s">
        <v>4</v>
      </c>
      <c r="E245" s="5" t="s">
        <v>100</v>
      </c>
      <c r="F245" s="5" t="s">
        <v>105</v>
      </c>
      <c r="G245" s="17"/>
      <c r="H245" s="56">
        <f>H246</f>
        <v>136357</v>
      </c>
      <c r="I245" s="56">
        <f t="shared" ref="I245:J246" si="102">I246</f>
        <v>136357</v>
      </c>
      <c r="J245" s="56">
        <f t="shared" si="102"/>
        <v>127265.96</v>
      </c>
      <c r="K245" s="204">
        <f t="shared" si="96"/>
        <v>93.332912868426263</v>
      </c>
    </row>
    <row r="246" spans="1:11" ht="26.4">
      <c r="A246" s="170"/>
      <c r="B246" s="73" t="s">
        <v>41</v>
      </c>
      <c r="C246" s="5" t="s">
        <v>16</v>
      </c>
      <c r="D246" s="53" t="s">
        <v>4</v>
      </c>
      <c r="E246" s="5" t="s">
        <v>100</v>
      </c>
      <c r="F246" s="5" t="s">
        <v>105</v>
      </c>
      <c r="G246" s="17" t="s">
        <v>39</v>
      </c>
      <c r="H246" s="56">
        <f>H247</f>
        <v>136357</v>
      </c>
      <c r="I246" s="56">
        <f t="shared" si="102"/>
        <v>136357</v>
      </c>
      <c r="J246" s="56">
        <f t="shared" si="102"/>
        <v>127265.96</v>
      </c>
      <c r="K246" s="204">
        <f t="shared" si="96"/>
        <v>93.332912868426263</v>
      </c>
    </row>
    <row r="247" spans="1:11">
      <c r="A247" s="170"/>
      <c r="B247" s="84" t="s">
        <v>42</v>
      </c>
      <c r="C247" s="5" t="s">
        <v>16</v>
      </c>
      <c r="D247" s="53" t="s">
        <v>4</v>
      </c>
      <c r="E247" s="5" t="s">
        <v>100</v>
      </c>
      <c r="F247" s="5" t="s">
        <v>105</v>
      </c>
      <c r="G247" s="17" t="s">
        <v>40</v>
      </c>
      <c r="H247" s="60">
        <v>136357</v>
      </c>
      <c r="I247" s="60">
        <v>136357</v>
      </c>
      <c r="J247" s="60">
        <v>127265.96</v>
      </c>
      <c r="K247" s="205">
        <f>J247/I247*100</f>
        <v>93.332912868426263</v>
      </c>
    </row>
    <row r="248" spans="1:11" ht="26.4">
      <c r="A248" s="170"/>
      <c r="B248" s="81" t="s">
        <v>353</v>
      </c>
      <c r="C248" s="38" t="s">
        <v>16</v>
      </c>
      <c r="D248" s="34" t="s">
        <v>4</v>
      </c>
      <c r="E248" s="38" t="s">
        <v>100</v>
      </c>
      <c r="F248" s="72" t="s">
        <v>391</v>
      </c>
      <c r="G248" s="100"/>
      <c r="H248" s="60">
        <f>H249</f>
        <v>1602564.1</v>
      </c>
      <c r="I248" s="60">
        <f t="shared" ref="I248:J249" si="103">I249</f>
        <v>1602564.1</v>
      </c>
      <c r="J248" s="60">
        <f t="shared" si="103"/>
        <v>1602564.1</v>
      </c>
      <c r="K248" s="205">
        <f t="shared" ref="K248:K250" si="104">J248/I248*100</f>
        <v>100</v>
      </c>
    </row>
    <row r="249" spans="1:11" ht="26.4">
      <c r="A249" s="170"/>
      <c r="B249" s="81" t="s">
        <v>41</v>
      </c>
      <c r="C249" s="38" t="s">
        <v>16</v>
      </c>
      <c r="D249" s="34" t="s">
        <v>4</v>
      </c>
      <c r="E249" s="38" t="s">
        <v>100</v>
      </c>
      <c r="F249" s="72" t="s">
        <v>391</v>
      </c>
      <c r="G249" s="100" t="s">
        <v>39</v>
      </c>
      <c r="H249" s="60">
        <f>H250</f>
        <v>1602564.1</v>
      </c>
      <c r="I249" s="60">
        <f t="shared" si="103"/>
        <v>1602564.1</v>
      </c>
      <c r="J249" s="60">
        <f t="shared" si="103"/>
        <v>1602564.1</v>
      </c>
      <c r="K249" s="205">
        <f t="shared" si="104"/>
        <v>100</v>
      </c>
    </row>
    <row r="250" spans="1:11">
      <c r="A250" s="170"/>
      <c r="B250" s="81" t="s">
        <v>42</v>
      </c>
      <c r="C250" s="38" t="s">
        <v>16</v>
      </c>
      <c r="D250" s="34" t="s">
        <v>4</v>
      </c>
      <c r="E250" s="38" t="s">
        <v>100</v>
      </c>
      <c r="F250" s="72" t="s">
        <v>391</v>
      </c>
      <c r="G250" s="100" t="s">
        <v>40</v>
      </c>
      <c r="H250" s="60">
        <v>1602564.1</v>
      </c>
      <c r="I250" s="60">
        <v>1602564.1</v>
      </c>
      <c r="J250" s="60">
        <v>1602564.1</v>
      </c>
      <c r="K250" s="205">
        <f t="shared" si="104"/>
        <v>100</v>
      </c>
    </row>
    <row r="251" spans="1:11">
      <c r="A251" s="30"/>
      <c r="B251" s="84"/>
      <c r="C251" s="5"/>
      <c r="D251" s="5"/>
      <c r="E251" s="5"/>
      <c r="F251" s="5"/>
      <c r="G251" s="17"/>
      <c r="H251" s="66"/>
      <c r="I251" s="66"/>
      <c r="J251" s="66"/>
      <c r="K251" s="210"/>
    </row>
    <row r="252" spans="1:11" ht="50.25" customHeight="1">
      <c r="A252" s="176" t="s">
        <v>14</v>
      </c>
      <c r="B252" s="95" t="s">
        <v>280</v>
      </c>
      <c r="C252" s="7" t="s">
        <v>9</v>
      </c>
      <c r="D252" s="7" t="s">
        <v>21</v>
      </c>
      <c r="E252" s="7" t="s">
        <v>100</v>
      </c>
      <c r="F252" s="7" t="s">
        <v>101</v>
      </c>
      <c r="G252" s="16"/>
      <c r="H252" s="58">
        <f>H253+H259+H262+H273+H276+H279+H265+H270+H282+H256</f>
        <v>2165088.21</v>
      </c>
      <c r="I252" s="58">
        <f t="shared" ref="I252:J252" si="105">I253+I259+I262+I273+I276+I279+I265+I270+I282+I256</f>
        <v>2230034.61</v>
      </c>
      <c r="J252" s="58">
        <f t="shared" si="105"/>
        <v>695452.71</v>
      </c>
      <c r="K252" s="202">
        <f t="shared" si="96"/>
        <v>31.185736171152968</v>
      </c>
    </row>
    <row r="253" spans="1:11" ht="26.4" hidden="1">
      <c r="A253" s="172"/>
      <c r="B253" s="101" t="s">
        <v>220</v>
      </c>
      <c r="C253" s="5" t="s">
        <v>9</v>
      </c>
      <c r="D253" s="5" t="s">
        <v>21</v>
      </c>
      <c r="E253" s="5" t="s">
        <v>100</v>
      </c>
      <c r="F253" s="5" t="s">
        <v>118</v>
      </c>
      <c r="G253" s="17"/>
      <c r="H253" s="56">
        <f>H254</f>
        <v>0</v>
      </c>
      <c r="I253" s="56">
        <f t="shared" ref="I253:J254" si="106">I254</f>
        <v>0</v>
      </c>
      <c r="J253" s="56">
        <f t="shared" si="106"/>
        <v>0</v>
      </c>
      <c r="K253" s="204" t="e">
        <f t="shared" si="96"/>
        <v>#DIV/0!</v>
      </c>
    </row>
    <row r="254" spans="1:11" hidden="1">
      <c r="A254" s="171"/>
      <c r="B254" s="162" t="s">
        <v>47</v>
      </c>
      <c r="C254" s="5" t="s">
        <v>9</v>
      </c>
      <c r="D254" s="5" t="s">
        <v>21</v>
      </c>
      <c r="E254" s="5" t="s">
        <v>100</v>
      </c>
      <c r="F254" s="5" t="s">
        <v>118</v>
      </c>
      <c r="G254" s="17" t="s">
        <v>45</v>
      </c>
      <c r="H254" s="56">
        <f>H255</f>
        <v>0</v>
      </c>
      <c r="I254" s="56">
        <f t="shared" si="106"/>
        <v>0</v>
      </c>
      <c r="J254" s="56">
        <f t="shared" si="106"/>
        <v>0</v>
      </c>
      <c r="K254" s="204" t="e">
        <f t="shared" si="96"/>
        <v>#DIV/0!</v>
      </c>
    </row>
    <row r="255" spans="1:11" ht="26.4" hidden="1">
      <c r="A255" s="171"/>
      <c r="B255" s="163" t="s">
        <v>48</v>
      </c>
      <c r="C255" s="5" t="s">
        <v>9</v>
      </c>
      <c r="D255" s="5" t="s">
        <v>21</v>
      </c>
      <c r="E255" s="5" t="s">
        <v>100</v>
      </c>
      <c r="F255" s="5" t="s">
        <v>118</v>
      </c>
      <c r="G255" s="17" t="s">
        <v>46</v>
      </c>
      <c r="H255" s="60"/>
      <c r="I255" s="60"/>
      <c r="J255" s="60"/>
      <c r="K255" s="205" t="e">
        <f t="shared" si="96"/>
        <v>#DIV/0!</v>
      </c>
    </row>
    <row r="256" spans="1:11">
      <c r="A256" s="171"/>
      <c r="B256" s="252" t="s">
        <v>246</v>
      </c>
      <c r="C256" s="5" t="s">
        <v>9</v>
      </c>
      <c r="D256" s="5" t="s">
        <v>21</v>
      </c>
      <c r="E256" s="5" t="s">
        <v>100</v>
      </c>
      <c r="F256" s="45" t="s">
        <v>126</v>
      </c>
      <c r="G256" s="35"/>
      <c r="H256" s="59">
        <f>H257</f>
        <v>0</v>
      </c>
      <c r="I256" s="59">
        <f t="shared" ref="I256:J257" si="107">I257</f>
        <v>64946.400000000001</v>
      </c>
      <c r="J256" s="59">
        <f t="shared" si="107"/>
        <v>9741.9599999999991</v>
      </c>
      <c r="K256" s="208">
        <f t="shared" si="96"/>
        <v>15</v>
      </c>
    </row>
    <row r="257" spans="1:11" ht="26.4">
      <c r="A257" s="171"/>
      <c r="B257" s="81" t="s">
        <v>185</v>
      </c>
      <c r="C257" s="5" t="s">
        <v>9</v>
      </c>
      <c r="D257" s="5" t="s">
        <v>21</v>
      </c>
      <c r="E257" s="5" t="s">
        <v>100</v>
      </c>
      <c r="F257" s="45" t="s">
        <v>126</v>
      </c>
      <c r="G257" s="35" t="s">
        <v>32</v>
      </c>
      <c r="H257" s="59">
        <f>H258</f>
        <v>0</v>
      </c>
      <c r="I257" s="59">
        <f t="shared" si="107"/>
        <v>64946.400000000001</v>
      </c>
      <c r="J257" s="59">
        <f t="shared" si="107"/>
        <v>9741.9599999999991</v>
      </c>
      <c r="K257" s="208">
        <f t="shared" si="96"/>
        <v>15</v>
      </c>
    </row>
    <row r="258" spans="1:11" ht="26.4">
      <c r="A258" s="171"/>
      <c r="B258" s="85" t="s">
        <v>34</v>
      </c>
      <c r="C258" s="5" t="s">
        <v>9</v>
      </c>
      <c r="D258" s="5" t="s">
        <v>21</v>
      </c>
      <c r="E258" s="5" t="s">
        <v>100</v>
      </c>
      <c r="F258" s="45" t="s">
        <v>126</v>
      </c>
      <c r="G258" s="35" t="s">
        <v>33</v>
      </c>
      <c r="H258" s="59"/>
      <c r="I258" s="59">
        <v>64946.400000000001</v>
      </c>
      <c r="J258" s="59">
        <v>9741.9599999999991</v>
      </c>
      <c r="K258" s="208">
        <f t="shared" si="96"/>
        <v>15</v>
      </c>
    </row>
    <row r="259" spans="1:11">
      <c r="A259" s="171"/>
      <c r="B259" s="178" t="s">
        <v>165</v>
      </c>
      <c r="C259" s="5" t="s">
        <v>9</v>
      </c>
      <c r="D259" s="5" t="s">
        <v>21</v>
      </c>
      <c r="E259" s="5" t="s">
        <v>100</v>
      </c>
      <c r="F259" s="34" t="s">
        <v>164</v>
      </c>
      <c r="G259" s="35"/>
      <c r="H259" s="59">
        <f>H260</f>
        <v>50000</v>
      </c>
      <c r="I259" s="59">
        <f t="shared" ref="I259:J260" si="108">I260</f>
        <v>50000</v>
      </c>
      <c r="J259" s="59">
        <f t="shared" si="108"/>
        <v>0</v>
      </c>
      <c r="K259" s="208">
        <f t="shared" si="96"/>
        <v>0</v>
      </c>
    </row>
    <row r="260" spans="1:11">
      <c r="A260" s="171"/>
      <c r="B260" s="162" t="s">
        <v>47</v>
      </c>
      <c r="C260" s="5" t="s">
        <v>9</v>
      </c>
      <c r="D260" s="5" t="s">
        <v>21</v>
      </c>
      <c r="E260" s="5" t="s">
        <v>100</v>
      </c>
      <c r="F260" s="34" t="s">
        <v>164</v>
      </c>
      <c r="G260" s="35" t="s">
        <v>45</v>
      </c>
      <c r="H260" s="59">
        <f>H261</f>
        <v>50000</v>
      </c>
      <c r="I260" s="59">
        <f t="shared" si="108"/>
        <v>50000</v>
      </c>
      <c r="J260" s="59">
        <f t="shared" si="108"/>
        <v>0</v>
      </c>
      <c r="K260" s="208">
        <f t="shared" si="96"/>
        <v>0</v>
      </c>
    </row>
    <row r="261" spans="1:11" ht="26.4">
      <c r="A261" s="171"/>
      <c r="B261" s="163" t="s">
        <v>48</v>
      </c>
      <c r="C261" s="5" t="s">
        <v>9</v>
      </c>
      <c r="D261" s="5" t="s">
        <v>21</v>
      </c>
      <c r="E261" s="5" t="s">
        <v>100</v>
      </c>
      <c r="F261" s="34" t="s">
        <v>164</v>
      </c>
      <c r="G261" s="35" t="s">
        <v>46</v>
      </c>
      <c r="H261" s="59">
        <v>50000</v>
      </c>
      <c r="I261" s="59">
        <v>50000</v>
      </c>
      <c r="J261" s="59"/>
      <c r="K261" s="208">
        <f t="shared" si="96"/>
        <v>0</v>
      </c>
    </row>
    <row r="262" spans="1:11">
      <c r="A262" s="171"/>
      <c r="B262" s="102" t="s">
        <v>219</v>
      </c>
      <c r="C262" s="5" t="s">
        <v>9</v>
      </c>
      <c r="D262" s="5" t="s">
        <v>21</v>
      </c>
      <c r="E262" s="5" t="s">
        <v>100</v>
      </c>
      <c r="F262" s="5" t="s">
        <v>119</v>
      </c>
      <c r="G262" s="17"/>
      <c r="H262" s="56">
        <f>H263</f>
        <v>50000</v>
      </c>
      <c r="I262" s="56">
        <f t="shared" ref="I262:J263" si="109">I263</f>
        <v>50000</v>
      </c>
      <c r="J262" s="56">
        <f t="shared" si="109"/>
        <v>0</v>
      </c>
      <c r="K262" s="204">
        <f t="shared" si="96"/>
        <v>0</v>
      </c>
    </row>
    <row r="263" spans="1:11" ht="26.4">
      <c r="A263" s="171"/>
      <c r="B263" s="81" t="s">
        <v>185</v>
      </c>
      <c r="C263" s="5" t="s">
        <v>9</v>
      </c>
      <c r="D263" s="5" t="s">
        <v>21</v>
      </c>
      <c r="E263" s="5" t="s">
        <v>100</v>
      </c>
      <c r="F263" s="5" t="s">
        <v>119</v>
      </c>
      <c r="G263" s="17" t="s">
        <v>32</v>
      </c>
      <c r="H263" s="56">
        <f>H264</f>
        <v>50000</v>
      </c>
      <c r="I263" s="56">
        <f t="shared" si="109"/>
        <v>50000</v>
      </c>
      <c r="J263" s="56">
        <f t="shared" si="109"/>
        <v>0</v>
      </c>
      <c r="K263" s="204">
        <f t="shared" si="96"/>
        <v>0</v>
      </c>
    </row>
    <row r="264" spans="1:11" ht="26.4">
      <c r="A264" s="171"/>
      <c r="B264" s="85" t="s">
        <v>34</v>
      </c>
      <c r="C264" s="5" t="s">
        <v>9</v>
      </c>
      <c r="D264" s="5" t="s">
        <v>21</v>
      </c>
      <c r="E264" s="5" t="s">
        <v>100</v>
      </c>
      <c r="F264" s="5" t="s">
        <v>119</v>
      </c>
      <c r="G264" s="17" t="s">
        <v>33</v>
      </c>
      <c r="H264" s="59">
        <v>50000</v>
      </c>
      <c r="I264" s="59">
        <v>50000</v>
      </c>
      <c r="J264" s="59"/>
      <c r="K264" s="208">
        <f t="shared" si="96"/>
        <v>0</v>
      </c>
    </row>
    <row r="265" spans="1:11">
      <c r="A265" s="171"/>
      <c r="B265" s="70" t="s">
        <v>199</v>
      </c>
      <c r="C265" s="34" t="s">
        <v>9</v>
      </c>
      <c r="D265" s="34" t="s">
        <v>21</v>
      </c>
      <c r="E265" s="34" t="s">
        <v>100</v>
      </c>
      <c r="F265" s="99" t="s">
        <v>188</v>
      </c>
      <c r="G265" s="35"/>
      <c r="H265" s="60">
        <f>H266+H268</f>
        <v>450000</v>
      </c>
      <c r="I265" s="60">
        <f t="shared" ref="I265:J265" si="110">I266+I268</f>
        <v>450000</v>
      </c>
      <c r="J265" s="60">
        <f t="shared" si="110"/>
        <v>449780.75</v>
      </c>
      <c r="K265" s="205">
        <f t="shared" si="96"/>
        <v>99.951277777777776</v>
      </c>
    </row>
    <row r="266" spans="1:11" ht="26.4">
      <c r="A266" s="171"/>
      <c r="B266" s="81" t="s">
        <v>185</v>
      </c>
      <c r="C266" s="34" t="s">
        <v>9</v>
      </c>
      <c r="D266" s="34" t="s">
        <v>21</v>
      </c>
      <c r="E266" s="34" t="s">
        <v>100</v>
      </c>
      <c r="F266" s="99" t="s">
        <v>188</v>
      </c>
      <c r="G266" s="35" t="s">
        <v>32</v>
      </c>
      <c r="H266" s="60">
        <f>H267</f>
        <v>220000</v>
      </c>
      <c r="I266" s="60">
        <f t="shared" ref="I266:J266" si="111">I267</f>
        <v>220000</v>
      </c>
      <c r="J266" s="60">
        <f t="shared" si="111"/>
        <v>219780.75</v>
      </c>
      <c r="K266" s="205">
        <f t="shared" si="96"/>
        <v>99.900340909090914</v>
      </c>
    </row>
    <row r="267" spans="1:11" ht="26.4">
      <c r="A267" s="171"/>
      <c r="B267" s="85" t="s">
        <v>34</v>
      </c>
      <c r="C267" s="34" t="s">
        <v>9</v>
      </c>
      <c r="D267" s="34" t="s">
        <v>21</v>
      </c>
      <c r="E267" s="34" t="s">
        <v>100</v>
      </c>
      <c r="F267" s="99" t="s">
        <v>188</v>
      </c>
      <c r="G267" s="35" t="s">
        <v>33</v>
      </c>
      <c r="H267" s="59">
        <v>220000</v>
      </c>
      <c r="I267" s="59">
        <v>220000</v>
      </c>
      <c r="J267" s="59">
        <v>219780.75</v>
      </c>
      <c r="K267" s="208">
        <f t="shared" si="96"/>
        <v>99.900340909090914</v>
      </c>
    </row>
    <row r="268" spans="1:11">
      <c r="A268" s="171"/>
      <c r="B268" s="102" t="s">
        <v>35</v>
      </c>
      <c r="C268" s="34" t="s">
        <v>9</v>
      </c>
      <c r="D268" s="34" t="s">
        <v>21</v>
      </c>
      <c r="E268" s="34" t="s">
        <v>100</v>
      </c>
      <c r="F268" s="99" t="s">
        <v>188</v>
      </c>
      <c r="G268" s="35" t="s">
        <v>36</v>
      </c>
      <c r="H268" s="59">
        <f>H269</f>
        <v>230000</v>
      </c>
      <c r="I268" s="59">
        <f t="shared" ref="I268:J268" si="112">I269</f>
        <v>230000</v>
      </c>
      <c r="J268" s="59">
        <f t="shared" si="112"/>
        <v>230000</v>
      </c>
      <c r="K268" s="208">
        <f t="shared" si="96"/>
        <v>100</v>
      </c>
    </row>
    <row r="269" spans="1:11">
      <c r="A269" s="171"/>
      <c r="B269" s="103" t="s">
        <v>161</v>
      </c>
      <c r="C269" s="34" t="s">
        <v>9</v>
      </c>
      <c r="D269" s="34" t="s">
        <v>21</v>
      </c>
      <c r="E269" s="34" t="s">
        <v>100</v>
      </c>
      <c r="F269" s="99" t="s">
        <v>188</v>
      </c>
      <c r="G269" s="35" t="s">
        <v>162</v>
      </c>
      <c r="H269" s="59">
        <v>230000</v>
      </c>
      <c r="I269" s="59">
        <v>230000</v>
      </c>
      <c r="J269" s="59">
        <v>230000</v>
      </c>
      <c r="K269" s="208">
        <f t="shared" si="96"/>
        <v>100</v>
      </c>
    </row>
    <row r="270" spans="1:11">
      <c r="A270" s="171"/>
      <c r="B270" s="103" t="s">
        <v>170</v>
      </c>
      <c r="C270" s="45" t="s">
        <v>9</v>
      </c>
      <c r="D270" s="45" t="s">
        <v>21</v>
      </c>
      <c r="E270" s="45" t="s">
        <v>100</v>
      </c>
      <c r="F270" s="99" t="s">
        <v>169</v>
      </c>
      <c r="G270" s="35"/>
      <c r="H270" s="59">
        <f>H271</f>
        <v>200000</v>
      </c>
      <c r="I270" s="59">
        <f t="shared" ref="I270:J271" si="113">I271</f>
        <v>200000</v>
      </c>
      <c r="J270" s="59">
        <f t="shared" si="113"/>
        <v>0</v>
      </c>
      <c r="K270" s="208">
        <f t="shared" si="96"/>
        <v>0</v>
      </c>
    </row>
    <row r="271" spans="1:11" ht="26.4">
      <c r="A271" s="171"/>
      <c r="B271" s="103" t="s">
        <v>185</v>
      </c>
      <c r="C271" s="45" t="s">
        <v>9</v>
      </c>
      <c r="D271" s="45" t="s">
        <v>21</v>
      </c>
      <c r="E271" s="45" t="s">
        <v>100</v>
      </c>
      <c r="F271" s="99" t="s">
        <v>169</v>
      </c>
      <c r="G271" s="35" t="s">
        <v>32</v>
      </c>
      <c r="H271" s="59">
        <f>H272</f>
        <v>200000</v>
      </c>
      <c r="I271" s="59">
        <f t="shared" si="113"/>
        <v>200000</v>
      </c>
      <c r="J271" s="59">
        <f t="shared" si="113"/>
        <v>0</v>
      </c>
      <c r="K271" s="208">
        <f t="shared" si="96"/>
        <v>0</v>
      </c>
    </row>
    <row r="272" spans="1:11" ht="26.4">
      <c r="A272" s="171"/>
      <c r="B272" s="103" t="s">
        <v>34</v>
      </c>
      <c r="C272" s="45" t="s">
        <v>9</v>
      </c>
      <c r="D272" s="45" t="s">
        <v>21</v>
      </c>
      <c r="E272" s="45" t="s">
        <v>100</v>
      </c>
      <c r="F272" s="99" t="s">
        <v>169</v>
      </c>
      <c r="G272" s="35" t="s">
        <v>33</v>
      </c>
      <c r="H272" s="59">
        <v>200000</v>
      </c>
      <c r="I272" s="59">
        <v>200000</v>
      </c>
      <c r="J272" s="59"/>
      <c r="K272" s="208">
        <f t="shared" si="96"/>
        <v>0</v>
      </c>
    </row>
    <row r="273" spans="1:11" ht="26.4">
      <c r="A273" s="171"/>
      <c r="B273" s="102" t="s">
        <v>31</v>
      </c>
      <c r="C273" s="5" t="s">
        <v>9</v>
      </c>
      <c r="D273" s="5" t="s">
        <v>21</v>
      </c>
      <c r="E273" s="5" t="s">
        <v>100</v>
      </c>
      <c r="F273" s="34" t="s">
        <v>221</v>
      </c>
      <c r="G273" s="17"/>
      <c r="H273" s="56">
        <f>H274</f>
        <v>905128.21</v>
      </c>
      <c r="I273" s="56">
        <f t="shared" ref="I273:J274" si="114">I274</f>
        <v>905128.21</v>
      </c>
      <c r="J273" s="56">
        <f t="shared" si="114"/>
        <v>0</v>
      </c>
      <c r="K273" s="204">
        <f t="shared" si="96"/>
        <v>0</v>
      </c>
    </row>
    <row r="274" spans="1:11">
      <c r="A274" s="171"/>
      <c r="B274" s="162" t="s">
        <v>47</v>
      </c>
      <c r="C274" s="5" t="s">
        <v>9</v>
      </c>
      <c r="D274" s="5" t="s">
        <v>21</v>
      </c>
      <c r="E274" s="5" t="s">
        <v>100</v>
      </c>
      <c r="F274" s="34" t="s">
        <v>221</v>
      </c>
      <c r="G274" s="17" t="s">
        <v>45</v>
      </c>
      <c r="H274" s="56">
        <f>H275</f>
        <v>905128.21</v>
      </c>
      <c r="I274" s="56">
        <f t="shared" si="114"/>
        <v>905128.21</v>
      </c>
      <c r="J274" s="56">
        <f t="shared" si="114"/>
        <v>0</v>
      </c>
      <c r="K274" s="204">
        <f t="shared" si="96"/>
        <v>0</v>
      </c>
    </row>
    <row r="275" spans="1:11" ht="26.4">
      <c r="A275" s="171"/>
      <c r="B275" s="163" t="s">
        <v>48</v>
      </c>
      <c r="C275" s="5" t="s">
        <v>9</v>
      </c>
      <c r="D275" s="5" t="s">
        <v>21</v>
      </c>
      <c r="E275" s="5" t="s">
        <v>100</v>
      </c>
      <c r="F275" s="34" t="s">
        <v>221</v>
      </c>
      <c r="G275" s="17" t="s">
        <v>46</v>
      </c>
      <c r="H275" s="59">
        <v>905128.21</v>
      </c>
      <c r="I275" s="59">
        <v>905128.21</v>
      </c>
      <c r="J275" s="59"/>
      <c r="K275" s="208">
        <f t="shared" si="96"/>
        <v>0</v>
      </c>
    </row>
    <row r="276" spans="1:11" ht="52.8">
      <c r="A276" s="171"/>
      <c r="B276" s="178" t="s">
        <v>315</v>
      </c>
      <c r="C276" s="5" t="s">
        <v>9</v>
      </c>
      <c r="D276" s="5" t="s">
        <v>21</v>
      </c>
      <c r="E276" s="5" t="s">
        <v>100</v>
      </c>
      <c r="F276" s="34" t="s">
        <v>316</v>
      </c>
      <c r="G276" s="17"/>
      <c r="H276" s="59">
        <f>H277</f>
        <v>212500</v>
      </c>
      <c r="I276" s="59">
        <f t="shared" ref="I276:J277" si="115">I277</f>
        <v>212500</v>
      </c>
      <c r="J276" s="59">
        <f t="shared" si="115"/>
        <v>0</v>
      </c>
      <c r="K276" s="208">
        <f t="shared" si="96"/>
        <v>0</v>
      </c>
    </row>
    <row r="277" spans="1:11">
      <c r="A277" s="171"/>
      <c r="B277" s="81" t="s">
        <v>47</v>
      </c>
      <c r="C277" s="5" t="s">
        <v>9</v>
      </c>
      <c r="D277" s="5" t="s">
        <v>21</v>
      </c>
      <c r="E277" s="5" t="s">
        <v>100</v>
      </c>
      <c r="F277" s="34" t="s">
        <v>316</v>
      </c>
      <c r="G277" s="54" t="s">
        <v>45</v>
      </c>
      <c r="H277" s="59">
        <f>H278</f>
        <v>212500</v>
      </c>
      <c r="I277" s="59">
        <f t="shared" si="115"/>
        <v>212500</v>
      </c>
      <c r="J277" s="59">
        <f t="shared" si="115"/>
        <v>0</v>
      </c>
      <c r="K277" s="208">
        <f t="shared" si="96"/>
        <v>0</v>
      </c>
    </row>
    <row r="278" spans="1:11" ht="26.4">
      <c r="A278" s="171"/>
      <c r="B278" s="73" t="s">
        <v>48</v>
      </c>
      <c r="C278" s="5" t="s">
        <v>9</v>
      </c>
      <c r="D278" s="5" t="s">
        <v>21</v>
      </c>
      <c r="E278" s="5" t="s">
        <v>100</v>
      </c>
      <c r="F278" s="34" t="s">
        <v>316</v>
      </c>
      <c r="G278" s="54" t="s">
        <v>46</v>
      </c>
      <c r="H278" s="60">
        <v>212500</v>
      </c>
      <c r="I278" s="60">
        <v>212500</v>
      </c>
      <c r="J278" s="60"/>
      <c r="K278" s="205">
        <f t="shared" si="96"/>
        <v>0</v>
      </c>
    </row>
    <row r="279" spans="1:11">
      <c r="A279" s="171"/>
      <c r="B279" s="103" t="s">
        <v>30</v>
      </c>
      <c r="C279" s="5" t="s">
        <v>9</v>
      </c>
      <c r="D279" s="5" t="s">
        <v>21</v>
      </c>
      <c r="E279" s="5" t="s">
        <v>100</v>
      </c>
      <c r="F279" s="34" t="s">
        <v>314</v>
      </c>
      <c r="G279" s="17"/>
      <c r="H279" s="56">
        <f>+H280</f>
        <v>35000</v>
      </c>
      <c r="I279" s="56">
        <f t="shared" ref="I279:J279" si="116">+I280</f>
        <v>35000</v>
      </c>
      <c r="J279" s="56">
        <f t="shared" si="116"/>
        <v>7430</v>
      </c>
      <c r="K279" s="204">
        <f t="shared" si="96"/>
        <v>21.228571428571428</v>
      </c>
    </row>
    <row r="280" spans="1:11" ht="26.4">
      <c r="A280" s="171"/>
      <c r="B280" s="81" t="s">
        <v>185</v>
      </c>
      <c r="C280" s="5" t="s">
        <v>9</v>
      </c>
      <c r="D280" s="5" t="s">
        <v>21</v>
      </c>
      <c r="E280" s="5" t="s">
        <v>100</v>
      </c>
      <c r="F280" s="34" t="s">
        <v>314</v>
      </c>
      <c r="G280" s="17" t="s">
        <v>32</v>
      </c>
      <c r="H280" s="56">
        <f>H281</f>
        <v>35000</v>
      </c>
      <c r="I280" s="56">
        <f t="shared" ref="I280:J280" si="117">I281</f>
        <v>35000</v>
      </c>
      <c r="J280" s="56">
        <f t="shared" si="117"/>
        <v>7430</v>
      </c>
      <c r="K280" s="204">
        <f t="shared" si="96"/>
        <v>21.228571428571428</v>
      </c>
    </row>
    <row r="281" spans="1:11" ht="26.4">
      <c r="A281" s="171"/>
      <c r="B281" s="85" t="s">
        <v>34</v>
      </c>
      <c r="C281" s="5" t="s">
        <v>9</v>
      </c>
      <c r="D281" s="5" t="s">
        <v>21</v>
      </c>
      <c r="E281" s="5" t="s">
        <v>100</v>
      </c>
      <c r="F281" s="34" t="s">
        <v>314</v>
      </c>
      <c r="G281" s="17" t="s">
        <v>33</v>
      </c>
      <c r="H281" s="59">
        <v>35000</v>
      </c>
      <c r="I281" s="59">
        <v>35000</v>
      </c>
      <c r="J281" s="59">
        <v>7430</v>
      </c>
      <c r="K281" s="208">
        <f t="shared" si="96"/>
        <v>21.228571428571428</v>
      </c>
    </row>
    <row r="282" spans="1:11" ht="26.4">
      <c r="A282" s="171"/>
      <c r="B282" s="178" t="s">
        <v>215</v>
      </c>
      <c r="C282" s="53" t="s">
        <v>9</v>
      </c>
      <c r="D282" s="53" t="s">
        <v>21</v>
      </c>
      <c r="E282" s="53" t="s">
        <v>100</v>
      </c>
      <c r="F282" s="117" t="s">
        <v>311</v>
      </c>
      <c r="G282" s="54"/>
      <c r="H282" s="59">
        <f>H283</f>
        <v>262460</v>
      </c>
      <c r="I282" s="59">
        <f t="shared" ref="I282:J283" si="118">I283</f>
        <v>262460</v>
      </c>
      <c r="J282" s="59">
        <f t="shared" si="118"/>
        <v>228500</v>
      </c>
      <c r="K282" s="208">
        <f t="shared" si="96"/>
        <v>87.06088546826183</v>
      </c>
    </row>
    <row r="283" spans="1:11" ht="26.4">
      <c r="A283" s="171"/>
      <c r="B283" s="81" t="s">
        <v>185</v>
      </c>
      <c r="C283" s="53" t="s">
        <v>9</v>
      </c>
      <c r="D283" s="53" t="s">
        <v>21</v>
      </c>
      <c r="E283" s="53" t="s">
        <v>100</v>
      </c>
      <c r="F283" s="117" t="s">
        <v>311</v>
      </c>
      <c r="G283" s="54" t="s">
        <v>32</v>
      </c>
      <c r="H283" s="59">
        <f>H284</f>
        <v>262460</v>
      </c>
      <c r="I283" s="59">
        <f t="shared" si="118"/>
        <v>262460</v>
      </c>
      <c r="J283" s="59">
        <f t="shared" si="118"/>
        <v>228500</v>
      </c>
      <c r="K283" s="208">
        <f t="shared" si="96"/>
        <v>87.06088546826183</v>
      </c>
    </row>
    <row r="284" spans="1:11" ht="26.4">
      <c r="A284" s="171"/>
      <c r="B284" s="70" t="s">
        <v>34</v>
      </c>
      <c r="C284" s="53" t="s">
        <v>9</v>
      </c>
      <c r="D284" s="53" t="s">
        <v>21</v>
      </c>
      <c r="E284" s="53" t="s">
        <v>100</v>
      </c>
      <c r="F284" s="117" t="s">
        <v>311</v>
      </c>
      <c r="G284" s="54" t="s">
        <v>33</v>
      </c>
      <c r="H284" s="59">
        <v>262460</v>
      </c>
      <c r="I284" s="59">
        <v>262460</v>
      </c>
      <c r="J284" s="59">
        <v>228500</v>
      </c>
      <c r="K284" s="208">
        <f t="shared" si="96"/>
        <v>87.06088546826183</v>
      </c>
    </row>
    <row r="285" spans="1:11">
      <c r="A285" s="52"/>
      <c r="B285" s="84"/>
      <c r="C285" s="5"/>
      <c r="D285" s="5"/>
      <c r="E285" s="5"/>
      <c r="F285" s="5"/>
      <c r="G285" s="17"/>
      <c r="H285" s="56"/>
      <c r="I285" s="56"/>
      <c r="J285" s="56"/>
      <c r="K285" s="204"/>
    </row>
    <row r="286" spans="1:11" ht="27.6">
      <c r="A286" s="176" t="s">
        <v>4</v>
      </c>
      <c r="B286" s="151" t="s">
        <v>281</v>
      </c>
      <c r="C286" s="7" t="s">
        <v>11</v>
      </c>
      <c r="D286" s="7" t="s">
        <v>21</v>
      </c>
      <c r="E286" s="7" t="s">
        <v>100</v>
      </c>
      <c r="F286" s="7" t="s">
        <v>101</v>
      </c>
      <c r="G286" s="19"/>
      <c r="H286" s="58">
        <f>H287</f>
        <v>50000</v>
      </c>
      <c r="I286" s="58">
        <f t="shared" ref="I286:J286" si="119">I287</f>
        <v>50000</v>
      </c>
      <c r="J286" s="58">
        <f t="shared" si="119"/>
        <v>0</v>
      </c>
      <c r="K286" s="202">
        <f t="shared" si="96"/>
        <v>0</v>
      </c>
    </row>
    <row r="287" spans="1:11">
      <c r="A287" s="268"/>
      <c r="B287" s="149" t="s">
        <v>222</v>
      </c>
      <c r="C287" s="53" t="s">
        <v>11</v>
      </c>
      <c r="D287" s="53" t="s">
        <v>21</v>
      </c>
      <c r="E287" s="53" t="s">
        <v>100</v>
      </c>
      <c r="F287" s="53" t="s">
        <v>134</v>
      </c>
      <c r="G287" s="54"/>
      <c r="H287" s="63">
        <f t="shared" ref="H287:J288" si="120">H288</f>
        <v>50000</v>
      </c>
      <c r="I287" s="63">
        <f t="shared" si="120"/>
        <v>50000</v>
      </c>
      <c r="J287" s="63">
        <f t="shared" si="120"/>
        <v>0</v>
      </c>
      <c r="K287" s="207">
        <f t="shared" si="96"/>
        <v>0</v>
      </c>
    </row>
    <row r="288" spans="1:11" ht="27.75" customHeight="1">
      <c r="A288" s="268"/>
      <c r="B288" s="81" t="s">
        <v>185</v>
      </c>
      <c r="C288" s="53" t="s">
        <v>11</v>
      </c>
      <c r="D288" s="53" t="s">
        <v>21</v>
      </c>
      <c r="E288" s="53" t="s">
        <v>100</v>
      </c>
      <c r="F288" s="53" t="s">
        <v>134</v>
      </c>
      <c r="G288" s="54" t="s">
        <v>32</v>
      </c>
      <c r="H288" s="63">
        <f t="shared" si="120"/>
        <v>50000</v>
      </c>
      <c r="I288" s="63">
        <f t="shared" si="120"/>
        <v>50000</v>
      </c>
      <c r="J288" s="63">
        <f t="shared" si="120"/>
        <v>0</v>
      </c>
      <c r="K288" s="207">
        <f t="shared" si="96"/>
        <v>0</v>
      </c>
    </row>
    <row r="289" spans="1:11" ht="26.4">
      <c r="A289" s="268"/>
      <c r="B289" s="85" t="s">
        <v>34</v>
      </c>
      <c r="C289" s="53" t="s">
        <v>11</v>
      </c>
      <c r="D289" s="53" t="s">
        <v>21</v>
      </c>
      <c r="E289" s="53" t="s">
        <v>100</v>
      </c>
      <c r="F289" s="53" t="s">
        <v>134</v>
      </c>
      <c r="G289" s="54" t="s">
        <v>33</v>
      </c>
      <c r="H289" s="60">
        <v>50000</v>
      </c>
      <c r="I289" s="60">
        <v>50000</v>
      </c>
      <c r="J289" s="60"/>
      <c r="K289" s="205">
        <f t="shared" si="96"/>
        <v>0</v>
      </c>
    </row>
    <row r="290" spans="1:11">
      <c r="A290" s="175"/>
      <c r="B290" s="84"/>
      <c r="C290" s="4"/>
      <c r="D290" s="4"/>
      <c r="E290" s="4"/>
      <c r="F290" s="5"/>
      <c r="G290" s="17"/>
      <c r="H290" s="56"/>
      <c r="I290" s="56"/>
      <c r="J290" s="56"/>
      <c r="K290" s="204"/>
    </row>
    <row r="291" spans="1:11" ht="41.4">
      <c r="A291" s="50" t="s">
        <v>5</v>
      </c>
      <c r="B291" s="95" t="s">
        <v>282</v>
      </c>
      <c r="C291" s="6" t="s">
        <v>85</v>
      </c>
      <c r="D291" s="6" t="s">
        <v>21</v>
      </c>
      <c r="E291" s="6" t="s">
        <v>100</v>
      </c>
      <c r="F291" s="6" t="s">
        <v>101</v>
      </c>
      <c r="G291" s="18"/>
      <c r="H291" s="57">
        <f>+H307+H297+H304+H318+H315+H292+H321</f>
        <v>44623191.920000002</v>
      </c>
      <c r="I291" s="57">
        <f t="shared" ref="I291:J291" si="121">+I307+I297+I304+I318+I315+I292+I321</f>
        <v>44623191.920000002</v>
      </c>
      <c r="J291" s="57">
        <f t="shared" si="121"/>
        <v>10881483.1</v>
      </c>
      <c r="K291" s="203">
        <f t="shared" si="96"/>
        <v>24.385263876927969</v>
      </c>
    </row>
    <row r="292" spans="1:11">
      <c r="A292" s="171"/>
      <c r="B292" s="81" t="s">
        <v>246</v>
      </c>
      <c r="C292" s="34" t="s">
        <v>85</v>
      </c>
      <c r="D292" s="34" t="s">
        <v>21</v>
      </c>
      <c r="E292" s="34" t="s">
        <v>100</v>
      </c>
      <c r="F292" s="99" t="s">
        <v>126</v>
      </c>
      <c r="G292" s="35"/>
      <c r="H292" s="59">
        <f>H293+H295</f>
        <v>176330.2</v>
      </c>
      <c r="I292" s="59">
        <f t="shared" ref="I292:J292" si="122">I293+I295</f>
        <v>176330.2</v>
      </c>
      <c r="J292" s="59">
        <f t="shared" si="122"/>
        <v>170277.68</v>
      </c>
      <c r="K292" s="208">
        <f t="shared" ref="K292:K296" si="123">J292/I292*100</f>
        <v>96.567508004868131</v>
      </c>
    </row>
    <row r="293" spans="1:11" ht="39.6">
      <c r="A293" s="171"/>
      <c r="B293" s="81" t="s">
        <v>51</v>
      </c>
      <c r="C293" s="34" t="s">
        <v>85</v>
      </c>
      <c r="D293" s="34" t="s">
        <v>21</v>
      </c>
      <c r="E293" s="34" t="s">
        <v>100</v>
      </c>
      <c r="F293" s="99" t="s">
        <v>126</v>
      </c>
      <c r="G293" s="35" t="s">
        <v>49</v>
      </c>
      <c r="H293" s="59">
        <f>H294</f>
        <v>31500</v>
      </c>
      <c r="I293" s="59">
        <f t="shared" ref="I293:J293" si="124">I294</f>
        <v>31500</v>
      </c>
      <c r="J293" s="59">
        <f t="shared" si="124"/>
        <v>25950</v>
      </c>
      <c r="K293" s="208">
        <f t="shared" si="123"/>
        <v>82.38095238095238</v>
      </c>
    </row>
    <row r="294" spans="1:11">
      <c r="A294" s="171"/>
      <c r="B294" s="81" t="s">
        <v>64</v>
      </c>
      <c r="C294" s="34" t="s">
        <v>85</v>
      </c>
      <c r="D294" s="34" t="s">
        <v>21</v>
      </c>
      <c r="E294" s="34" t="s">
        <v>100</v>
      </c>
      <c r="F294" s="99" t="s">
        <v>126</v>
      </c>
      <c r="G294" s="35" t="s">
        <v>65</v>
      </c>
      <c r="H294" s="59">
        <v>31500</v>
      </c>
      <c r="I294" s="59">
        <v>31500</v>
      </c>
      <c r="J294" s="59">
        <v>25950</v>
      </c>
      <c r="K294" s="208">
        <f t="shared" si="123"/>
        <v>82.38095238095238</v>
      </c>
    </row>
    <row r="295" spans="1:11" ht="26.4">
      <c r="A295" s="171"/>
      <c r="B295" s="81" t="s">
        <v>185</v>
      </c>
      <c r="C295" s="34" t="s">
        <v>85</v>
      </c>
      <c r="D295" s="34" t="s">
        <v>21</v>
      </c>
      <c r="E295" s="34" t="s">
        <v>100</v>
      </c>
      <c r="F295" s="99" t="s">
        <v>126</v>
      </c>
      <c r="G295" s="35" t="s">
        <v>32</v>
      </c>
      <c r="H295" s="59">
        <f>H296</f>
        <v>144830.20000000001</v>
      </c>
      <c r="I295" s="59">
        <f t="shared" ref="I295:J295" si="125">I296</f>
        <v>144830.20000000001</v>
      </c>
      <c r="J295" s="59">
        <f t="shared" si="125"/>
        <v>144327.67999999999</v>
      </c>
      <c r="K295" s="208">
        <f t="shared" si="123"/>
        <v>99.653028166777361</v>
      </c>
    </row>
    <row r="296" spans="1:11" ht="26.4">
      <c r="A296" s="171"/>
      <c r="B296" s="81" t="s">
        <v>34</v>
      </c>
      <c r="C296" s="34" t="s">
        <v>85</v>
      </c>
      <c r="D296" s="34" t="s">
        <v>21</v>
      </c>
      <c r="E296" s="34" t="s">
        <v>100</v>
      </c>
      <c r="F296" s="99" t="s">
        <v>126</v>
      </c>
      <c r="G296" s="35" t="s">
        <v>33</v>
      </c>
      <c r="H296" s="59">
        <v>144830.20000000001</v>
      </c>
      <c r="I296" s="59">
        <v>144830.20000000001</v>
      </c>
      <c r="J296" s="59">
        <v>144327.67999999999</v>
      </c>
      <c r="K296" s="208">
        <f t="shared" si="123"/>
        <v>99.653028166777361</v>
      </c>
    </row>
    <row r="297" spans="1:11" ht="39.6">
      <c r="A297" s="171"/>
      <c r="B297" s="102" t="s">
        <v>226</v>
      </c>
      <c r="C297" s="5" t="s">
        <v>85</v>
      </c>
      <c r="D297" s="5" t="s">
        <v>21</v>
      </c>
      <c r="E297" s="5" t="s">
        <v>100</v>
      </c>
      <c r="F297" s="99" t="s">
        <v>227</v>
      </c>
      <c r="G297" s="54"/>
      <c r="H297" s="59">
        <f>H298+H300+H302</f>
        <v>6423850</v>
      </c>
      <c r="I297" s="59">
        <f t="shared" ref="I297:J297" si="126">I298+I300+I302</f>
        <v>6423850</v>
      </c>
      <c r="J297" s="59">
        <f t="shared" si="126"/>
        <v>1942103.28</v>
      </c>
      <c r="K297" s="208">
        <f t="shared" si="96"/>
        <v>30.232699705005565</v>
      </c>
    </row>
    <row r="298" spans="1:11" ht="39.6">
      <c r="A298" s="171"/>
      <c r="B298" s="81" t="s">
        <v>51</v>
      </c>
      <c r="C298" s="5" t="s">
        <v>85</v>
      </c>
      <c r="D298" s="5" t="s">
        <v>21</v>
      </c>
      <c r="E298" s="5" t="s">
        <v>100</v>
      </c>
      <c r="F298" s="99" t="s">
        <v>227</v>
      </c>
      <c r="G298" s="54" t="s">
        <v>49</v>
      </c>
      <c r="H298" s="59">
        <f>H299</f>
        <v>2164798</v>
      </c>
      <c r="I298" s="59">
        <f t="shared" ref="I298:J298" si="127">I299</f>
        <v>2164798</v>
      </c>
      <c r="J298" s="59">
        <f t="shared" si="127"/>
        <v>980718.03</v>
      </c>
      <c r="K298" s="208">
        <f t="shared" si="96"/>
        <v>45.30298115574756</v>
      </c>
    </row>
    <row r="299" spans="1:11">
      <c r="A299" s="171"/>
      <c r="B299" s="81" t="s">
        <v>64</v>
      </c>
      <c r="C299" s="5" t="s">
        <v>85</v>
      </c>
      <c r="D299" s="5" t="s">
        <v>21</v>
      </c>
      <c r="E299" s="5" t="s">
        <v>100</v>
      </c>
      <c r="F299" s="99" t="s">
        <v>227</v>
      </c>
      <c r="G299" s="54" t="s">
        <v>65</v>
      </c>
      <c r="H299" s="59">
        <v>2164798</v>
      </c>
      <c r="I299" s="59">
        <v>2164798</v>
      </c>
      <c r="J299" s="59">
        <v>980718.03</v>
      </c>
      <c r="K299" s="208">
        <f t="shared" si="96"/>
        <v>45.30298115574756</v>
      </c>
    </row>
    <row r="300" spans="1:11" ht="26.4">
      <c r="A300" s="171"/>
      <c r="B300" s="81" t="s">
        <v>185</v>
      </c>
      <c r="C300" s="5" t="s">
        <v>85</v>
      </c>
      <c r="D300" s="5" t="s">
        <v>21</v>
      </c>
      <c r="E300" s="5" t="s">
        <v>100</v>
      </c>
      <c r="F300" s="99" t="s">
        <v>227</v>
      </c>
      <c r="G300" s="54" t="s">
        <v>32</v>
      </c>
      <c r="H300" s="59">
        <f>H301</f>
        <v>4222300</v>
      </c>
      <c r="I300" s="59">
        <f t="shared" ref="I300:J300" si="128">I301</f>
        <v>4222300</v>
      </c>
      <c r="J300" s="59">
        <f t="shared" si="128"/>
        <v>945356.75</v>
      </c>
      <c r="K300" s="208">
        <f t="shared" si="96"/>
        <v>22.389615849181727</v>
      </c>
    </row>
    <row r="301" spans="1:11" ht="26.4">
      <c r="A301" s="171"/>
      <c r="B301" s="85" t="s">
        <v>34</v>
      </c>
      <c r="C301" s="5" t="s">
        <v>85</v>
      </c>
      <c r="D301" s="5" t="s">
        <v>21</v>
      </c>
      <c r="E301" s="5" t="s">
        <v>100</v>
      </c>
      <c r="F301" s="99" t="s">
        <v>227</v>
      </c>
      <c r="G301" s="54" t="s">
        <v>33</v>
      </c>
      <c r="H301" s="59">
        <v>4222300</v>
      </c>
      <c r="I301" s="59">
        <v>4222300</v>
      </c>
      <c r="J301" s="59">
        <v>945356.75</v>
      </c>
      <c r="K301" s="208">
        <f t="shared" si="96"/>
        <v>22.389615849181727</v>
      </c>
    </row>
    <row r="302" spans="1:11">
      <c r="A302" s="171"/>
      <c r="B302" s="70" t="s">
        <v>47</v>
      </c>
      <c r="C302" s="5" t="s">
        <v>85</v>
      </c>
      <c r="D302" s="5" t="s">
        <v>21</v>
      </c>
      <c r="E302" s="5" t="s">
        <v>100</v>
      </c>
      <c r="F302" s="99" t="s">
        <v>227</v>
      </c>
      <c r="G302" s="35" t="s">
        <v>45</v>
      </c>
      <c r="H302" s="59">
        <f>H303</f>
        <v>36752</v>
      </c>
      <c r="I302" s="59">
        <f t="shared" ref="I302:J302" si="129">I303</f>
        <v>36752</v>
      </c>
      <c r="J302" s="59">
        <f t="shared" si="129"/>
        <v>16028.5</v>
      </c>
      <c r="K302" s="208">
        <f t="shared" si="96"/>
        <v>43.612592511972139</v>
      </c>
    </row>
    <row r="303" spans="1:11">
      <c r="A303" s="171"/>
      <c r="B303" s="138" t="s">
        <v>56</v>
      </c>
      <c r="C303" s="5" t="s">
        <v>85</v>
      </c>
      <c r="D303" s="5" t="s">
        <v>21</v>
      </c>
      <c r="E303" s="5" t="s">
        <v>100</v>
      </c>
      <c r="F303" s="99" t="s">
        <v>227</v>
      </c>
      <c r="G303" s="35" t="s">
        <v>57</v>
      </c>
      <c r="H303" s="59">
        <v>36752</v>
      </c>
      <c r="I303" s="59">
        <v>36752</v>
      </c>
      <c r="J303" s="59">
        <v>16028.5</v>
      </c>
      <c r="K303" s="208">
        <f t="shared" si="96"/>
        <v>43.612592511972139</v>
      </c>
    </row>
    <row r="304" spans="1:11" ht="39.6">
      <c r="A304" s="114"/>
      <c r="B304" s="115" t="s">
        <v>223</v>
      </c>
      <c r="C304" s="5" t="s">
        <v>85</v>
      </c>
      <c r="D304" s="5" t="s">
        <v>21</v>
      </c>
      <c r="E304" s="5" t="s">
        <v>100</v>
      </c>
      <c r="F304" s="53" t="s">
        <v>189</v>
      </c>
      <c r="G304" s="54"/>
      <c r="H304" s="63">
        <f>H305</f>
        <v>50000</v>
      </c>
      <c r="I304" s="63">
        <f t="shared" ref="I304:J305" si="130">I305</f>
        <v>50000</v>
      </c>
      <c r="J304" s="63">
        <f t="shared" si="130"/>
        <v>0</v>
      </c>
      <c r="K304" s="207">
        <f t="shared" si="96"/>
        <v>0</v>
      </c>
    </row>
    <row r="305" spans="1:11" ht="26.4">
      <c r="A305" s="114"/>
      <c r="B305" s="81" t="s">
        <v>185</v>
      </c>
      <c r="C305" s="5" t="s">
        <v>85</v>
      </c>
      <c r="D305" s="5" t="s">
        <v>21</v>
      </c>
      <c r="E305" s="5" t="s">
        <v>100</v>
      </c>
      <c r="F305" s="53" t="s">
        <v>189</v>
      </c>
      <c r="G305" s="54" t="s">
        <v>32</v>
      </c>
      <c r="H305" s="63">
        <f>H306</f>
        <v>50000</v>
      </c>
      <c r="I305" s="63">
        <f t="shared" si="130"/>
        <v>50000</v>
      </c>
      <c r="J305" s="63">
        <f t="shared" si="130"/>
        <v>0</v>
      </c>
      <c r="K305" s="207">
        <f t="shared" si="96"/>
        <v>0</v>
      </c>
    </row>
    <row r="306" spans="1:11" ht="26.4">
      <c r="A306" s="114"/>
      <c r="B306" s="85" t="s">
        <v>34</v>
      </c>
      <c r="C306" s="5" t="s">
        <v>85</v>
      </c>
      <c r="D306" s="5" t="s">
        <v>21</v>
      </c>
      <c r="E306" s="5" t="s">
        <v>100</v>
      </c>
      <c r="F306" s="53" t="s">
        <v>189</v>
      </c>
      <c r="G306" s="54" t="s">
        <v>33</v>
      </c>
      <c r="H306" s="59">
        <v>50000</v>
      </c>
      <c r="I306" s="59">
        <v>50000</v>
      </c>
      <c r="J306" s="59"/>
      <c r="K306" s="208">
        <f t="shared" si="96"/>
        <v>0</v>
      </c>
    </row>
    <row r="307" spans="1:11" ht="39.6">
      <c r="A307" s="171"/>
      <c r="B307" s="86" t="s">
        <v>224</v>
      </c>
      <c r="C307" s="10" t="s">
        <v>85</v>
      </c>
      <c r="D307" s="5" t="s">
        <v>21</v>
      </c>
      <c r="E307" s="5" t="s">
        <v>100</v>
      </c>
      <c r="F307" s="99" t="s">
        <v>225</v>
      </c>
      <c r="G307" s="54"/>
      <c r="H307" s="59">
        <f>H308+H310+H312</f>
        <v>5871412.6500000004</v>
      </c>
      <c r="I307" s="59">
        <f t="shared" ref="I307:J307" si="131">I308+I310+I312</f>
        <v>5871412.6500000004</v>
      </c>
      <c r="J307" s="59">
        <f t="shared" si="131"/>
        <v>2374100.7800000003</v>
      </c>
      <c r="K307" s="208">
        <f t="shared" si="96"/>
        <v>40.434916118525585</v>
      </c>
    </row>
    <row r="308" spans="1:11" ht="39.6">
      <c r="A308" s="171"/>
      <c r="B308" s="81" t="s">
        <v>51</v>
      </c>
      <c r="C308" s="5" t="s">
        <v>85</v>
      </c>
      <c r="D308" s="5" t="s">
        <v>21</v>
      </c>
      <c r="E308" s="5" t="s">
        <v>100</v>
      </c>
      <c r="F308" s="99" t="s">
        <v>225</v>
      </c>
      <c r="G308" s="54" t="s">
        <v>49</v>
      </c>
      <c r="H308" s="59">
        <f>H309</f>
        <v>3224045</v>
      </c>
      <c r="I308" s="59">
        <f t="shared" ref="I308:J308" si="132">I309</f>
        <v>3224045</v>
      </c>
      <c r="J308" s="59">
        <f t="shared" si="132"/>
        <v>1343554.99</v>
      </c>
      <c r="K308" s="208">
        <f t="shared" si="96"/>
        <v>41.672960209922628</v>
      </c>
    </row>
    <row r="309" spans="1:11">
      <c r="A309" s="171"/>
      <c r="B309" s="81" t="s">
        <v>64</v>
      </c>
      <c r="C309" s="5" t="s">
        <v>85</v>
      </c>
      <c r="D309" s="5" t="s">
        <v>21</v>
      </c>
      <c r="E309" s="5" t="s">
        <v>100</v>
      </c>
      <c r="F309" s="99" t="s">
        <v>225</v>
      </c>
      <c r="G309" s="54" t="s">
        <v>65</v>
      </c>
      <c r="H309" s="59">
        <v>3224045</v>
      </c>
      <c r="I309" s="59">
        <v>3224045</v>
      </c>
      <c r="J309" s="59">
        <v>1343554.99</v>
      </c>
      <c r="K309" s="208">
        <f t="shared" si="96"/>
        <v>41.672960209922628</v>
      </c>
    </row>
    <row r="310" spans="1:11" ht="26.4">
      <c r="A310" s="171"/>
      <c r="B310" s="81" t="s">
        <v>185</v>
      </c>
      <c r="C310" s="5" t="s">
        <v>85</v>
      </c>
      <c r="D310" s="5" t="s">
        <v>21</v>
      </c>
      <c r="E310" s="5" t="s">
        <v>100</v>
      </c>
      <c r="F310" s="99" t="s">
        <v>225</v>
      </c>
      <c r="G310" s="54" t="s">
        <v>32</v>
      </c>
      <c r="H310" s="59">
        <f>H311</f>
        <v>2612631.6500000004</v>
      </c>
      <c r="I310" s="59">
        <f t="shared" ref="I310:J310" si="133">I311</f>
        <v>2612631.6500000004</v>
      </c>
      <c r="J310" s="59">
        <f t="shared" si="133"/>
        <v>1016137.0900000001</v>
      </c>
      <c r="K310" s="208">
        <f t="shared" si="96"/>
        <v>38.893239695691506</v>
      </c>
    </row>
    <row r="311" spans="1:11" ht="26.4">
      <c r="A311" s="171"/>
      <c r="B311" s="85" t="s">
        <v>34</v>
      </c>
      <c r="C311" s="5" t="s">
        <v>85</v>
      </c>
      <c r="D311" s="5" t="s">
        <v>21</v>
      </c>
      <c r="E311" s="5" t="s">
        <v>100</v>
      </c>
      <c r="F311" s="99" t="s">
        <v>225</v>
      </c>
      <c r="G311" s="54" t="s">
        <v>33</v>
      </c>
      <c r="H311" s="59">
        <v>2612631.6500000004</v>
      </c>
      <c r="I311" s="59">
        <v>2612631.6500000004</v>
      </c>
      <c r="J311" s="59">
        <v>1016137.0900000001</v>
      </c>
      <c r="K311" s="208">
        <f t="shared" si="96"/>
        <v>38.893239695691506</v>
      </c>
    </row>
    <row r="312" spans="1:11">
      <c r="A312" s="171"/>
      <c r="B312" s="70" t="s">
        <v>47</v>
      </c>
      <c r="C312" s="5" t="s">
        <v>85</v>
      </c>
      <c r="D312" s="5" t="s">
        <v>21</v>
      </c>
      <c r="E312" s="5" t="s">
        <v>100</v>
      </c>
      <c r="F312" s="99" t="s">
        <v>225</v>
      </c>
      <c r="G312" s="35" t="s">
        <v>45</v>
      </c>
      <c r="H312" s="59">
        <f>H313+H314</f>
        <v>34736</v>
      </c>
      <c r="I312" s="59">
        <f t="shared" ref="I312:J312" si="134">I313+I314</f>
        <v>34736</v>
      </c>
      <c r="J312" s="59">
        <f t="shared" si="134"/>
        <v>14408.7</v>
      </c>
      <c r="K312" s="208">
        <f t="shared" ref="K312:K402" si="135">J312/I312*100</f>
        <v>41.480596499309073</v>
      </c>
    </row>
    <row r="313" spans="1:11" ht="26.4" hidden="1">
      <c r="A313" s="171"/>
      <c r="B313" s="149" t="s">
        <v>48</v>
      </c>
      <c r="C313" s="5" t="s">
        <v>85</v>
      </c>
      <c r="D313" s="5" t="s">
        <v>21</v>
      </c>
      <c r="E313" s="5" t="s">
        <v>100</v>
      </c>
      <c r="F313" s="99" t="s">
        <v>225</v>
      </c>
      <c r="G313" s="35" t="s">
        <v>46</v>
      </c>
      <c r="H313" s="59"/>
      <c r="I313" s="59"/>
      <c r="J313" s="59"/>
      <c r="K313" s="208" t="e">
        <f t="shared" si="135"/>
        <v>#DIV/0!</v>
      </c>
    </row>
    <row r="314" spans="1:11">
      <c r="A314" s="171"/>
      <c r="B314" s="138" t="s">
        <v>56</v>
      </c>
      <c r="C314" s="10" t="s">
        <v>85</v>
      </c>
      <c r="D314" s="5" t="s">
        <v>21</v>
      </c>
      <c r="E314" s="5" t="s">
        <v>100</v>
      </c>
      <c r="F314" s="99" t="s">
        <v>225</v>
      </c>
      <c r="G314" s="35" t="s">
        <v>57</v>
      </c>
      <c r="H314" s="59">
        <v>34736</v>
      </c>
      <c r="I314" s="59">
        <v>34736</v>
      </c>
      <c r="J314" s="59">
        <v>14408.7</v>
      </c>
      <c r="K314" s="208">
        <f t="shared" si="135"/>
        <v>41.480596499309073</v>
      </c>
    </row>
    <row r="315" spans="1:11" ht="26.4">
      <c r="A315" s="171"/>
      <c r="B315" s="138" t="s">
        <v>381</v>
      </c>
      <c r="C315" s="34" t="s">
        <v>85</v>
      </c>
      <c r="D315" s="34" t="s">
        <v>21</v>
      </c>
      <c r="E315" s="34" t="s">
        <v>100</v>
      </c>
      <c r="F315" s="99" t="s">
        <v>380</v>
      </c>
      <c r="G315" s="35"/>
      <c r="H315" s="59">
        <f>H316</f>
        <v>2815993.82</v>
      </c>
      <c r="I315" s="59">
        <f t="shared" ref="I315:J316" si="136">I316</f>
        <v>2815993.82</v>
      </c>
      <c r="J315" s="59">
        <f t="shared" si="136"/>
        <v>281599.2</v>
      </c>
      <c r="K315" s="208">
        <f t="shared" si="135"/>
        <v>9.9999935369176356</v>
      </c>
    </row>
    <row r="316" spans="1:11" ht="26.4">
      <c r="A316" s="171"/>
      <c r="B316" s="81" t="s">
        <v>185</v>
      </c>
      <c r="C316" s="34" t="s">
        <v>85</v>
      </c>
      <c r="D316" s="34" t="s">
        <v>21</v>
      </c>
      <c r="E316" s="34" t="s">
        <v>100</v>
      </c>
      <c r="F316" s="99" t="s">
        <v>380</v>
      </c>
      <c r="G316" s="35" t="s">
        <v>32</v>
      </c>
      <c r="H316" s="59">
        <f>H317</f>
        <v>2815993.82</v>
      </c>
      <c r="I316" s="59">
        <f t="shared" si="136"/>
        <v>2815993.82</v>
      </c>
      <c r="J316" s="59">
        <f t="shared" si="136"/>
        <v>281599.2</v>
      </c>
      <c r="K316" s="208">
        <f t="shared" si="135"/>
        <v>9.9999935369176356</v>
      </c>
    </row>
    <row r="317" spans="1:11" ht="26.4">
      <c r="A317" s="171"/>
      <c r="B317" s="85" t="s">
        <v>34</v>
      </c>
      <c r="C317" s="34" t="s">
        <v>85</v>
      </c>
      <c r="D317" s="34" t="s">
        <v>21</v>
      </c>
      <c r="E317" s="34" t="s">
        <v>100</v>
      </c>
      <c r="F317" s="99" t="s">
        <v>380</v>
      </c>
      <c r="G317" s="35" t="s">
        <v>33</v>
      </c>
      <c r="H317" s="59">
        <v>2815993.82</v>
      </c>
      <c r="I317" s="59">
        <v>2815993.82</v>
      </c>
      <c r="J317" s="59">
        <v>281599.2</v>
      </c>
      <c r="K317" s="208">
        <f t="shared" si="135"/>
        <v>9.9999935369176356</v>
      </c>
    </row>
    <row r="318" spans="1:11" ht="26.4">
      <c r="A318" s="114"/>
      <c r="B318" s="178" t="s">
        <v>215</v>
      </c>
      <c r="C318" s="34" t="s">
        <v>85</v>
      </c>
      <c r="D318" s="34" t="s">
        <v>21</v>
      </c>
      <c r="E318" s="34" t="s">
        <v>100</v>
      </c>
      <c r="F318" s="99" t="s">
        <v>311</v>
      </c>
      <c r="G318" s="35"/>
      <c r="H318" s="63">
        <f>H319</f>
        <v>22114900</v>
      </c>
      <c r="I318" s="63">
        <f t="shared" ref="I318:J319" si="137">I319</f>
        <v>22114900</v>
      </c>
      <c r="J318" s="63">
        <f t="shared" si="137"/>
        <v>6113402.1600000001</v>
      </c>
      <c r="K318" s="207">
        <f t="shared" si="135"/>
        <v>27.643815527088073</v>
      </c>
    </row>
    <row r="319" spans="1:11" ht="26.4">
      <c r="A319" s="114"/>
      <c r="B319" s="81" t="s">
        <v>185</v>
      </c>
      <c r="C319" s="34" t="s">
        <v>85</v>
      </c>
      <c r="D319" s="34" t="s">
        <v>21</v>
      </c>
      <c r="E319" s="34" t="s">
        <v>100</v>
      </c>
      <c r="F319" s="99" t="s">
        <v>311</v>
      </c>
      <c r="G319" s="54" t="s">
        <v>32</v>
      </c>
      <c r="H319" s="63">
        <f>H320</f>
        <v>22114900</v>
      </c>
      <c r="I319" s="63">
        <f t="shared" si="137"/>
        <v>22114900</v>
      </c>
      <c r="J319" s="63">
        <f t="shared" si="137"/>
        <v>6113402.1600000001</v>
      </c>
      <c r="K319" s="207">
        <f t="shared" si="135"/>
        <v>27.643815527088073</v>
      </c>
    </row>
    <row r="320" spans="1:11" ht="26.4">
      <c r="A320" s="114"/>
      <c r="B320" s="85" t="s">
        <v>34</v>
      </c>
      <c r="C320" s="34" t="s">
        <v>85</v>
      </c>
      <c r="D320" s="34" t="s">
        <v>21</v>
      </c>
      <c r="E320" s="34" t="s">
        <v>100</v>
      </c>
      <c r="F320" s="99" t="s">
        <v>311</v>
      </c>
      <c r="G320" s="54" t="s">
        <v>33</v>
      </c>
      <c r="H320" s="63">
        <v>22114900</v>
      </c>
      <c r="I320" s="63">
        <v>22114900</v>
      </c>
      <c r="J320" s="63">
        <v>6113402.1600000001</v>
      </c>
      <c r="K320" s="207">
        <f t="shared" si="135"/>
        <v>27.643815527088073</v>
      </c>
    </row>
    <row r="321" spans="1:11" ht="26.4">
      <c r="A321" s="114"/>
      <c r="B321" s="236" t="s">
        <v>407</v>
      </c>
      <c r="C321" s="34" t="s">
        <v>85</v>
      </c>
      <c r="D321" s="34" t="s">
        <v>21</v>
      </c>
      <c r="E321" s="34" t="s">
        <v>100</v>
      </c>
      <c r="F321" s="99" t="s">
        <v>406</v>
      </c>
      <c r="G321" s="230"/>
      <c r="H321" s="63">
        <f>H322</f>
        <v>7170705.25</v>
      </c>
      <c r="I321" s="63">
        <f t="shared" ref="I321:J322" si="138">I322</f>
        <v>7170705.25</v>
      </c>
      <c r="J321" s="63">
        <f t="shared" si="138"/>
        <v>0</v>
      </c>
      <c r="K321" s="207">
        <f t="shared" si="135"/>
        <v>0</v>
      </c>
    </row>
    <row r="322" spans="1:11" ht="26.4">
      <c r="A322" s="114"/>
      <c r="B322" s="237" t="s">
        <v>185</v>
      </c>
      <c r="C322" s="34" t="s">
        <v>85</v>
      </c>
      <c r="D322" s="34" t="s">
        <v>21</v>
      </c>
      <c r="E322" s="34" t="s">
        <v>100</v>
      </c>
      <c r="F322" s="99" t="s">
        <v>406</v>
      </c>
      <c r="G322" s="230" t="s">
        <v>32</v>
      </c>
      <c r="H322" s="63">
        <f>H323</f>
        <v>7170705.25</v>
      </c>
      <c r="I322" s="63">
        <f t="shared" si="138"/>
        <v>7170705.25</v>
      </c>
      <c r="J322" s="63">
        <f t="shared" si="138"/>
        <v>0</v>
      </c>
      <c r="K322" s="207">
        <f t="shared" si="135"/>
        <v>0</v>
      </c>
    </row>
    <row r="323" spans="1:11" ht="26.4">
      <c r="A323" s="114"/>
      <c r="B323" s="238" t="s">
        <v>34</v>
      </c>
      <c r="C323" s="34" t="s">
        <v>85</v>
      </c>
      <c r="D323" s="34" t="s">
        <v>21</v>
      </c>
      <c r="E323" s="34" t="s">
        <v>100</v>
      </c>
      <c r="F323" s="99" t="s">
        <v>406</v>
      </c>
      <c r="G323" s="230" t="s">
        <v>33</v>
      </c>
      <c r="H323" s="63">
        <v>7170705.25</v>
      </c>
      <c r="I323" s="63">
        <v>7170705.25</v>
      </c>
      <c r="J323" s="63"/>
      <c r="K323" s="207">
        <f t="shared" si="135"/>
        <v>0</v>
      </c>
    </row>
    <row r="324" spans="1:11">
      <c r="A324" s="104"/>
      <c r="B324" s="84"/>
      <c r="C324" s="4"/>
      <c r="D324" s="4"/>
      <c r="E324" s="4"/>
      <c r="F324" s="5"/>
      <c r="G324" s="17"/>
      <c r="H324" s="56"/>
      <c r="I324" s="56"/>
      <c r="J324" s="56"/>
      <c r="K324" s="204"/>
    </row>
    <row r="325" spans="1:11" ht="41.4">
      <c r="A325" s="176" t="s">
        <v>6</v>
      </c>
      <c r="B325" s="150" t="s">
        <v>283</v>
      </c>
      <c r="C325" s="8" t="s">
        <v>28</v>
      </c>
      <c r="D325" s="8" t="s">
        <v>21</v>
      </c>
      <c r="E325" s="8" t="s">
        <v>100</v>
      </c>
      <c r="F325" s="7" t="s">
        <v>101</v>
      </c>
      <c r="G325" s="18"/>
      <c r="H325" s="57">
        <f t="shared" ref="H325:J325" si="139">H332+H326+H329</f>
        <v>11205411.52</v>
      </c>
      <c r="I325" s="57">
        <f t="shared" si="139"/>
        <v>11205411.52</v>
      </c>
      <c r="J325" s="57">
        <f t="shared" si="139"/>
        <v>1581640</v>
      </c>
      <c r="K325" s="203">
        <f t="shared" si="135"/>
        <v>14.114965766112267</v>
      </c>
    </row>
    <row r="326" spans="1:11">
      <c r="A326" s="171"/>
      <c r="B326" s="101" t="s">
        <v>170</v>
      </c>
      <c r="C326" s="34" t="s">
        <v>28</v>
      </c>
      <c r="D326" s="34" t="s">
        <v>21</v>
      </c>
      <c r="E326" s="34" t="s">
        <v>100</v>
      </c>
      <c r="F326" s="34" t="s">
        <v>169</v>
      </c>
      <c r="G326" s="35"/>
      <c r="H326" s="60">
        <f>H327</f>
        <v>5000000</v>
      </c>
      <c r="I326" s="60">
        <f t="shared" ref="I326:J327" si="140">I327</f>
        <v>5000000</v>
      </c>
      <c r="J326" s="60">
        <f t="shared" si="140"/>
        <v>0</v>
      </c>
      <c r="K326" s="205">
        <f t="shared" si="135"/>
        <v>0</v>
      </c>
    </row>
    <row r="327" spans="1:11" ht="26.4">
      <c r="A327" s="171"/>
      <c r="B327" s="73" t="s">
        <v>41</v>
      </c>
      <c r="C327" s="34" t="s">
        <v>28</v>
      </c>
      <c r="D327" s="34" t="s">
        <v>21</v>
      </c>
      <c r="E327" s="34" t="s">
        <v>100</v>
      </c>
      <c r="F327" s="34" t="s">
        <v>169</v>
      </c>
      <c r="G327" s="35" t="s">
        <v>39</v>
      </c>
      <c r="H327" s="60">
        <f>H328</f>
        <v>5000000</v>
      </c>
      <c r="I327" s="60">
        <f t="shared" si="140"/>
        <v>5000000</v>
      </c>
      <c r="J327" s="60">
        <f t="shared" si="140"/>
        <v>0</v>
      </c>
      <c r="K327" s="205">
        <f t="shared" si="135"/>
        <v>0</v>
      </c>
    </row>
    <row r="328" spans="1:11">
      <c r="A328" s="175"/>
      <c r="B328" s="101" t="s">
        <v>42</v>
      </c>
      <c r="C328" s="34" t="s">
        <v>28</v>
      </c>
      <c r="D328" s="34" t="s">
        <v>21</v>
      </c>
      <c r="E328" s="34" t="s">
        <v>100</v>
      </c>
      <c r="F328" s="34" t="s">
        <v>169</v>
      </c>
      <c r="G328" s="35" t="s">
        <v>40</v>
      </c>
      <c r="H328" s="60">
        <v>5000000</v>
      </c>
      <c r="I328" s="60">
        <v>5000000</v>
      </c>
      <c r="J328" s="60"/>
      <c r="K328" s="205">
        <f t="shared" si="135"/>
        <v>0</v>
      </c>
    </row>
    <row r="329" spans="1:11" ht="24.75" customHeight="1">
      <c r="A329" s="171"/>
      <c r="B329" s="73" t="s">
        <v>215</v>
      </c>
      <c r="C329" s="5" t="s">
        <v>28</v>
      </c>
      <c r="D329" s="5" t="s">
        <v>21</v>
      </c>
      <c r="E329" s="5" t="s">
        <v>100</v>
      </c>
      <c r="F329" s="72" t="s">
        <v>311</v>
      </c>
      <c r="G329" s="100"/>
      <c r="H329" s="60">
        <f>H330</f>
        <v>5182060</v>
      </c>
      <c r="I329" s="60">
        <f t="shared" ref="I329:J329" si="141">I330</f>
        <v>5182060</v>
      </c>
      <c r="J329" s="60">
        <f t="shared" si="141"/>
        <v>1581640</v>
      </c>
      <c r="K329" s="205">
        <f t="shared" si="135"/>
        <v>30.521452858515723</v>
      </c>
    </row>
    <row r="330" spans="1:11" ht="25.5" customHeight="1">
      <c r="A330" s="171"/>
      <c r="B330" s="149" t="s">
        <v>185</v>
      </c>
      <c r="C330" s="5" t="s">
        <v>28</v>
      </c>
      <c r="D330" s="5" t="s">
        <v>21</v>
      </c>
      <c r="E330" s="5" t="s">
        <v>100</v>
      </c>
      <c r="F330" s="72" t="s">
        <v>311</v>
      </c>
      <c r="G330" s="100" t="s">
        <v>32</v>
      </c>
      <c r="H330" s="60">
        <f>H331</f>
        <v>5182060</v>
      </c>
      <c r="I330" s="60">
        <f t="shared" ref="I330:J330" si="142">I331</f>
        <v>5182060</v>
      </c>
      <c r="J330" s="60">
        <f t="shared" si="142"/>
        <v>1581640</v>
      </c>
      <c r="K330" s="205">
        <f t="shared" si="135"/>
        <v>30.521452858515723</v>
      </c>
    </row>
    <row r="331" spans="1:11" ht="30.75" customHeight="1">
      <c r="A331" s="171"/>
      <c r="B331" s="70" t="s">
        <v>34</v>
      </c>
      <c r="C331" s="5" t="s">
        <v>28</v>
      </c>
      <c r="D331" s="5" t="s">
        <v>21</v>
      </c>
      <c r="E331" s="5" t="s">
        <v>100</v>
      </c>
      <c r="F331" s="72" t="s">
        <v>311</v>
      </c>
      <c r="G331" s="100" t="s">
        <v>33</v>
      </c>
      <c r="H331" s="59">
        <v>5182060</v>
      </c>
      <c r="I331" s="59">
        <v>5182060</v>
      </c>
      <c r="J331" s="60">
        <v>1581640</v>
      </c>
      <c r="K331" s="205">
        <f t="shared" si="135"/>
        <v>30.521452858515723</v>
      </c>
    </row>
    <row r="332" spans="1:11">
      <c r="A332" s="266"/>
      <c r="B332" s="164" t="s">
        <v>228</v>
      </c>
      <c r="C332" s="38" t="s">
        <v>28</v>
      </c>
      <c r="D332" s="38" t="s">
        <v>21</v>
      </c>
      <c r="E332" s="38" t="s">
        <v>100</v>
      </c>
      <c r="F332" s="72" t="s">
        <v>408</v>
      </c>
      <c r="G332" s="37"/>
      <c r="H332" s="56">
        <f t="shared" ref="H332:J333" si="143">H333</f>
        <v>1023351.5199999999</v>
      </c>
      <c r="I332" s="56">
        <f t="shared" si="143"/>
        <v>1023351.5199999999</v>
      </c>
      <c r="J332" s="56">
        <f t="shared" si="143"/>
        <v>0</v>
      </c>
      <c r="K332" s="204">
        <f t="shared" si="135"/>
        <v>0</v>
      </c>
    </row>
    <row r="333" spans="1:11" ht="13.5" customHeight="1">
      <c r="A333" s="265"/>
      <c r="B333" s="25" t="s">
        <v>35</v>
      </c>
      <c r="C333" s="38" t="s">
        <v>28</v>
      </c>
      <c r="D333" s="38" t="s">
        <v>21</v>
      </c>
      <c r="E333" s="38" t="s">
        <v>100</v>
      </c>
      <c r="F333" s="72" t="s">
        <v>408</v>
      </c>
      <c r="G333" s="100" t="s">
        <v>36</v>
      </c>
      <c r="H333" s="56">
        <f t="shared" si="143"/>
        <v>1023351.5199999999</v>
      </c>
      <c r="I333" s="56">
        <f t="shared" si="143"/>
        <v>1023351.5199999999</v>
      </c>
      <c r="J333" s="56">
        <f t="shared" si="143"/>
        <v>0</v>
      </c>
      <c r="K333" s="204">
        <f t="shared" si="135"/>
        <v>0</v>
      </c>
    </row>
    <row r="334" spans="1:11" ht="14.25" customHeight="1">
      <c r="A334" s="265"/>
      <c r="B334" s="25" t="s">
        <v>38</v>
      </c>
      <c r="C334" s="38" t="s">
        <v>28</v>
      </c>
      <c r="D334" s="38" t="s">
        <v>21</v>
      </c>
      <c r="E334" s="38" t="s">
        <v>100</v>
      </c>
      <c r="F334" s="72" t="s">
        <v>408</v>
      </c>
      <c r="G334" s="100" t="s">
        <v>37</v>
      </c>
      <c r="H334" s="60">
        <v>1023351.5199999999</v>
      </c>
      <c r="I334" s="60">
        <v>1023351.5199999999</v>
      </c>
      <c r="J334" s="60"/>
      <c r="K334" s="205">
        <f t="shared" si="135"/>
        <v>0</v>
      </c>
    </row>
    <row r="335" spans="1:11">
      <c r="A335" s="104"/>
      <c r="B335" s="84"/>
      <c r="C335" s="5"/>
      <c r="D335" s="5"/>
      <c r="E335" s="5"/>
      <c r="F335" s="5"/>
      <c r="G335" s="17"/>
      <c r="H335" s="56"/>
      <c r="I335" s="56"/>
      <c r="J335" s="56"/>
      <c r="K335" s="204"/>
    </row>
    <row r="336" spans="1:11" ht="41.4">
      <c r="A336" s="176" t="s">
        <v>7</v>
      </c>
      <c r="B336" s="95" t="s">
        <v>284</v>
      </c>
      <c r="C336" s="20" t="s">
        <v>15</v>
      </c>
      <c r="D336" s="9" t="s">
        <v>21</v>
      </c>
      <c r="E336" s="9" t="s">
        <v>100</v>
      </c>
      <c r="F336" s="20" t="s">
        <v>101</v>
      </c>
      <c r="G336" s="17"/>
      <c r="H336" s="57">
        <f>H337+H342+H350+H347</f>
        <v>2385400</v>
      </c>
      <c r="I336" s="57">
        <f>I337+I342+I350+I347</f>
        <v>2385400</v>
      </c>
      <c r="J336" s="57">
        <f>J337+J342+J350+J347</f>
        <v>594849.14</v>
      </c>
      <c r="K336" s="203">
        <f t="shared" si="135"/>
        <v>24.937081411922531</v>
      </c>
    </row>
    <row r="337" spans="1:11">
      <c r="A337" s="266"/>
      <c r="B337" s="55" t="s">
        <v>229</v>
      </c>
      <c r="C337" s="5" t="s">
        <v>15</v>
      </c>
      <c r="D337" s="5" t="s">
        <v>21</v>
      </c>
      <c r="E337" s="5" t="s">
        <v>100</v>
      </c>
      <c r="F337" s="5" t="s">
        <v>115</v>
      </c>
      <c r="G337" s="17"/>
      <c r="H337" s="56">
        <f>H338+H340</f>
        <v>507700</v>
      </c>
      <c r="I337" s="56">
        <f t="shared" ref="I337:J337" si="144">I338+I340</f>
        <v>507700</v>
      </c>
      <c r="J337" s="56">
        <f t="shared" si="144"/>
        <v>217688.41999999998</v>
      </c>
      <c r="K337" s="204">
        <f t="shared" si="135"/>
        <v>42.877372464053572</v>
      </c>
    </row>
    <row r="338" spans="1:11" ht="26.4">
      <c r="A338" s="265"/>
      <c r="B338" s="55" t="s">
        <v>185</v>
      </c>
      <c r="C338" s="5" t="s">
        <v>15</v>
      </c>
      <c r="D338" s="5" t="s">
        <v>21</v>
      </c>
      <c r="E338" s="5" t="s">
        <v>100</v>
      </c>
      <c r="F338" s="5" t="s">
        <v>115</v>
      </c>
      <c r="G338" s="17" t="s">
        <v>32</v>
      </c>
      <c r="H338" s="56">
        <f>H339</f>
        <v>422200</v>
      </c>
      <c r="I338" s="56">
        <f t="shared" ref="I338:J338" si="145">I339</f>
        <v>422200</v>
      </c>
      <c r="J338" s="56">
        <f t="shared" si="145"/>
        <v>146088.41999999998</v>
      </c>
      <c r="K338" s="204">
        <f t="shared" si="135"/>
        <v>34.601710090004737</v>
      </c>
    </row>
    <row r="339" spans="1:11" ht="26.4">
      <c r="A339" s="265"/>
      <c r="B339" s="27" t="s">
        <v>34</v>
      </c>
      <c r="C339" s="5" t="s">
        <v>15</v>
      </c>
      <c r="D339" s="5" t="s">
        <v>21</v>
      </c>
      <c r="E339" s="5" t="s">
        <v>100</v>
      </c>
      <c r="F339" s="5" t="s">
        <v>115</v>
      </c>
      <c r="G339" s="17" t="s">
        <v>33</v>
      </c>
      <c r="H339" s="59">
        <v>422200</v>
      </c>
      <c r="I339" s="59">
        <v>422200</v>
      </c>
      <c r="J339" s="59">
        <v>146088.41999999998</v>
      </c>
      <c r="K339" s="208">
        <f t="shared" si="135"/>
        <v>34.601710090004737</v>
      </c>
    </row>
    <row r="340" spans="1:11">
      <c r="A340" s="265"/>
      <c r="B340" s="55" t="s">
        <v>35</v>
      </c>
      <c r="C340" s="5" t="s">
        <v>15</v>
      </c>
      <c r="D340" s="5" t="s">
        <v>21</v>
      </c>
      <c r="E340" s="5" t="s">
        <v>100</v>
      </c>
      <c r="F340" s="5" t="s">
        <v>115</v>
      </c>
      <c r="G340" s="54" t="s">
        <v>36</v>
      </c>
      <c r="H340" s="59">
        <f>H341</f>
        <v>85500</v>
      </c>
      <c r="I340" s="59">
        <f t="shared" ref="I340:J340" si="146">I341</f>
        <v>85500</v>
      </c>
      <c r="J340" s="59">
        <f t="shared" si="146"/>
        <v>71600</v>
      </c>
      <c r="K340" s="208">
        <f t="shared" si="135"/>
        <v>83.742690058479525</v>
      </c>
    </row>
    <row r="341" spans="1:11">
      <c r="A341" s="265"/>
      <c r="B341" s="55" t="s">
        <v>161</v>
      </c>
      <c r="C341" s="5" t="s">
        <v>15</v>
      </c>
      <c r="D341" s="5" t="s">
        <v>21</v>
      </c>
      <c r="E341" s="5" t="s">
        <v>100</v>
      </c>
      <c r="F341" s="5" t="s">
        <v>115</v>
      </c>
      <c r="G341" s="54" t="s">
        <v>162</v>
      </c>
      <c r="H341" s="59">
        <v>85500</v>
      </c>
      <c r="I341" s="59">
        <v>85500</v>
      </c>
      <c r="J341" s="59">
        <v>71600</v>
      </c>
      <c r="K341" s="208">
        <f t="shared" si="135"/>
        <v>83.742690058479525</v>
      </c>
    </row>
    <row r="342" spans="1:11">
      <c r="A342" s="271"/>
      <c r="B342" s="55" t="s">
        <v>230</v>
      </c>
      <c r="C342" s="5" t="s">
        <v>15</v>
      </c>
      <c r="D342" s="5" t="s">
        <v>21</v>
      </c>
      <c r="E342" s="5" t="s">
        <v>100</v>
      </c>
      <c r="F342" s="5" t="s">
        <v>116</v>
      </c>
      <c r="G342" s="17"/>
      <c r="H342" s="56">
        <f>H343+H345</f>
        <v>264700</v>
      </c>
      <c r="I342" s="56">
        <f t="shared" ref="I342:J342" si="147">I343+I345</f>
        <v>264700</v>
      </c>
      <c r="J342" s="56">
        <f t="shared" si="147"/>
        <v>77160.72</v>
      </c>
      <c r="K342" s="204">
        <f t="shared" si="135"/>
        <v>29.150253116735929</v>
      </c>
    </row>
    <row r="343" spans="1:11" ht="26.4">
      <c r="A343" s="265"/>
      <c r="B343" s="55" t="s">
        <v>185</v>
      </c>
      <c r="C343" s="5" t="s">
        <v>15</v>
      </c>
      <c r="D343" s="5" t="s">
        <v>21</v>
      </c>
      <c r="E343" s="5" t="s">
        <v>100</v>
      </c>
      <c r="F343" s="5" t="s">
        <v>116</v>
      </c>
      <c r="G343" s="17" t="s">
        <v>32</v>
      </c>
      <c r="H343" s="56">
        <f>H344</f>
        <v>190700</v>
      </c>
      <c r="I343" s="56">
        <f t="shared" ref="I343:J343" si="148">I344</f>
        <v>190700</v>
      </c>
      <c r="J343" s="56">
        <f t="shared" si="148"/>
        <v>62360.72</v>
      </c>
      <c r="K343" s="204">
        <f t="shared" si="135"/>
        <v>32.70095437860514</v>
      </c>
    </row>
    <row r="344" spans="1:11" ht="26.4">
      <c r="A344" s="267"/>
      <c r="B344" s="27" t="s">
        <v>34</v>
      </c>
      <c r="C344" s="5" t="s">
        <v>15</v>
      </c>
      <c r="D344" s="5" t="s">
        <v>21</v>
      </c>
      <c r="E344" s="5" t="s">
        <v>100</v>
      </c>
      <c r="F344" s="5" t="s">
        <v>116</v>
      </c>
      <c r="G344" s="17" t="s">
        <v>33</v>
      </c>
      <c r="H344" s="59">
        <v>190700</v>
      </c>
      <c r="I344" s="59">
        <v>190700</v>
      </c>
      <c r="J344" s="59">
        <v>62360.72</v>
      </c>
      <c r="K344" s="208">
        <f t="shared" si="135"/>
        <v>32.70095437860514</v>
      </c>
    </row>
    <row r="345" spans="1:11">
      <c r="A345" s="175"/>
      <c r="B345" s="81" t="s">
        <v>35</v>
      </c>
      <c r="C345" s="5" t="s">
        <v>15</v>
      </c>
      <c r="D345" s="5" t="s">
        <v>21</v>
      </c>
      <c r="E345" s="5" t="s">
        <v>100</v>
      </c>
      <c r="F345" s="5" t="s">
        <v>116</v>
      </c>
      <c r="G345" s="54" t="s">
        <v>36</v>
      </c>
      <c r="H345" s="59">
        <f>H346</f>
        <v>74000</v>
      </c>
      <c r="I345" s="59">
        <f t="shared" ref="I345:J345" si="149">I346</f>
        <v>74000</v>
      </c>
      <c r="J345" s="59">
        <f t="shared" si="149"/>
        <v>14800</v>
      </c>
      <c r="K345" s="208">
        <f t="shared" si="135"/>
        <v>20</v>
      </c>
    </row>
    <row r="346" spans="1:11">
      <c r="A346" s="175"/>
      <c r="B346" s="81" t="s">
        <v>161</v>
      </c>
      <c r="C346" s="5" t="s">
        <v>15</v>
      </c>
      <c r="D346" s="5" t="s">
        <v>21</v>
      </c>
      <c r="E346" s="5" t="s">
        <v>100</v>
      </c>
      <c r="F346" s="5" t="s">
        <v>116</v>
      </c>
      <c r="G346" s="54" t="s">
        <v>162</v>
      </c>
      <c r="H346" s="59">
        <v>74000</v>
      </c>
      <c r="I346" s="59">
        <v>74000</v>
      </c>
      <c r="J346" s="59">
        <v>14800</v>
      </c>
      <c r="K346" s="208">
        <f t="shared" si="135"/>
        <v>20</v>
      </c>
    </row>
    <row r="347" spans="1:11">
      <c r="A347" s="175"/>
      <c r="B347" s="81" t="s">
        <v>170</v>
      </c>
      <c r="C347" s="53" t="s">
        <v>15</v>
      </c>
      <c r="D347" s="53" t="s">
        <v>21</v>
      </c>
      <c r="E347" s="53" t="s">
        <v>100</v>
      </c>
      <c r="F347" s="53" t="s">
        <v>169</v>
      </c>
      <c r="G347" s="230"/>
      <c r="H347" s="59">
        <f>H348</f>
        <v>320000</v>
      </c>
      <c r="I347" s="59">
        <f t="shared" ref="I347:J347" si="150">I348</f>
        <v>320000</v>
      </c>
      <c r="J347" s="59">
        <f t="shared" si="150"/>
        <v>300000</v>
      </c>
      <c r="K347" s="208">
        <f t="shared" si="135"/>
        <v>93.75</v>
      </c>
    </row>
    <row r="348" spans="1:11" ht="26.4">
      <c r="A348" s="175"/>
      <c r="B348" s="81" t="s">
        <v>185</v>
      </c>
      <c r="C348" s="53" t="s">
        <v>15</v>
      </c>
      <c r="D348" s="53" t="s">
        <v>21</v>
      </c>
      <c r="E348" s="53" t="s">
        <v>100</v>
      </c>
      <c r="F348" s="53" t="s">
        <v>169</v>
      </c>
      <c r="G348" s="230" t="s">
        <v>32</v>
      </c>
      <c r="H348" s="59">
        <f>H349</f>
        <v>320000</v>
      </c>
      <c r="I348" s="59">
        <f t="shared" ref="I348:J348" si="151">I349</f>
        <v>320000</v>
      </c>
      <c r="J348" s="59">
        <f t="shared" si="151"/>
        <v>300000</v>
      </c>
      <c r="K348" s="208">
        <f t="shared" si="135"/>
        <v>93.75</v>
      </c>
    </row>
    <row r="349" spans="1:11" ht="26.4">
      <c r="A349" s="175"/>
      <c r="B349" s="81" t="s">
        <v>34</v>
      </c>
      <c r="C349" s="53" t="s">
        <v>15</v>
      </c>
      <c r="D349" s="53" t="s">
        <v>21</v>
      </c>
      <c r="E349" s="53" t="s">
        <v>100</v>
      </c>
      <c r="F349" s="53" t="s">
        <v>169</v>
      </c>
      <c r="G349" s="230" t="s">
        <v>33</v>
      </c>
      <c r="H349" s="59">
        <v>320000</v>
      </c>
      <c r="I349" s="59">
        <v>320000</v>
      </c>
      <c r="J349" s="59">
        <v>300000</v>
      </c>
      <c r="K349" s="208">
        <f t="shared" si="135"/>
        <v>93.75</v>
      </c>
    </row>
    <row r="350" spans="1:11" ht="26.4">
      <c r="A350" s="175"/>
      <c r="B350" s="178" t="s">
        <v>215</v>
      </c>
      <c r="C350" s="53" t="s">
        <v>15</v>
      </c>
      <c r="D350" s="5" t="s">
        <v>21</v>
      </c>
      <c r="E350" s="5" t="s">
        <v>100</v>
      </c>
      <c r="F350" s="72" t="s">
        <v>311</v>
      </c>
      <c r="G350" s="100"/>
      <c r="H350" s="59">
        <f>H351</f>
        <v>1293000</v>
      </c>
      <c r="I350" s="59">
        <f t="shared" ref="I350:J351" si="152">I351</f>
        <v>1293000</v>
      </c>
      <c r="J350" s="59">
        <f t="shared" si="152"/>
        <v>0</v>
      </c>
      <c r="K350" s="208">
        <f t="shared" si="135"/>
        <v>0</v>
      </c>
    </row>
    <row r="351" spans="1:11" ht="26.4">
      <c r="A351" s="175"/>
      <c r="B351" s="122" t="s">
        <v>185</v>
      </c>
      <c r="C351" s="99" t="s">
        <v>15</v>
      </c>
      <c r="D351" s="5" t="s">
        <v>21</v>
      </c>
      <c r="E351" s="5" t="s">
        <v>100</v>
      </c>
      <c r="F351" s="72" t="s">
        <v>311</v>
      </c>
      <c r="G351" s="100" t="s">
        <v>32</v>
      </c>
      <c r="H351" s="59">
        <f>H352</f>
        <v>1293000</v>
      </c>
      <c r="I351" s="59">
        <f t="shared" si="152"/>
        <v>1293000</v>
      </c>
      <c r="J351" s="59">
        <f t="shared" si="152"/>
        <v>0</v>
      </c>
      <c r="K351" s="208">
        <f t="shared" si="135"/>
        <v>0</v>
      </c>
    </row>
    <row r="352" spans="1:11" ht="26.4">
      <c r="A352" s="175"/>
      <c r="B352" s="70" t="s">
        <v>34</v>
      </c>
      <c r="C352" s="53" t="s">
        <v>15</v>
      </c>
      <c r="D352" s="5" t="s">
        <v>21</v>
      </c>
      <c r="E352" s="5" t="s">
        <v>100</v>
      </c>
      <c r="F352" s="72" t="s">
        <v>311</v>
      </c>
      <c r="G352" s="100" t="s">
        <v>33</v>
      </c>
      <c r="H352" s="59">
        <v>1293000</v>
      </c>
      <c r="I352" s="59">
        <v>1293000</v>
      </c>
      <c r="J352" s="59"/>
      <c r="K352" s="208">
        <f t="shared" si="135"/>
        <v>0</v>
      </c>
    </row>
    <row r="353" spans="1:11">
      <c r="A353" s="175"/>
      <c r="B353" s="4"/>
      <c r="C353" s="4"/>
      <c r="D353" s="4"/>
      <c r="E353" s="4"/>
      <c r="F353" s="5"/>
      <c r="G353" s="17"/>
      <c r="H353" s="56"/>
      <c r="I353" s="56"/>
      <c r="J353" s="56"/>
      <c r="K353" s="204"/>
    </row>
    <row r="354" spans="1:11" ht="41.4">
      <c r="A354" s="83">
        <v>8</v>
      </c>
      <c r="B354" s="148" t="s">
        <v>285</v>
      </c>
      <c r="C354" s="7" t="s">
        <v>150</v>
      </c>
      <c r="D354" s="7" t="s">
        <v>21</v>
      </c>
      <c r="E354" s="7" t="s">
        <v>100</v>
      </c>
      <c r="F354" s="7" t="s">
        <v>101</v>
      </c>
      <c r="G354" s="16"/>
      <c r="H354" s="58">
        <f>H355+H386+H376+H393</f>
        <v>202617112.80000001</v>
      </c>
      <c r="I354" s="58">
        <f>I355+I386+I376+I393</f>
        <v>202716654.06000003</v>
      </c>
      <c r="J354" s="58">
        <f>J355+J386+J376+J393</f>
        <v>4433274.0200000005</v>
      </c>
      <c r="K354" s="202">
        <f t="shared" si="135"/>
        <v>2.1869313306088016</v>
      </c>
    </row>
    <row r="355" spans="1:11">
      <c r="A355" s="82" t="s">
        <v>155</v>
      </c>
      <c r="B355" s="74" t="s">
        <v>151</v>
      </c>
      <c r="C355" s="6" t="s">
        <v>150</v>
      </c>
      <c r="D355" s="6" t="s">
        <v>3</v>
      </c>
      <c r="E355" s="6" t="s">
        <v>100</v>
      </c>
      <c r="F355" s="6" t="s">
        <v>101</v>
      </c>
      <c r="G355" s="18"/>
      <c r="H355" s="57">
        <f>H359+H362+H369+H356</f>
        <v>7939726.25</v>
      </c>
      <c r="I355" s="57">
        <f t="shared" ref="I355:J355" si="153">I359+I362+I369+I356</f>
        <v>7938847.1500000004</v>
      </c>
      <c r="J355" s="57">
        <f t="shared" si="153"/>
        <v>4190047.1500000004</v>
      </c>
      <c r="K355" s="203">
        <f t="shared" si="135"/>
        <v>52.779037948853826</v>
      </c>
    </row>
    <row r="356" spans="1:11">
      <c r="A356" s="171"/>
      <c r="B356" s="73" t="s">
        <v>409</v>
      </c>
      <c r="C356" s="72" t="s">
        <v>150</v>
      </c>
      <c r="D356" s="72" t="s">
        <v>3</v>
      </c>
      <c r="E356" s="72" t="s">
        <v>100</v>
      </c>
      <c r="F356" s="72" t="s">
        <v>410</v>
      </c>
      <c r="G356" s="100"/>
      <c r="H356" s="59">
        <f>H357</f>
        <v>5089351.84</v>
      </c>
      <c r="I356" s="59">
        <f t="shared" ref="I356:J357" si="154">I357</f>
        <v>5089351.84</v>
      </c>
      <c r="J356" s="59">
        <f t="shared" si="154"/>
        <v>1995551.84</v>
      </c>
      <c r="K356" s="204">
        <f t="shared" si="135"/>
        <v>39.210333707248665</v>
      </c>
    </row>
    <row r="357" spans="1:11" ht="26.4">
      <c r="A357" s="171"/>
      <c r="B357" s="73" t="s">
        <v>185</v>
      </c>
      <c r="C357" s="72" t="s">
        <v>150</v>
      </c>
      <c r="D357" s="72" t="s">
        <v>3</v>
      </c>
      <c r="E357" s="72" t="s">
        <v>100</v>
      </c>
      <c r="F357" s="72" t="s">
        <v>410</v>
      </c>
      <c r="G357" s="100" t="s">
        <v>32</v>
      </c>
      <c r="H357" s="59">
        <f>H358</f>
        <v>5089351.84</v>
      </c>
      <c r="I357" s="59">
        <f t="shared" si="154"/>
        <v>5089351.84</v>
      </c>
      <c r="J357" s="59">
        <f t="shared" si="154"/>
        <v>1995551.84</v>
      </c>
      <c r="K357" s="204">
        <f t="shared" si="135"/>
        <v>39.210333707248665</v>
      </c>
    </row>
    <row r="358" spans="1:11" ht="26.4">
      <c r="A358" s="171"/>
      <c r="B358" s="73" t="s">
        <v>34</v>
      </c>
      <c r="C358" s="72" t="s">
        <v>150</v>
      </c>
      <c r="D358" s="72" t="s">
        <v>3</v>
      </c>
      <c r="E358" s="72" t="s">
        <v>100</v>
      </c>
      <c r="F358" s="72" t="s">
        <v>410</v>
      </c>
      <c r="G358" s="100" t="s">
        <v>33</v>
      </c>
      <c r="H358" s="59">
        <v>5089351.84</v>
      </c>
      <c r="I358" s="59">
        <v>5089351.84</v>
      </c>
      <c r="J358" s="59">
        <v>1995551.84</v>
      </c>
      <c r="K358" s="204">
        <f t="shared" si="135"/>
        <v>39.210333707248665</v>
      </c>
    </row>
    <row r="359" spans="1:11">
      <c r="A359" s="264"/>
      <c r="B359" s="73" t="s">
        <v>170</v>
      </c>
      <c r="C359" s="72" t="s">
        <v>150</v>
      </c>
      <c r="D359" s="72" t="s">
        <v>3</v>
      </c>
      <c r="E359" s="72" t="s">
        <v>100</v>
      </c>
      <c r="F359" s="72" t="s">
        <v>169</v>
      </c>
      <c r="G359" s="100"/>
      <c r="H359" s="56">
        <f>H360</f>
        <v>79104.41</v>
      </c>
      <c r="I359" s="56">
        <f t="shared" ref="I359:J360" si="155">I360</f>
        <v>79104.41</v>
      </c>
      <c r="J359" s="56">
        <f t="shared" si="155"/>
        <v>79104.41</v>
      </c>
      <c r="K359" s="204">
        <f t="shared" si="135"/>
        <v>100</v>
      </c>
    </row>
    <row r="360" spans="1:11" ht="26.4">
      <c r="A360" s="265"/>
      <c r="B360" s="122" t="s">
        <v>185</v>
      </c>
      <c r="C360" s="72" t="s">
        <v>150</v>
      </c>
      <c r="D360" s="72" t="s">
        <v>3</v>
      </c>
      <c r="E360" s="72" t="s">
        <v>100</v>
      </c>
      <c r="F360" s="72" t="s">
        <v>169</v>
      </c>
      <c r="G360" s="100" t="s">
        <v>32</v>
      </c>
      <c r="H360" s="56">
        <f>H361</f>
        <v>79104.41</v>
      </c>
      <c r="I360" s="56">
        <f t="shared" si="155"/>
        <v>79104.41</v>
      </c>
      <c r="J360" s="56">
        <f t="shared" si="155"/>
        <v>79104.41</v>
      </c>
      <c r="K360" s="204">
        <f t="shared" si="135"/>
        <v>100</v>
      </c>
    </row>
    <row r="361" spans="1:11" ht="26.4">
      <c r="A361" s="265"/>
      <c r="B361" s="70" t="s">
        <v>34</v>
      </c>
      <c r="C361" s="72" t="s">
        <v>150</v>
      </c>
      <c r="D361" s="72" t="s">
        <v>3</v>
      </c>
      <c r="E361" s="72" t="s">
        <v>100</v>
      </c>
      <c r="F361" s="72" t="s">
        <v>169</v>
      </c>
      <c r="G361" s="100" t="s">
        <v>33</v>
      </c>
      <c r="H361" s="59">
        <v>79104.41</v>
      </c>
      <c r="I361" s="59">
        <v>79104.41</v>
      </c>
      <c r="J361" s="59">
        <v>79104.41</v>
      </c>
      <c r="K361" s="208">
        <f t="shared" si="135"/>
        <v>100</v>
      </c>
    </row>
    <row r="362" spans="1:11" ht="66" customHeight="1">
      <c r="A362" s="171"/>
      <c r="B362" s="113" t="s">
        <v>183</v>
      </c>
      <c r="C362" s="72" t="s">
        <v>150</v>
      </c>
      <c r="D362" s="72" t="s">
        <v>3</v>
      </c>
      <c r="E362" s="72" t="s">
        <v>180</v>
      </c>
      <c r="F362" s="72" t="s">
        <v>181</v>
      </c>
      <c r="G362" s="100"/>
      <c r="H362" s="59">
        <f>H363+H365+H367</f>
        <v>2715844.6</v>
      </c>
      <c r="I362" s="59">
        <f t="shared" ref="I362:J362" si="156">I363+I365+I367</f>
        <v>2714983.08</v>
      </c>
      <c r="J362" s="59">
        <f t="shared" si="156"/>
        <v>2073083.08</v>
      </c>
      <c r="K362" s="208">
        <f t="shared" si="135"/>
        <v>76.357127058044142</v>
      </c>
    </row>
    <row r="363" spans="1:11">
      <c r="A363" s="171"/>
      <c r="B363" s="102" t="s">
        <v>35</v>
      </c>
      <c r="C363" s="72" t="s">
        <v>150</v>
      </c>
      <c r="D363" s="72" t="s">
        <v>3</v>
      </c>
      <c r="E363" s="72" t="s">
        <v>180</v>
      </c>
      <c r="F363" s="72" t="s">
        <v>181</v>
      </c>
      <c r="G363" s="100" t="s">
        <v>36</v>
      </c>
      <c r="H363" s="59">
        <f>H364</f>
        <v>2073944.6</v>
      </c>
      <c r="I363" s="59">
        <f t="shared" ref="I363:J363" si="157">I364</f>
        <v>2073083.08</v>
      </c>
      <c r="J363" s="59">
        <f t="shared" si="157"/>
        <v>2073083.08</v>
      </c>
      <c r="K363" s="208">
        <f t="shared" si="135"/>
        <v>100</v>
      </c>
    </row>
    <row r="364" spans="1:11" ht="18.75" customHeight="1">
      <c r="A364" s="171"/>
      <c r="B364" s="102" t="s">
        <v>38</v>
      </c>
      <c r="C364" s="72" t="s">
        <v>150</v>
      </c>
      <c r="D364" s="72" t="s">
        <v>3</v>
      </c>
      <c r="E364" s="72" t="s">
        <v>180</v>
      </c>
      <c r="F364" s="72" t="s">
        <v>181</v>
      </c>
      <c r="G364" s="100" t="s">
        <v>37</v>
      </c>
      <c r="H364" s="59">
        <v>2073944.6</v>
      </c>
      <c r="I364" s="59">
        <v>2073083.08</v>
      </c>
      <c r="J364" s="59">
        <v>2073083.08</v>
      </c>
      <c r="K364" s="208">
        <f t="shared" si="135"/>
        <v>100</v>
      </c>
    </row>
    <row r="365" spans="1:11" ht="26.4">
      <c r="A365" s="171"/>
      <c r="B365" s="113" t="s">
        <v>139</v>
      </c>
      <c r="C365" s="72" t="s">
        <v>150</v>
      </c>
      <c r="D365" s="72" t="s">
        <v>3</v>
      </c>
      <c r="E365" s="72" t="s">
        <v>180</v>
      </c>
      <c r="F365" s="72" t="s">
        <v>181</v>
      </c>
      <c r="G365" s="100" t="s">
        <v>137</v>
      </c>
      <c r="H365" s="59">
        <f>H366</f>
        <v>546350</v>
      </c>
      <c r="I365" s="59">
        <f t="shared" ref="I365:J365" si="158">I366</f>
        <v>546350</v>
      </c>
      <c r="J365" s="59">
        <f t="shared" si="158"/>
        <v>0</v>
      </c>
      <c r="K365" s="208">
        <f t="shared" si="135"/>
        <v>0</v>
      </c>
    </row>
    <row r="366" spans="1:11">
      <c r="A366" s="171"/>
      <c r="B366" s="113" t="s">
        <v>140</v>
      </c>
      <c r="C366" s="72" t="s">
        <v>150</v>
      </c>
      <c r="D366" s="72" t="s">
        <v>3</v>
      </c>
      <c r="E366" s="72" t="s">
        <v>180</v>
      </c>
      <c r="F366" s="72" t="s">
        <v>181</v>
      </c>
      <c r="G366" s="100" t="s">
        <v>138</v>
      </c>
      <c r="H366" s="59">
        <v>546350</v>
      </c>
      <c r="I366" s="59">
        <v>546350</v>
      </c>
      <c r="J366" s="59"/>
      <c r="K366" s="208">
        <f t="shared" si="135"/>
        <v>0</v>
      </c>
    </row>
    <row r="367" spans="1:11" ht="18.75" customHeight="1">
      <c r="A367" s="171"/>
      <c r="B367" s="102" t="s">
        <v>47</v>
      </c>
      <c r="C367" s="72" t="s">
        <v>150</v>
      </c>
      <c r="D367" s="72" t="s">
        <v>3</v>
      </c>
      <c r="E367" s="72" t="s">
        <v>180</v>
      </c>
      <c r="F367" s="72" t="s">
        <v>181</v>
      </c>
      <c r="G367" s="100" t="s">
        <v>45</v>
      </c>
      <c r="H367" s="59">
        <f>H368</f>
        <v>95550</v>
      </c>
      <c r="I367" s="59">
        <f t="shared" ref="I367:J367" si="159">I368</f>
        <v>95550</v>
      </c>
      <c r="J367" s="59">
        <f t="shared" si="159"/>
        <v>0</v>
      </c>
      <c r="K367" s="208">
        <f t="shared" si="135"/>
        <v>0</v>
      </c>
    </row>
    <row r="368" spans="1:11" ht="18.75" customHeight="1">
      <c r="A368" s="171"/>
      <c r="B368" s="102" t="s">
        <v>56</v>
      </c>
      <c r="C368" s="72" t="s">
        <v>150</v>
      </c>
      <c r="D368" s="72" t="s">
        <v>3</v>
      </c>
      <c r="E368" s="72" t="s">
        <v>180</v>
      </c>
      <c r="F368" s="72" t="s">
        <v>181</v>
      </c>
      <c r="G368" s="100" t="s">
        <v>57</v>
      </c>
      <c r="H368" s="59">
        <v>95550</v>
      </c>
      <c r="I368" s="59">
        <v>95550</v>
      </c>
      <c r="J368" s="59"/>
      <c r="K368" s="208">
        <f t="shared" si="135"/>
        <v>0</v>
      </c>
    </row>
    <row r="369" spans="1:11" ht="52.8">
      <c r="A369" s="171"/>
      <c r="B369" s="113" t="s">
        <v>184</v>
      </c>
      <c r="C369" s="72" t="s">
        <v>150</v>
      </c>
      <c r="D369" s="72" t="s">
        <v>3</v>
      </c>
      <c r="E369" s="72" t="s">
        <v>180</v>
      </c>
      <c r="F369" s="72" t="s">
        <v>182</v>
      </c>
      <c r="G369" s="100"/>
      <c r="H369" s="59">
        <f>H370+H372+H374</f>
        <v>55425.4</v>
      </c>
      <c r="I369" s="59">
        <f t="shared" ref="I369:J369" si="160">I370+I372+I374</f>
        <v>55407.82</v>
      </c>
      <c r="J369" s="59">
        <f t="shared" si="160"/>
        <v>42307.82</v>
      </c>
      <c r="K369" s="208">
        <f t="shared" si="135"/>
        <v>76.357127928873581</v>
      </c>
    </row>
    <row r="370" spans="1:11">
      <c r="A370" s="171"/>
      <c r="B370" s="102" t="s">
        <v>35</v>
      </c>
      <c r="C370" s="72" t="s">
        <v>150</v>
      </c>
      <c r="D370" s="72" t="s">
        <v>3</v>
      </c>
      <c r="E370" s="72" t="s">
        <v>180</v>
      </c>
      <c r="F370" s="72" t="s">
        <v>182</v>
      </c>
      <c r="G370" s="100" t="s">
        <v>36</v>
      </c>
      <c r="H370" s="59">
        <f>H371</f>
        <v>42325.4</v>
      </c>
      <c r="I370" s="59">
        <f t="shared" ref="I370:J370" si="161">I371</f>
        <v>42307.82</v>
      </c>
      <c r="J370" s="59">
        <f t="shared" si="161"/>
        <v>42307.82</v>
      </c>
      <c r="K370" s="208">
        <f t="shared" si="135"/>
        <v>100</v>
      </c>
    </row>
    <row r="371" spans="1:11" ht="26.4">
      <c r="A371" s="171"/>
      <c r="B371" s="102" t="s">
        <v>38</v>
      </c>
      <c r="C371" s="72" t="s">
        <v>150</v>
      </c>
      <c r="D371" s="72" t="s">
        <v>3</v>
      </c>
      <c r="E371" s="72" t="s">
        <v>180</v>
      </c>
      <c r="F371" s="72" t="s">
        <v>182</v>
      </c>
      <c r="G371" s="100" t="s">
        <v>37</v>
      </c>
      <c r="H371" s="59">
        <v>42325.4</v>
      </c>
      <c r="I371" s="59">
        <v>42307.82</v>
      </c>
      <c r="J371" s="59">
        <v>42307.82</v>
      </c>
      <c r="K371" s="208">
        <f t="shared" si="135"/>
        <v>100</v>
      </c>
    </row>
    <row r="372" spans="1:11" ht="26.4">
      <c r="A372" s="171"/>
      <c r="B372" s="113" t="s">
        <v>139</v>
      </c>
      <c r="C372" s="72" t="s">
        <v>150</v>
      </c>
      <c r="D372" s="72" t="s">
        <v>3</v>
      </c>
      <c r="E372" s="72" t="s">
        <v>180</v>
      </c>
      <c r="F372" s="72" t="s">
        <v>182</v>
      </c>
      <c r="G372" s="100" t="s">
        <v>137</v>
      </c>
      <c r="H372" s="59">
        <f>H373</f>
        <v>11150</v>
      </c>
      <c r="I372" s="59">
        <f t="shared" ref="I372:J372" si="162">I373</f>
        <v>11150</v>
      </c>
      <c r="J372" s="59">
        <f t="shared" si="162"/>
        <v>0</v>
      </c>
      <c r="K372" s="208">
        <f t="shared" si="135"/>
        <v>0</v>
      </c>
    </row>
    <row r="373" spans="1:11">
      <c r="A373" s="171"/>
      <c r="B373" s="113" t="s">
        <v>140</v>
      </c>
      <c r="C373" s="72" t="s">
        <v>150</v>
      </c>
      <c r="D373" s="72" t="s">
        <v>3</v>
      </c>
      <c r="E373" s="72" t="s">
        <v>180</v>
      </c>
      <c r="F373" s="72" t="s">
        <v>182</v>
      </c>
      <c r="G373" s="100" t="s">
        <v>138</v>
      </c>
      <c r="H373" s="59">
        <v>11150</v>
      </c>
      <c r="I373" s="59">
        <v>11150</v>
      </c>
      <c r="J373" s="59"/>
      <c r="K373" s="208">
        <f t="shared" si="135"/>
        <v>0</v>
      </c>
    </row>
    <row r="374" spans="1:11">
      <c r="A374" s="171"/>
      <c r="B374" s="102" t="s">
        <v>47</v>
      </c>
      <c r="C374" s="72" t="s">
        <v>150</v>
      </c>
      <c r="D374" s="72" t="s">
        <v>3</v>
      </c>
      <c r="E374" s="72" t="s">
        <v>180</v>
      </c>
      <c r="F374" s="72" t="s">
        <v>182</v>
      </c>
      <c r="G374" s="100" t="s">
        <v>45</v>
      </c>
      <c r="H374" s="59">
        <f>H375</f>
        <v>1950</v>
      </c>
      <c r="I374" s="59">
        <f t="shared" ref="I374:J374" si="163">I375</f>
        <v>1950</v>
      </c>
      <c r="J374" s="59">
        <f t="shared" si="163"/>
        <v>0</v>
      </c>
      <c r="K374" s="208">
        <f t="shared" si="135"/>
        <v>0</v>
      </c>
    </row>
    <row r="375" spans="1:11">
      <c r="A375" s="171"/>
      <c r="B375" s="102" t="s">
        <v>56</v>
      </c>
      <c r="C375" s="72" t="s">
        <v>150</v>
      </c>
      <c r="D375" s="72" t="s">
        <v>3</v>
      </c>
      <c r="E375" s="72" t="s">
        <v>180</v>
      </c>
      <c r="F375" s="72" t="s">
        <v>182</v>
      </c>
      <c r="G375" s="100" t="s">
        <v>57</v>
      </c>
      <c r="H375" s="59">
        <v>1950</v>
      </c>
      <c r="I375" s="59">
        <v>1950</v>
      </c>
      <c r="J375" s="59"/>
      <c r="K375" s="208">
        <f t="shared" si="135"/>
        <v>0</v>
      </c>
    </row>
    <row r="376" spans="1:11" s="128" customFormat="1">
      <c r="A376" s="82" t="s">
        <v>157</v>
      </c>
      <c r="B376" s="194" t="s">
        <v>354</v>
      </c>
      <c r="C376" s="75" t="s">
        <v>150</v>
      </c>
      <c r="D376" s="75" t="s">
        <v>10</v>
      </c>
      <c r="E376" s="75" t="s">
        <v>100</v>
      </c>
      <c r="F376" s="75" t="s">
        <v>101</v>
      </c>
      <c r="G376" s="76"/>
      <c r="H376" s="127">
        <f>H380+H383+H377</f>
        <v>190261206.55000001</v>
      </c>
      <c r="I376" s="127">
        <f t="shared" ref="I376:J376" si="164">I380+I383+I377</f>
        <v>190361626.91000003</v>
      </c>
      <c r="J376" s="127">
        <f t="shared" si="164"/>
        <v>171436.72</v>
      </c>
      <c r="K376" s="211">
        <f t="shared" si="135"/>
        <v>9.0058444436941373E-2</v>
      </c>
    </row>
    <row r="377" spans="1:11">
      <c r="A377" s="171"/>
      <c r="B377" s="178" t="s">
        <v>246</v>
      </c>
      <c r="C377" s="34" t="s">
        <v>150</v>
      </c>
      <c r="D377" s="34" t="s">
        <v>10</v>
      </c>
      <c r="E377" s="34" t="s">
        <v>100</v>
      </c>
      <c r="F377" s="34" t="s">
        <v>126</v>
      </c>
      <c r="G377" s="35"/>
      <c r="H377" s="59">
        <f t="shared" ref="H377:J378" si="165">H378</f>
        <v>0</v>
      </c>
      <c r="I377" s="59">
        <f t="shared" si="165"/>
        <v>100420.36</v>
      </c>
      <c r="J377" s="59">
        <f t="shared" si="165"/>
        <v>100420.36</v>
      </c>
      <c r="K377" s="208">
        <f t="shared" si="135"/>
        <v>100</v>
      </c>
    </row>
    <row r="378" spans="1:11" ht="26.4">
      <c r="A378" s="171"/>
      <c r="B378" s="113" t="s">
        <v>139</v>
      </c>
      <c r="C378" s="34" t="s">
        <v>150</v>
      </c>
      <c r="D378" s="34" t="s">
        <v>10</v>
      </c>
      <c r="E378" s="34" t="s">
        <v>100</v>
      </c>
      <c r="F378" s="34" t="s">
        <v>126</v>
      </c>
      <c r="G378" s="35" t="s">
        <v>137</v>
      </c>
      <c r="H378" s="59">
        <f t="shared" si="165"/>
        <v>0</v>
      </c>
      <c r="I378" s="59">
        <f t="shared" si="165"/>
        <v>100420.36</v>
      </c>
      <c r="J378" s="59">
        <f t="shared" si="165"/>
        <v>100420.36</v>
      </c>
      <c r="K378" s="208">
        <f t="shared" si="135"/>
        <v>100</v>
      </c>
    </row>
    <row r="379" spans="1:11">
      <c r="A379" s="171"/>
      <c r="B379" s="113" t="s">
        <v>140</v>
      </c>
      <c r="C379" s="34" t="s">
        <v>150</v>
      </c>
      <c r="D379" s="34" t="s">
        <v>10</v>
      </c>
      <c r="E379" s="34" t="s">
        <v>100</v>
      </c>
      <c r="F379" s="34" t="s">
        <v>126</v>
      </c>
      <c r="G379" s="35" t="s">
        <v>138</v>
      </c>
      <c r="H379" s="59"/>
      <c r="I379" s="59">
        <v>100420.36</v>
      </c>
      <c r="J379" s="59">
        <v>100420.36</v>
      </c>
      <c r="K379" s="208">
        <f t="shared" si="135"/>
        <v>100</v>
      </c>
    </row>
    <row r="380" spans="1:11" ht="26.4">
      <c r="A380" s="171"/>
      <c r="B380" s="185" t="s">
        <v>355</v>
      </c>
      <c r="C380" s="34" t="s">
        <v>150</v>
      </c>
      <c r="D380" s="34" t="s">
        <v>10</v>
      </c>
      <c r="E380" s="34" t="s">
        <v>100</v>
      </c>
      <c r="F380" s="34" t="s">
        <v>356</v>
      </c>
      <c r="G380" s="35"/>
      <c r="H380" s="59">
        <f>H381</f>
        <v>71016.36</v>
      </c>
      <c r="I380" s="59">
        <f t="shared" ref="I380:J381" si="166">I381</f>
        <v>71016.36</v>
      </c>
      <c r="J380" s="59">
        <f t="shared" si="166"/>
        <v>71016.36</v>
      </c>
      <c r="K380" s="208">
        <f t="shared" si="135"/>
        <v>100</v>
      </c>
    </row>
    <row r="381" spans="1:11" ht="26.4">
      <c r="A381" s="171"/>
      <c r="B381" s="178" t="s">
        <v>139</v>
      </c>
      <c r="C381" s="34" t="s">
        <v>150</v>
      </c>
      <c r="D381" s="34" t="s">
        <v>10</v>
      </c>
      <c r="E381" s="34" t="s">
        <v>100</v>
      </c>
      <c r="F381" s="34" t="s">
        <v>356</v>
      </c>
      <c r="G381" s="35" t="s">
        <v>137</v>
      </c>
      <c r="H381" s="59">
        <f>H382</f>
        <v>71016.36</v>
      </c>
      <c r="I381" s="59">
        <f t="shared" si="166"/>
        <v>71016.36</v>
      </c>
      <c r="J381" s="59">
        <f t="shared" si="166"/>
        <v>71016.36</v>
      </c>
      <c r="K381" s="208">
        <f t="shared" si="135"/>
        <v>100</v>
      </c>
    </row>
    <row r="382" spans="1:11">
      <c r="A382" s="171"/>
      <c r="B382" s="178" t="s">
        <v>140</v>
      </c>
      <c r="C382" s="34" t="s">
        <v>150</v>
      </c>
      <c r="D382" s="34" t="s">
        <v>10</v>
      </c>
      <c r="E382" s="34" t="s">
        <v>100</v>
      </c>
      <c r="F382" s="34" t="s">
        <v>356</v>
      </c>
      <c r="G382" s="35" t="s">
        <v>138</v>
      </c>
      <c r="H382" s="59">
        <v>71016.36</v>
      </c>
      <c r="I382" s="59">
        <v>71016.36</v>
      </c>
      <c r="J382" s="59">
        <v>71016.36</v>
      </c>
      <c r="K382" s="208">
        <f t="shared" si="135"/>
        <v>100</v>
      </c>
    </row>
    <row r="383" spans="1:11" ht="26.4">
      <c r="A383" s="171"/>
      <c r="B383" s="239" t="s">
        <v>411</v>
      </c>
      <c r="C383" s="34" t="s">
        <v>150</v>
      </c>
      <c r="D383" s="34" t="s">
        <v>10</v>
      </c>
      <c r="E383" s="34" t="s">
        <v>100</v>
      </c>
      <c r="F383" s="34" t="s">
        <v>412</v>
      </c>
      <c r="G383" s="35"/>
      <c r="H383" s="59">
        <f>H384</f>
        <v>190190190.19</v>
      </c>
      <c r="I383" s="59">
        <f t="shared" ref="I383:J384" si="167">I384</f>
        <v>190190190.19</v>
      </c>
      <c r="J383" s="59">
        <f t="shared" si="167"/>
        <v>0</v>
      </c>
      <c r="K383" s="208">
        <f t="shared" si="135"/>
        <v>0</v>
      </c>
    </row>
    <row r="384" spans="1:11" ht="26.4">
      <c r="A384" s="171"/>
      <c r="B384" s="239" t="s">
        <v>139</v>
      </c>
      <c r="C384" s="34" t="s">
        <v>150</v>
      </c>
      <c r="D384" s="34" t="s">
        <v>10</v>
      </c>
      <c r="E384" s="34" t="s">
        <v>100</v>
      </c>
      <c r="F384" s="34" t="s">
        <v>412</v>
      </c>
      <c r="G384" s="35" t="s">
        <v>137</v>
      </c>
      <c r="H384" s="59">
        <f>H385</f>
        <v>190190190.19</v>
      </c>
      <c r="I384" s="59">
        <f t="shared" si="167"/>
        <v>190190190.19</v>
      </c>
      <c r="J384" s="59">
        <f t="shared" si="167"/>
        <v>0</v>
      </c>
      <c r="K384" s="208">
        <f t="shared" si="135"/>
        <v>0</v>
      </c>
    </row>
    <row r="385" spans="1:11">
      <c r="A385" s="171"/>
      <c r="B385" s="239" t="s">
        <v>140</v>
      </c>
      <c r="C385" s="34" t="s">
        <v>150</v>
      </c>
      <c r="D385" s="34" t="s">
        <v>10</v>
      </c>
      <c r="E385" s="34" t="s">
        <v>100</v>
      </c>
      <c r="F385" s="34" t="s">
        <v>412</v>
      </c>
      <c r="G385" s="35" t="s">
        <v>138</v>
      </c>
      <c r="H385" s="59">
        <v>190190190.19</v>
      </c>
      <c r="I385" s="59">
        <v>190190190.19</v>
      </c>
      <c r="J385" s="59"/>
      <c r="K385" s="208">
        <f t="shared" si="135"/>
        <v>0</v>
      </c>
    </row>
    <row r="386" spans="1:11" ht="13.5" customHeight="1">
      <c r="A386" s="82" t="s">
        <v>156</v>
      </c>
      <c r="B386" s="80" t="s">
        <v>152</v>
      </c>
      <c r="C386" s="79" t="s">
        <v>150</v>
      </c>
      <c r="D386" s="79" t="s">
        <v>4</v>
      </c>
      <c r="E386" s="79" t="s">
        <v>100</v>
      </c>
      <c r="F386" s="75" t="s">
        <v>101</v>
      </c>
      <c r="G386" s="76"/>
      <c r="H386" s="57">
        <f>H387+H390</f>
        <v>4289180</v>
      </c>
      <c r="I386" s="57">
        <f t="shared" ref="I386:J386" si="168">I387+I390</f>
        <v>4289180</v>
      </c>
      <c r="J386" s="57">
        <f t="shared" si="168"/>
        <v>71790.150000000023</v>
      </c>
      <c r="K386" s="203">
        <f t="shared" si="135"/>
        <v>1.6737499941713807</v>
      </c>
    </row>
    <row r="387" spans="1:11" ht="18" customHeight="1">
      <c r="A387" s="266"/>
      <c r="B387" s="55" t="s">
        <v>153</v>
      </c>
      <c r="C387" s="78" t="s">
        <v>150</v>
      </c>
      <c r="D387" s="78" t="s">
        <v>4</v>
      </c>
      <c r="E387" s="78" t="s">
        <v>100</v>
      </c>
      <c r="F387" s="34" t="s">
        <v>154</v>
      </c>
      <c r="G387" s="35"/>
      <c r="H387" s="56">
        <f t="shared" ref="H387:J388" si="169">H388</f>
        <v>2445000</v>
      </c>
      <c r="I387" s="56">
        <f t="shared" si="169"/>
        <v>2445000</v>
      </c>
      <c r="J387" s="56">
        <f t="shared" si="169"/>
        <v>11090.150000000023</v>
      </c>
      <c r="K387" s="204">
        <f t="shared" si="135"/>
        <v>0.45358486707566553</v>
      </c>
    </row>
    <row r="388" spans="1:11" ht="26.4">
      <c r="A388" s="265"/>
      <c r="B388" s="55" t="s">
        <v>185</v>
      </c>
      <c r="C388" s="78" t="s">
        <v>150</v>
      </c>
      <c r="D388" s="78" t="s">
        <v>4</v>
      </c>
      <c r="E388" s="78" t="s">
        <v>100</v>
      </c>
      <c r="F388" s="34" t="s">
        <v>154</v>
      </c>
      <c r="G388" s="35" t="s">
        <v>32</v>
      </c>
      <c r="H388" s="56">
        <f t="shared" si="169"/>
        <v>2445000</v>
      </c>
      <c r="I388" s="56">
        <f t="shared" si="169"/>
        <v>2445000</v>
      </c>
      <c r="J388" s="56">
        <f t="shared" si="169"/>
        <v>11090.150000000023</v>
      </c>
      <c r="K388" s="204">
        <f t="shared" si="135"/>
        <v>0.45358486707566553</v>
      </c>
    </row>
    <row r="389" spans="1:11" ht="26.4">
      <c r="A389" s="267"/>
      <c r="B389" s="70" t="s">
        <v>34</v>
      </c>
      <c r="C389" s="78" t="s">
        <v>150</v>
      </c>
      <c r="D389" s="78" t="s">
        <v>4</v>
      </c>
      <c r="E389" s="78" t="s">
        <v>100</v>
      </c>
      <c r="F389" s="34" t="s">
        <v>154</v>
      </c>
      <c r="G389" s="35" t="s">
        <v>33</v>
      </c>
      <c r="H389" s="56">
        <v>2445000</v>
      </c>
      <c r="I389" s="56">
        <v>2445000</v>
      </c>
      <c r="J389" s="56">
        <v>11090.150000000023</v>
      </c>
      <c r="K389" s="204">
        <f t="shared" si="135"/>
        <v>0.45358486707566553</v>
      </c>
    </row>
    <row r="390" spans="1:11" ht="26.4">
      <c r="A390" s="175"/>
      <c r="B390" s="73" t="s">
        <v>215</v>
      </c>
      <c r="C390" s="78" t="s">
        <v>150</v>
      </c>
      <c r="D390" s="78" t="s">
        <v>4</v>
      </c>
      <c r="E390" s="78" t="s">
        <v>100</v>
      </c>
      <c r="F390" s="34" t="s">
        <v>311</v>
      </c>
      <c r="G390" s="35"/>
      <c r="H390" s="56">
        <f>H391</f>
        <v>1844180</v>
      </c>
      <c r="I390" s="56">
        <f t="shared" ref="I390:J390" si="170">I391</f>
        <v>1844180</v>
      </c>
      <c r="J390" s="56">
        <f t="shared" si="170"/>
        <v>60700</v>
      </c>
      <c r="K390" s="204">
        <f t="shared" si="135"/>
        <v>3.2914357600668049</v>
      </c>
    </row>
    <row r="391" spans="1:11" ht="26.4">
      <c r="A391" s="175"/>
      <c r="B391" s="122" t="s">
        <v>185</v>
      </c>
      <c r="C391" s="78" t="s">
        <v>150</v>
      </c>
      <c r="D391" s="78" t="s">
        <v>4</v>
      </c>
      <c r="E391" s="78" t="s">
        <v>100</v>
      </c>
      <c r="F391" s="34" t="s">
        <v>311</v>
      </c>
      <c r="G391" s="35" t="s">
        <v>32</v>
      </c>
      <c r="H391" s="56">
        <f>H392</f>
        <v>1844180</v>
      </c>
      <c r="I391" s="56">
        <f t="shared" ref="I391:J391" si="171">I392</f>
        <v>1844180</v>
      </c>
      <c r="J391" s="56">
        <f t="shared" si="171"/>
        <v>60700</v>
      </c>
      <c r="K391" s="204">
        <f t="shared" si="135"/>
        <v>3.2914357600668049</v>
      </c>
    </row>
    <row r="392" spans="1:11" ht="26.4">
      <c r="A392" s="175"/>
      <c r="B392" s="70" t="s">
        <v>34</v>
      </c>
      <c r="C392" s="78" t="s">
        <v>150</v>
      </c>
      <c r="D392" s="78" t="s">
        <v>4</v>
      </c>
      <c r="E392" s="78" t="s">
        <v>100</v>
      </c>
      <c r="F392" s="34" t="s">
        <v>311</v>
      </c>
      <c r="G392" s="35" t="s">
        <v>33</v>
      </c>
      <c r="H392" s="60">
        <v>1844180</v>
      </c>
      <c r="I392" s="60">
        <v>1844180</v>
      </c>
      <c r="J392" s="56">
        <v>60700</v>
      </c>
      <c r="K392" s="204">
        <f t="shared" si="135"/>
        <v>3.2914357600668049</v>
      </c>
    </row>
    <row r="393" spans="1:11" ht="26.4">
      <c r="A393" s="82" t="s">
        <v>415</v>
      </c>
      <c r="B393" s="240" t="s">
        <v>413</v>
      </c>
      <c r="C393" s="79" t="s">
        <v>150</v>
      </c>
      <c r="D393" s="79" t="s">
        <v>5</v>
      </c>
      <c r="E393" s="79" t="s">
        <v>100</v>
      </c>
      <c r="F393" s="105" t="s">
        <v>101</v>
      </c>
      <c r="G393" s="76"/>
      <c r="H393" s="127">
        <f>H394</f>
        <v>127000</v>
      </c>
      <c r="I393" s="127">
        <f t="shared" ref="I393:J395" si="172">I394</f>
        <v>127000</v>
      </c>
      <c r="J393" s="127">
        <f t="shared" si="172"/>
        <v>0</v>
      </c>
      <c r="K393" s="203">
        <f t="shared" si="135"/>
        <v>0</v>
      </c>
    </row>
    <row r="394" spans="1:11" ht="39.6">
      <c r="A394" s="175"/>
      <c r="B394" s="70" t="s">
        <v>414</v>
      </c>
      <c r="C394" s="72" t="s">
        <v>150</v>
      </c>
      <c r="D394" s="72" t="s">
        <v>5</v>
      </c>
      <c r="E394" s="72" t="s">
        <v>100</v>
      </c>
      <c r="F394" s="45" t="s">
        <v>416</v>
      </c>
      <c r="G394" s="35"/>
      <c r="H394" s="60">
        <f>H395</f>
        <v>127000</v>
      </c>
      <c r="I394" s="60">
        <f t="shared" si="172"/>
        <v>127000</v>
      </c>
      <c r="J394" s="60">
        <f t="shared" si="172"/>
        <v>0</v>
      </c>
      <c r="K394" s="204">
        <f t="shared" si="135"/>
        <v>0</v>
      </c>
    </row>
    <row r="395" spans="1:11" ht="26.4">
      <c r="A395" s="175"/>
      <c r="B395" s="70" t="s">
        <v>185</v>
      </c>
      <c r="C395" s="72" t="s">
        <v>150</v>
      </c>
      <c r="D395" s="72" t="s">
        <v>5</v>
      </c>
      <c r="E395" s="72" t="s">
        <v>100</v>
      </c>
      <c r="F395" s="45" t="s">
        <v>416</v>
      </c>
      <c r="G395" s="35" t="s">
        <v>32</v>
      </c>
      <c r="H395" s="60">
        <f>H396</f>
        <v>127000</v>
      </c>
      <c r="I395" s="60">
        <f t="shared" si="172"/>
        <v>127000</v>
      </c>
      <c r="J395" s="60">
        <f t="shared" si="172"/>
        <v>0</v>
      </c>
      <c r="K395" s="204">
        <f t="shared" si="135"/>
        <v>0</v>
      </c>
    </row>
    <row r="396" spans="1:11" ht="26.4">
      <c r="A396" s="175"/>
      <c r="B396" s="70" t="s">
        <v>34</v>
      </c>
      <c r="C396" s="72" t="s">
        <v>150</v>
      </c>
      <c r="D396" s="72" t="s">
        <v>5</v>
      </c>
      <c r="E396" s="72" t="s">
        <v>100</v>
      </c>
      <c r="F396" s="45" t="s">
        <v>416</v>
      </c>
      <c r="G396" s="35" t="s">
        <v>33</v>
      </c>
      <c r="H396" s="60">
        <v>127000</v>
      </c>
      <c r="I396" s="60">
        <v>127000</v>
      </c>
      <c r="J396" s="56"/>
      <c r="K396" s="204">
        <f t="shared" si="135"/>
        <v>0</v>
      </c>
    </row>
    <row r="397" spans="1:11">
      <c r="A397" s="175"/>
      <c r="B397" s="4"/>
      <c r="C397" s="4"/>
      <c r="D397" s="4"/>
      <c r="E397" s="4"/>
      <c r="F397" s="5"/>
      <c r="G397" s="17"/>
      <c r="H397" s="56"/>
      <c r="I397" s="56"/>
      <c r="J397" s="56"/>
      <c r="K397" s="204"/>
    </row>
    <row r="398" spans="1:11" ht="41.4">
      <c r="A398" s="83">
        <v>9</v>
      </c>
      <c r="B398" s="95" t="s">
        <v>286</v>
      </c>
      <c r="C398" s="123" t="s">
        <v>194</v>
      </c>
      <c r="D398" s="123" t="s">
        <v>21</v>
      </c>
      <c r="E398" s="123" t="s">
        <v>100</v>
      </c>
      <c r="F398" s="124" t="s">
        <v>101</v>
      </c>
      <c r="G398" s="125"/>
      <c r="H398" s="58">
        <f>H399+H407+H410+H413+H419+H404+H424+H427+H416</f>
        <v>17879006</v>
      </c>
      <c r="I398" s="58">
        <f t="shared" ref="I398:J398" si="173">I399+I407+I410+I413+I419+I404+I424+I427+I416</f>
        <v>17879006</v>
      </c>
      <c r="J398" s="58">
        <f t="shared" si="173"/>
        <v>7535984.5999999996</v>
      </c>
      <c r="K398" s="202">
        <f t="shared" si="135"/>
        <v>42.149908110104107</v>
      </c>
    </row>
    <row r="399" spans="1:11" ht="26.4">
      <c r="A399" s="104"/>
      <c r="B399" s="101" t="s">
        <v>55</v>
      </c>
      <c r="C399" s="72" t="s">
        <v>194</v>
      </c>
      <c r="D399" s="72" t="s">
        <v>21</v>
      </c>
      <c r="E399" s="72" t="s">
        <v>100</v>
      </c>
      <c r="F399" s="34" t="s">
        <v>122</v>
      </c>
      <c r="G399" s="35"/>
      <c r="H399" s="56">
        <f>H400+H402</f>
        <v>12847914</v>
      </c>
      <c r="I399" s="56">
        <f t="shared" ref="I399:J399" si="174">I400+I402</f>
        <v>12847914</v>
      </c>
      <c r="J399" s="56">
        <f t="shared" si="174"/>
        <v>5064194.33</v>
      </c>
      <c r="K399" s="204">
        <f t="shared" si="135"/>
        <v>39.416471265296451</v>
      </c>
    </row>
    <row r="400" spans="1:11" ht="39.6">
      <c r="A400" s="175"/>
      <c r="B400" s="70" t="s">
        <v>51</v>
      </c>
      <c r="C400" s="72" t="s">
        <v>194</v>
      </c>
      <c r="D400" s="72" t="s">
        <v>21</v>
      </c>
      <c r="E400" s="72" t="s">
        <v>100</v>
      </c>
      <c r="F400" s="34" t="s">
        <v>122</v>
      </c>
      <c r="G400" s="35" t="s">
        <v>49</v>
      </c>
      <c r="H400" s="56">
        <f>H401</f>
        <v>12492914</v>
      </c>
      <c r="I400" s="56">
        <f t="shared" ref="I400:J400" si="175">I401</f>
        <v>12492914</v>
      </c>
      <c r="J400" s="56">
        <f t="shared" si="175"/>
        <v>4925956.3899999997</v>
      </c>
      <c r="K400" s="204">
        <f t="shared" si="135"/>
        <v>39.430003200214138</v>
      </c>
    </row>
    <row r="401" spans="1:11">
      <c r="A401" s="175"/>
      <c r="B401" s="70" t="s">
        <v>52</v>
      </c>
      <c r="C401" s="72" t="s">
        <v>194</v>
      </c>
      <c r="D401" s="72" t="s">
        <v>21</v>
      </c>
      <c r="E401" s="72" t="s">
        <v>100</v>
      </c>
      <c r="F401" s="34" t="s">
        <v>122</v>
      </c>
      <c r="G401" s="35" t="s">
        <v>50</v>
      </c>
      <c r="H401" s="59">
        <v>12492914</v>
      </c>
      <c r="I401" s="59">
        <v>12492914</v>
      </c>
      <c r="J401" s="59">
        <v>4925956.3899999997</v>
      </c>
      <c r="K401" s="208">
        <f t="shared" si="135"/>
        <v>39.430003200214138</v>
      </c>
    </row>
    <row r="402" spans="1:11" ht="26.4">
      <c r="A402" s="175"/>
      <c r="B402" s="122" t="s">
        <v>185</v>
      </c>
      <c r="C402" s="72" t="s">
        <v>194</v>
      </c>
      <c r="D402" s="72" t="s">
        <v>21</v>
      </c>
      <c r="E402" s="72" t="s">
        <v>100</v>
      </c>
      <c r="F402" s="34" t="s">
        <v>122</v>
      </c>
      <c r="G402" s="35" t="s">
        <v>32</v>
      </c>
      <c r="H402" s="56">
        <f>H403</f>
        <v>355000</v>
      </c>
      <c r="I402" s="56">
        <f t="shared" ref="I402:J402" si="176">I403</f>
        <v>355000</v>
      </c>
      <c r="J402" s="56">
        <f t="shared" si="176"/>
        <v>138237.94</v>
      </c>
      <c r="K402" s="204">
        <f t="shared" si="135"/>
        <v>38.940264788732392</v>
      </c>
    </row>
    <row r="403" spans="1:11" ht="26.4">
      <c r="A403" s="175"/>
      <c r="B403" s="70" t="s">
        <v>34</v>
      </c>
      <c r="C403" s="72" t="s">
        <v>194</v>
      </c>
      <c r="D403" s="72" t="s">
        <v>21</v>
      </c>
      <c r="E403" s="72" t="s">
        <v>100</v>
      </c>
      <c r="F403" s="34" t="s">
        <v>122</v>
      </c>
      <c r="G403" s="35" t="s">
        <v>33</v>
      </c>
      <c r="H403" s="59">
        <f>320000+35000</f>
        <v>355000</v>
      </c>
      <c r="I403" s="59">
        <f>320000+35000</f>
        <v>355000</v>
      </c>
      <c r="J403" s="59">
        <v>138237.94</v>
      </c>
      <c r="K403" s="208">
        <f t="shared" ref="K403:K477" si="177">J403/I403*100</f>
        <v>38.940264788732392</v>
      </c>
    </row>
    <row r="404" spans="1:11">
      <c r="A404" s="175"/>
      <c r="B404" s="145" t="s">
        <v>328</v>
      </c>
      <c r="C404" s="34" t="s">
        <v>194</v>
      </c>
      <c r="D404" s="34" t="s">
        <v>21</v>
      </c>
      <c r="E404" s="34" t="s">
        <v>100</v>
      </c>
      <c r="F404" s="34" t="s">
        <v>329</v>
      </c>
      <c r="G404" s="35"/>
      <c r="H404" s="59">
        <f>H405</f>
        <v>90000</v>
      </c>
      <c r="I404" s="59">
        <f t="shared" ref="I404:J405" si="178">I405</f>
        <v>90000</v>
      </c>
      <c r="J404" s="59">
        <f t="shared" si="178"/>
        <v>10000</v>
      </c>
      <c r="K404" s="208">
        <f t="shared" si="177"/>
        <v>11.111111111111111</v>
      </c>
    </row>
    <row r="405" spans="1:11" ht="26.4">
      <c r="A405" s="175"/>
      <c r="B405" s="122" t="s">
        <v>185</v>
      </c>
      <c r="C405" s="34" t="s">
        <v>194</v>
      </c>
      <c r="D405" s="34" t="s">
        <v>21</v>
      </c>
      <c r="E405" s="34" t="s">
        <v>100</v>
      </c>
      <c r="F405" s="34" t="s">
        <v>329</v>
      </c>
      <c r="G405" s="35" t="s">
        <v>32</v>
      </c>
      <c r="H405" s="59">
        <f>H406</f>
        <v>90000</v>
      </c>
      <c r="I405" s="59">
        <f t="shared" si="178"/>
        <v>90000</v>
      </c>
      <c r="J405" s="59">
        <f t="shared" si="178"/>
        <v>10000</v>
      </c>
      <c r="K405" s="208">
        <f t="shared" si="177"/>
        <v>11.111111111111111</v>
      </c>
    </row>
    <row r="406" spans="1:11" ht="26.4">
      <c r="A406" s="175"/>
      <c r="B406" s="70" t="s">
        <v>34</v>
      </c>
      <c r="C406" s="34" t="s">
        <v>194</v>
      </c>
      <c r="D406" s="34" t="s">
        <v>21</v>
      </c>
      <c r="E406" s="34" t="s">
        <v>100</v>
      </c>
      <c r="F406" s="34" t="s">
        <v>329</v>
      </c>
      <c r="G406" s="35" t="s">
        <v>33</v>
      </c>
      <c r="H406" s="59">
        <v>90000</v>
      </c>
      <c r="I406" s="59">
        <v>90000</v>
      </c>
      <c r="J406" s="59">
        <v>10000</v>
      </c>
      <c r="K406" s="208">
        <f t="shared" si="177"/>
        <v>11.111111111111111</v>
      </c>
    </row>
    <row r="407" spans="1:11" ht="26.4">
      <c r="A407" s="175"/>
      <c r="B407" s="145" t="s">
        <v>231</v>
      </c>
      <c r="C407" s="72" t="s">
        <v>194</v>
      </c>
      <c r="D407" s="72" t="s">
        <v>21</v>
      </c>
      <c r="E407" s="72" t="s">
        <v>100</v>
      </c>
      <c r="F407" s="139" t="s">
        <v>232</v>
      </c>
      <c r="G407" s="35"/>
      <c r="H407" s="56">
        <f>H408</f>
        <v>2543268</v>
      </c>
      <c r="I407" s="56">
        <f t="shared" ref="I407:J408" si="179">I408</f>
        <v>2543268</v>
      </c>
      <c r="J407" s="56">
        <f t="shared" si="179"/>
        <v>1608469.3599999999</v>
      </c>
      <c r="K407" s="204">
        <f t="shared" si="177"/>
        <v>63.244194477341743</v>
      </c>
    </row>
    <row r="408" spans="1:11" ht="26.4">
      <c r="A408" s="175"/>
      <c r="B408" s="122" t="s">
        <v>185</v>
      </c>
      <c r="C408" s="72" t="s">
        <v>194</v>
      </c>
      <c r="D408" s="72" t="s">
        <v>21</v>
      </c>
      <c r="E408" s="72" t="s">
        <v>100</v>
      </c>
      <c r="F408" s="139" t="s">
        <v>232</v>
      </c>
      <c r="G408" s="35" t="s">
        <v>32</v>
      </c>
      <c r="H408" s="56">
        <f>H409</f>
        <v>2543268</v>
      </c>
      <c r="I408" s="56">
        <f t="shared" si="179"/>
        <v>2543268</v>
      </c>
      <c r="J408" s="56">
        <f t="shared" si="179"/>
        <v>1608469.3599999999</v>
      </c>
      <c r="K408" s="204">
        <f t="shared" si="177"/>
        <v>63.244194477341743</v>
      </c>
    </row>
    <row r="409" spans="1:11" ht="26.4">
      <c r="A409" s="175"/>
      <c r="B409" s="70" t="s">
        <v>34</v>
      </c>
      <c r="C409" s="72" t="s">
        <v>194</v>
      </c>
      <c r="D409" s="72" t="s">
        <v>21</v>
      </c>
      <c r="E409" s="72" t="s">
        <v>100</v>
      </c>
      <c r="F409" s="139" t="s">
        <v>232</v>
      </c>
      <c r="G409" s="35" t="s">
        <v>33</v>
      </c>
      <c r="H409" s="67">
        <v>2543268</v>
      </c>
      <c r="I409" s="67">
        <v>2543268</v>
      </c>
      <c r="J409" s="67">
        <v>1608469.3599999999</v>
      </c>
      <c r="K409" s="209">
        <f t="shared" si="177"/>
        <v>63.244194477341743</v>
      </c>
    </row>
    <row r="410" spans="1:11">
      <c r="A410" s="175"/>
      <c r="B410" s="81" t="s">
        <v>233</v>
      </c>
      <c r="C410" s="72" t="s">
        <v>194</v>
      </c>
      <c r="D410" s="72" t="s">
        <v>21</v>
      </c>
      <c r="E410" s="72" t="s">
        <v>100</v>
      </c>
      <c r="F410" s="34" t="s">
        <v>234</v>
      </c>
      <c r="G410" s="35"/>
      <c r="H410" s="67">
        <f>H411</f>
        <v>605824</v>
      </c>
      <c r="I410" s="67">
        <f t="shared" ref="I410:J410" si="180">I411</f>
        <v>605824</v>
      </c>
      <c r="J410" s="67">
        <f t="shared" si="180"/>
        <v>373120.91</v>
      </c>
      <c r="K410" s="209">
        <f t="shared" si="177"/>
        <v>61.588994493450244</v>
      </c>
    </row>
    <row r="411" spans="1:11" ht="26.4">
      <c r="A411" s="175"/>
      <c r="B411" s="122" t="s">
        <v>185</v>
      </c>
      <c r="C411" s="72" t="s">
        <v>194</v>
      </c>
      <c r="D411" s="72" t="s">
        <v>21</v>
      </c>
      <c r="E411" s="72" t="s">
        <v>100</v>
      </c>
      <c r="F411" s="34" t="s">
        <v>234</v>
      </c>
      <c r="G411" s="35" t="s">
        <v>32</v>
      </c>
      <c r="H411" s="67">
        <f>H412</f>
        <v>605824</v>
      </c>
      <c r="I411" s="67">
        <f t="shared" ref="I411:J411" si="181">I412</f>
        <v>605824</v>
      </c>
      <c r="J411" s="67">
        <f t="shared" si="181"/>
        <v>373120.91</v>
      </c>
      <c r="K411" s="209">
        <f t="shared" si="177"/>
        <v>61.588994493450244</v>
      </c>
    </row>
    <row r="412" spans="1:11" ht="26.4">
      <c r="A412" s="175"/>
      <c r="B412" s="70" t="s">
        <v>34</v>
      </c>
      <c r="C412" s="72" t="s">
        <v>194</v>
      </c>
      <c r="D412" s="72" t="s">
        <v>21</v>
      </c>
      <c r="E412" s="72" t="s">
        <v>100</v>
      </c>
      <c r="F412" s="34" t="s">
        <v>234</v>
      </c>
      <c r="G412" s="35" t="s">
        <v>33</v>
      </c>
      <c r="H412" s="59">
        <v>605824</v>
      </c>
      <c r="I412" s="59">
        <v>605824</v>
      </c>
      <c r="J412" s="59">
        <v>373120.91</v>
      </c>
      <c r="K412" s="208">
        <f t="shared" si="177"/>
        <v>61.588994493450244</v>
      </c>
    </row>
    <row r="413" spans="1:11" ht="26.4">
      <c r="A413" s="175"/>
      <c r="B413" s="70" t="s">
        <v>235</v>
      </c>
      <c r="C413" s="72" t="s">
        <v>194</v>
      </c>
      <c r="D413" s="72" t="s">
        <v>21</v>
      </c>
      <c r="E413" s="72" t="s">
        <v>100</v>
      </c>
      <c r="F413" s="34" t="s">
        <v>236</v>
      </c>
      <c r="G413" s="35"/>
      <c r="H413" s="59">
        <f>H414</f>
        <v>550000</v>
      </c>
      <c r="I413" s="59">
        <f t="shared" ref="I413:J413" si="182">I414</f>
        <v>550000</v>
      </c>
      <c r="J413" s="59">
        <f t="shared" si="182"/>
        <v>366000</v>
      </c>
      <c r="K413" s="208">
        <f t="shared" si="177"/>
        <v>66.545454545454547</v>
      </c>
    </row>
    <row r="414" spans="1:11" ht="26.4">
      <c r="A414" s="175"/>
      <c r="B414" s="122" t="s">
        <v>185</v>
      </c>
      <c r="C414" s="72" t="s">
        <v>194</v>
      </c>
      <c r="D414" s="72" t="s">
        <v>21</v>
      </c>
      <c r="E414" s="72" t="s">
        <v>100</v>
      </c>
      <c r="F414" s="34" t="s">
        <v>236</v>
      </c>
      <c r="G414" s="35" t="s">
        <v>32</v>
      </c>
      <c r="H414" s="59">
        <f>H415</f>
        <v>550000</v>
      </c>
      <c r="I414" s="59">
        <f t="shared" ref="I414:J414" si="183">I415</f>
        <v>550000</v>
      </c>
      <c r="J414" s="59">
        <f t="shared" si="183"/>
        <v>366000</v>
      </c>
      <c r="K414" s="208">
        <f t="shared" si="177"/>
        <v>66.545454545454547</v>
      </c>
    </row>
    <row r="415" spans="1:11" ht="26.4">
      <c r="A415" s="175"/>
      <c r="B415" s="70" t="s">
        <v>34</v>
      </c>
      <c r="C415" s="72" t="s">
        <v>194</v>
      </c>
      <c r="D415" s="72" t="s">
        <v>21</v>
      </c>
      <c r="E415" s="72" t="s">
        <v>100</v>
      </c>
      <c r="F415" s="34" t="s">
        <v>236</v>
      </c>
      <c r="G415" s="35" t="s">
        <v>33</v>
      </c>
      <c r="H415" s="59">
        <v>550000</v>
      </c>
      <c r="I415" s="59">
        <v>550000</v>
      </c>
      <c r="J415" s="59">
        <v>366000</v>
      </c>
      <c r="K415" s="208">
        <f t="shared" si="177"/>
        <v>66.545454545454547</v>
      </c>
    </row>
    <row r="416" spans="1:11">
      <c r="A416" s="175"/>
      <c r="B416" s="73" t="s">
        <v>417</v>
      </c>
      <c r="C416" s="72" t="s">
        <v>194</v>
      </c>
      <c r="D416" s="72" t="s">
        <v>21</v>
      </c>
      <c r="E416" s="72" t="s">
        <v>100</v>
      </c>
      <c r="F416" s="34" t="s">
        <v>418</v>
      </c>
      <c r="G416" s="35"/>
      <c r="H416" s="59">
        <f>H417</f>
        <v>100000</v>
      </c>
      <c r="I416" s="59">
        <f t="shared" ref="I416:J417" si="184">I417</f>
        <v>100000</v>
      </c>
      <c r="J416" s="59">
        <f t="shared" si="184"/>
        <v>100000</v>
      </c>
      <c r="K416" s="208">
        <f t="shared" si="177"/>
        <v>100</v>
      </c>
    </row>
    <row r="417" spans="1:11" ht="26.4">
      <c r="A417" s="175"/>
      <c r="B417" s="122" t="s">
        <v>185</v>
      </c>
      <c r="C417" s="72" t="s">
        <v>194</v>
      </c>
      <c r="D417" s="72" t="s">
        <v>21</v>
      </c>
      <c r="E417" s="72" t="s">
        <v>100</v>
      </c>
      <c r="F417" s="34" t="s">
        <v>418</v>
      </c>
      <c r="G417" s="35" t="s">
        <v>32</v>
      </c>
      <c r="H417" s="59">
        <f>H418</f>
        <v>100000</v>
      </c>
      <c r="I417" s="59">
        <f t="shared" si="184"/>
        <v>100000</v>
      </c>
      <c r="J417" s="59">
        <f t="shared" si="184"/>
        <v>100000</v>
      </c>
      <c r="K417" s="208">
        <f t="shared" si="177"/>
        <v>100</v>
      </c>
    </row>
    <row r="418" spans="1:11" ht="26.4">
      <c r="A418" s="175"/>
      <c r="B418" s="70" t="s">
        <v>34</v>
      </c>
      <c r="C418" s="72" t="s">
        <v>194</v>
      </c>
      <c r="D418" s="72" t="s">
        <v>21</v>
      </c>
      <c r="E418" s="72" t="s">
        <v>100</v>
      </c>
      <c r="F418" s="34" t="s">
        <v>418</v>
      </c>
      <c r="G418" s="35" t="s">
        <v>33</v>
      </c>
      <c r="H418" s="59">
        <v>100000</v>
      </c>
      <c r="I418" s="59">
        <v>100000</v>
      </c>
      <c r="J418" s="59">
        <v>100000</v>
      </c>
      <c r="K418" s="208">
        <f t="shared" si="177"/>
        <v>100</v>
      </c>
    </row>
    <row r="419" spans="1:11" ht="39.6">
      <c r="A419" s="175"/>
      <c r="B419" s="81" t="s">
        <v>59</v>
      </c>
      <c r="C419" s="72" t="s">
        <v>194</v>
      </c>
      <c r="D419" s="72" t="s">
        <v>21</v>
      </c>
      <c r="E419" s="72" t="s">
        <v>100</v>
      </c>
      <c r="F419" s="34" t="s">
        <v>317</v>
      </c>
      <c r="G419" s="35"/>
      <c r="H419" s="59">
        <f>H420+H422</f>
        <v>42000</v>
      </c>
      <c r="I419" s="59">
        <f t="shared" ref="I419:J419" si="185">I420+I422</f>
        <v>42000</v>
      </c>
      <c r="J419" s="59">
        <f t="shared" si="185"/>
        <v>14200</v>
      </c>
      <c r="K419" s="208">
        <f t="shared" si="177"/>
        <v>33.80952380952381</v>
      </c>
    </row>
    <row r="420" spans="1:11" ht="39.6">
      <c r="A420" s="175"/>
      <c r="B420" s="70" t="s">
        <v>51</v>
      </c>
      <c r="C420" s="72" t="s">
        <v>194</v>
      </c>
      <c r="D420" s="72" t="s">
        <v>21</v>
      </c>
      <c r="E420" s="72" t="s">
        <v>100</v>
      </c>
      <c r="F420" s="34" t="s">
        <v>317</v>
      </c>
      <c r="G420" s="35" t="s">
        <v>49</v>
      </c>
      <c r="H420" s="59">
        <f>H421</f>
        <v>14200</v>
      </c>
      <c r="I420" s="59">
        <f t="shared" ref="I420:J420" si="186">I421</f>
        <v>14200</v>
      </c>
      <c r="J420" s="59">
        <f t="shared" si="186"/>
        <v>14200</v>
      </c>
      <c r="K420" s="208">
        <f t="shared" si="177"/>
        <v>100</v>
      </c>
    </row>
    <row r="421" spans="1:11">
      <c r="A421" s="175"/>
      <c r="B421" s="70" t="s">
        <v>52</v>
      </c>
      <c r="C421" s="72" t="s">
        <v>194</v>
      </c>
      <c r="D421" s="72" t="s">
        <v>21</v>
      </c>
      <c r="E421" s="72" t="s">
        <v>100</v>
      </c>
      <c r="F421" s="34" t="s">
        <v>317</v>
      </c>
      <c r="G421" s="35" t="s">
        <v>50</v>
      </c>
      <c r="H421" s="59">
        <v>14200</v>
      </c>
      <c r="I421" s="59">
        <v>14200</v>
      </c>
      <c r="J421" s="59">
        <v>14200</v>
      </c>
      <c r="K421" s="208">
        <f t="shared" si="177"/>
        <v>100</v>
      </c>
    </row>
    <row r="422" spans="1:11" ht="26.4">
      <c r="A422" s="175"/>
      <c r="B422" s="122" t="s">
        <v>185</v>
      </c>
      <c r="C422" s="72" t="s">
        <v>194</v>
      </c>
      <c r="D422" s="72" t="s">
        <v>21</v>
      </c>
      <c r="E422" s="72" t="s">
        <v>100</v>
      </c>
      <c r="F422" s="34" t="s">
        <v>317</v>
      </c>
      <c r="G422" s="35" t="s">
        <v>32</v>
      </c>
      <c r="H422" s="59">
        <f>H423</f>
        <v>27800</v>
      </c>
      <c r="I422" s="59">
        <f t="shared" ref="I422:J422" si="187">I423</f>
        <v>27800</v>
      </c>
      <c r="J422" s="59">
        <f t="shared" si="187"/>
        <v>0</v>
      </c>
      <c r="K422" s="208">
        <f t="shared" si="177"/>
        <v>0</v>
      </c>
    </row>
    <row r="423" spans="1:11" ht="26.4">
      <c r="A423" s="175"/>
      <c r="B423" s="70" t="s">
        <v>34</v>
      </c>
      <c r="C423" s="72" t="s">
        <v>194</v>
      </c>
      <c r="D423" s="72" t="s">
        <v>21</v>
      </c>
      <c r="E423" s="72" t="s">
        <v>100</v>
      </c>
      <c r="F423" s="34" t="s">
        <v>317</v>
      </c>
      <c r="G423" s="35" t="s">
        <v>33</v>
      </c>
      <c r="H423" s="59">
        <v>27800</v>
      </c>
      <c r="I423" s="59">
        <v>27800</v>
      </c>
      <c r="J423" s="59"/>
      <c r="K423" s="208">
        <f t="shared" si="177"/>
        <v>0</v>
      </c>
    </row>
    <row r="424" spans="1:11" ht="26.4">
      <c r="A424" s="175"/>
      <c r="B424" s="70" t="s">
        <v>215</v>
      </c>
      <c r="C424" s="34" t="s">
        <v>194</v>
      </c>
      <c r="D424" s="34" t="s">
        <v>21</v>
      </c>
      <c r="E424" s="34" t="s">
        <v>100</v>
      </c>
      <c r="F424" s="117" t="s">
        <v>311</v>
      </c>
      <c r="G424" s="35"/>
      <c r="H424" s="59">
        <f>H425</f>
        <v>100000</v>
      </c>
      <c r="I424" s="59">
        <f t="shared" ref="I424:J425" si="188">I425</f>
        <v>100000</v>
      </c>
      <c r="J424" s="59">
        <f t="shared" si="188"/>
        <v>0</v>
      </c>
      <c r="K424" s="208">
        <f t="shared" si="177"/>
        <v>0</v>
      </c>
    </row>
    <row r="425" spans="1:11" ht="26.4">
      <c r="A425" s="175"/>
      <c r="B425" s="122" t="s">
        <v>185</v>
      </c>
      <c r="C425" s="34" t="s">
        <v>194</v>
      </c>
      <c r="D425" s="34" t="s">
        <v>21</v>
      </c>
      <c r="E425" s="34" t="s">
        <v>100</v>
      </c>
      <c r="F425" s="117" t="s">
        <v>311</v>
      </c>
      <c r="G425" s="35" t="s">
        <v>32</v>
      </c>
      <c r="H425" s="59">
        <f>H426</f>
        <v>100000</v>
      </c>
      <c r="I425" s="59">
        <f t="shared" si="188"/>
        <v>100000</v>
      </c>
      <c r="J425" s="59">
        <f t="shared" si="188"/>
        <v>0</v>
      </c>
      <c r="K425" s="208">
        <f t="shared" si="177"/>
        <v>0</v>
      </c>
    </row>
    <row r="426" spans="1:11" ht="26.4">
      <c r="A426" s="175"/>
      <c r="B426" s="70" t="s">
        <v>34</v>
      </c>
      <c r="C426" s="34" t="s">
        <v>194</v>
      </c>
      <c r="D426" s="34" t="s">
        <v>21</v>
      </c>
      <c r="E426" s="34" t="s">
        <v>100</v>
      </c>
      <c r="F426" s="117" t="s">
        <v>311</v>
      </c>
      <c r="G426" s="35" t="s">
        <v>33</v>
      </c>
      <c r="H426" s="59">
        <v>100000</v>
      </c>
      <c r="I426" s="59">
        <v>100000</v>
      </c>
      <c r="J426" s="59"/>
      <c r="K426" s="208">
        <f t="shared" si="177"/>
        <v>0</v>
      </c>
    </row>
    <row r="427" spans="1:11" ht="26.4">
      <c r="A427" s="175"/>
      <c r="B427" s="70" t="s">
        <v>358</v>
      </c>
      <c r="C427" s="72" t="s">
        <v>194</v>
      </c>
      <c r="D427" s="72" t="s">
        <v>21</v>
      </c>
      <c r="E427" s="72" t="s">
        <v>100</v>
      </c>
      <c r="F427" s="139" t="s">
        <v>357</v>
      </c>
      <c r="G427" s="110"/>
      <c r="H427" s="59">
        <f>H428</f>
        <v>1000000</v>
      </c>
      <c r="I427" s="59">
        <f t="shared" ref="I427:J428" si="189">I428</f>
        <v>1000000</v>
      </c>
      <c r="J427" s="59">
        <f t="shared" si="189"/>
        <v>0</v>
      </c>
      <c r="K427" s="208">
        <f t="shared" si="177"/>
        <v>0</v>
      </c>
    </row>
    <row r="428" spans="1:11" ht="26.4">
      <c r="A428" s="175"/>
      <c r="B428" s="122" t="s">
        <v>185</v>
      </c>
      <c r="C428" s="72" t="s">
        <v>194</v>
      </c>
      <c r="D428" s="72" t="s">
        <v>21</v>
      </c>
      <c r="E428" s="72" t="s">
        <v>100</v>
      </c>
      <c r="F428" s="139" t="s">
        <v>357</v>
      </c>
      <c r="G428" s="110" t="s">
        <v>32</v>
      </c>
      <c r="H428" s="59">
        <f>H429</f>
        <v>1000000</v>
      </c>
      <c r="I428" s="59">
        <f t="shared" si="189"/>
        <v>1000000</v>
      </c>
      <c r="J428" s="59">
        <f t="shared" si="189"/>
        <v>0</v>
      </c>
      <c r="K428" s="208">
        <f t="shared" si="177"/>
        <v>0</v>
      </c>
    </row>
    <row r="429" spans="1:11" ht="26.4">
      <c r="A429" s="175"/>
      <c r="B429" s="70" t="s">
        <v>34</v>
      </c>
      <c r="C429" s="72" t="s">
        <v>194</v>
      </c>
      <c r="D429" s="72" t="s">
        <v>21</v>
      </c>
      <c r="E429" s="72" t="s">
        <v>100</v>
      </c>
      <c r="F429" s="139" t="s">
        <v>357</v>
      </c>
      <c r="G429" s="110" t="s">
        <v>33</v>
      </c>
      <c r="H429" s="59">
        <v>1000000</v>
      </c>
      <c r="I429" s="59">
        <v>1000000</v>
      </c>
      <c r="J429" s="59"/>
      <c r="K429" s="208">
        <f t="shared" si="177"/>
        <v>0</v>
      </c>
    </row>
    <row r="430" spans="1:11">
      <c r="A430" s="175"/>
      <c r="B430" s="4"/>
      <c r="C430" s="4"/>
      <c r="D430" s="4"/>
      <c r="E430" s="4"/>
      <c r="F430" s="5"/>
      <c r="G430" s="17"/>
      <c r="H430" s="56"/>
      <c r="I430" s="56"/>
      <c r="J430" s="56"/>
      <c r="K430" s="204"/>
    </row>
    <row r="431" spans="1:11" ht="41.4">
      <c r="A431" s="176" t="s">
        <v>8</v>
      </c>
      <c r="B431" s="95" t="s">
        <v>287</v>
      </c>
      <c r="C431" s="7" t="s">
        <v>8</v>
      </c>
      <c r="D431" s="7" t="s">
        <v>21</v>
      </c>
      <c r="E431" s="7" t="s">
        <v>100</v>
      </c>
      <c r="F431" s="7" t="s">
        <v>101</v>
      </c>
      <c r="G431" s="18"/>
      <c r="H431" s="57">
        <f>+H432</f>
        <v>2138100.08</v>
      </c>
      <c r="I431" s="57">
        <f t="shared" ref="I431:J431" si="190">+I432</f>
        <v>2138100.08</v>
      </c>
      <c r="J431" s="57">
        <f t="shared" si="190"/>
        <v>0</v>
      </c>
      <c r="K431" s="203">
        <f t="shared" si="177"/>
        <v>0</v>
      </c>
    </row>
    <row r="432" spans="1:11" ht="16.5" customHeight="1">
      <c r="A432" s="159"/>
      <c r="B432" s="81" t="s">
        <v>44</v>
      </c>
      <c r="C432" s="5" t="s">
        <v>8</v>
      </c>
      <c r="D432" s="5" t="s">
        <v>21</v>
      </c>
      <c r="E432" s="5" t="s">
        <v>100</v>
      </c>
      <c r="F432" s="53" t="s">
        <v>147</v>
      </c>
      <c r="G432" s="17"/>
      <c r="H432" s="56">
        <f>H433</f>
        <v>2138100.08</v>
      </c>
      <c r="I432" s="56">
        <f t="shared" ref="I432:J432" si="191">I433</f>
        <v>2138100.08</v>
      </c>
      <c r="J432" s="56">
        <f t="shared" si="191"/>
        <v>0</v>
      </c>
      <c r="K432" s="204">
        <f t="shared" si="177"/>
        <v>0</v>
      </c>
    </row>
    <row r="433" spans="1:11" ht="26.4">
      <c r="A433" s="159"/>
      <c r="B433" s="81" t="s">
        <v>185</v>
      </c>
      <c r="C433" s="5" t="s">
        <v>8</v>
      </c>
      <c r="D433" s="5" t="s">
        <v>21</v>
      </c>
      <c r="E433" s="5" t="s">
        <v>100</v>
      </c>
      <c r="F433" s="53" t="s">
        <v>147</v>
      </c>
      <c r="G433" s="35" t="s">
        <v>32</v>
      </c>
      <c r="H433" s="56">
        <f t="shared" ref="H433:J433" si="192">H434</f>
        <v>2138100.08</v>
      </c>
      <c r="I433" s="56">
        <f t="shared" si="192"/>
        <v>2138100.08</v>
      </c>
      <c r="J433" s="56">
        <f t="shared" si="192"/>
        <v>0</v>
      </c>
      <c r="K433" s="204">
        <f t="shared" si="177"/>
        <v>0</v>
      </c>
    </row>
    <row r="434" spans="1:11" ht="26.4">
      <c r="A434" s="159"/>
      <c r="B434" s="70" t="s">
        <v>34</v>
      </c>
      <c r="C434" s="5" t="s">
        <v>8</v>
      </c>
      <c r="D434" s="5" t="s">
        <v>21</v>
      </c>
      <c r="E434" s="5" t="s">
        <v>100</v>
      </c>
      <c r="F434" s="53" t="s">
        <v>147</v>
      </c>
      <c r="G434" s="35" t="s">
        <v>33</v>
      </c>
      <c r="H434" s="59">
        <v>2138100.08</v>
      </c>
      <c r="I434" s="59">
        <v>2138100.08</v>
      </c>
      <c r="J434" s="60"/>
      <c r="K434" s="205">
        <f t="shared" si="177"/>
        <v>0</v>
      </c>
    </row>
    <row r="435" spans="1:11">
      <c r="A435" s="104"/>
      <c r="B435" s="84"/>
      <c r="C435" s="5"/>
      <c r="D435" s="5"/>
      <c r="E435" s="5"/>
      <c r="F435" s="5"/>
      <c r="G435" s="17"/>
      <c r="H435" s="56"/>
      <c r="I435" s="56"/>
      <c r="J435" s="56"/>
      <c r="K435" s="204"/>
    </row>
    <row r="436" spans="1:11" ht="41.4">
      <c r="A436" s="176" t="s">
        <v>17</v>
      </c>
      <c r="B436" s="146" t="s">
        <v>288</v>
      </c>
      <c r="C436" s="6" t="s">
        <v>17</v>
      </c>
      <c r="D436" s="6" t="s">
        <v>21</v>
      </c>
      <c r="E436" s="6" t="s">
        <v>100</v>
      </c>
      <c r="F436" s="6" t="s">
        <v>101</v>
      </c>
      <c r="G436" s="18"/>
      <c r="H436" s="57">
        <f>H437+H443</f>
        <v>20162253</v>
      </c>
      <c r="I436" s="57">
        <f>I437+I443</f>
        <v>20162253</v>
      </c>
      <c r="J436" s="57">
        <f>J437+J443</f>
        <v>8827101.9600000009</v>
      </c>
      <c r="K436" s="203">
        <f t="shared" si="177"/>
        <v>43.78033526312759</v>
      </c>
    </row>
    <row r="437" spans="1:11" ht="26.4">
      <c r="A437" s="172" t="s">
        <v>205</v>
      </c>
      <c r="B437" s="147" t="s">
        <v>195</v>
      </c>
      <c r="C437" s="6" t="s">
        <v>17</v>
      </c>
      <c r="D437" s="6" t="s">
        <v>3</v>
      </c>
      <c r="E437" s="6" t="s">
        <v>100</v>
      </c>
      <c r="F437" s="6" t="s">
        <v>101</v>
      </c>
      <c r="G437" s="54"/>
      <c r="H437" s="57">
        <f>H438</f>
        <v>20152253</v>
      </c>
      <c r="I437" s="57">
        <f t="shared" ref="I437:J437" si="193">I438</f>
        <v>20152253</v>
      </c>
      <c r="J437" s="57">
        <f t="shared" si="193"/>
        <v>8827101.9600000009</v>
      </c>
      <c r="K437" s="203">
        <f t="shared" si="177"/>
        <v>43.802060047578806</v>
      </c>
    </row>
    <row r="438" spans="1:11" ht="17.25" customHeight="1">
      <c r="A438" s="269"/>
      <c r="B438" s="108" t="s">
        <v>55</v>
      </c>
      <c r="C438" s="53" t="s">
        <v>17</v>
      </c>
      <c r="D438" s="53" t="s">
        <v>3</v>
      </c>
      <c r="E438" s="53" t="s">
        <v>100</v>
      </c>
      <c r="F438" s="53" t="s">
        <v>122</v>
      </c>
      <c r="G438" s="54"/>
      <c r="H438" s="63">
        <f>H439+H441</f>
        <v>20152253</v>
      </c>
      <c r="I438" s="63">
        <f t="shared" ref="I438:J438" si="194">I439+I441</f>
        <v>20152253</v>
      </c>
      <c r="J438" s="63">
        <f t="shared" si="194"/>
        <v>8827101.9600000009</v>
      </c>
      <c r="K438" s="207">
        <f t="shared" si="177"/>
        <v>43.802060047578806</v>
      </c>
    </row>
    <row r="439" spans="1:11" ht="39.6">
      <c r="A439" s="265"/>
      <c r="B439" s="70" t="s">
        <v>51</v>
      </c>
      <c r="C439" s="53" t="s">
        <v>17</v>
      </c>
      <c r="D439" s="53" t="s">
        <v>3</v>
      </c>
      <c r="E439" s="53" t="s">
        <v>100</v>
      </c>
      <c r="F439" s="53" t="s">
        <v>122</v>
      </c>
      <c r="G439" s="54" t="s">
        <v>49</v>
      </c>
      <c r="H439" s="63">
        <f>H440</f>
        <v>19200393</v>
      </c>
      <c r="I439" s="63">
        <f t="shared" ref="I439:J439" si="195">I440</f>
        <v>19200393</v>
      </c>
      <c r="J439" s="63">
        <f t="shared" si="195"/>
        <v>8548987.1500000004</v>
      </c>
      <c r="K439" s="207">
        <f t="shared" si="177"/>
        <v>44.525063367192537</v>
      </c>
    </row>
    <row r="440" spans="1:11">
      <c r="A440" s="265"/>
      <c r="B440" s="70" t="s">
        <v>52</v>
      </c>
      <c r="C440" s="53" t="s">
        <v>17</v>
      </c>
      <c r="D440" s="53" t="s">
        <v>3</v>
      </c>
      <c r="E440" s="53" t="s">
        <v>100</v>
      </c>
      <c r="F440" s="53" t="s">
        <v>122</v>
      </c>
      <c r="G440" s="54" t="s">
        <v>50</v>
      </c>
      <c r="H440" s="59">
        <v>19200393</v>
      </c>
      <c r="I440" s="59">
        <v>19200393</v>
      </c>
      <c r="J440" s="59">
        <v>8548987.1500000004</v>
      </c>
      <c r="K440" s="208">
        <f t="shared" si="177"/>
        <v>44.525063367192537</v>
      </c>
    </row>
    <row r="441" spans="1:11" ht="26.4">
      <c r="A441" s="265"/>
      <c r="B441" s="55" t="s">
        <v>185</v>
      </c>
      <c r="C441" s="53" t="s">
        <v>17</v>
      </c>
      <c r="D441" s="53" t="s">
        <v>3</v>
      </c>
      <c r="E441" s="53" t="s">
        <v>100</v>
      </c>
      <c r="F441" s="53" t="s">
        <v>122</v>
      </c>
      <c r="G441" s="54" t="s">
        <v>32</v>
      </c>
      <c r="H441" s="63">
        <f>H442</f>
        <v>951860</v>
      </c>
      <c r="I441" s="63">
        <f t="shared" ref="I441:J441" si="196">I442</f>
        <v>951860</v>
      </c>
      <c r="J441" s="63">
        <f t="shared" si="196"/>
        <v>278114.81</v>
      </c>
      <c r="K441" s="207">
        <f t="shared" si="177"/>
        <v>29.218037316412076</v>
      </c>
    </row>
    <row r="442" spans="1:11" ht="26.4">
      <c r="A442" s="265"/>
      <c r="B442" s="70" t="s">
        <v>34</v>
      </c>
      <c r="C442" s="53" t="s">
        <v>17</v>
      </c>
      <c r="D442" s="53" t="s">
        <v>3</v>
      </c>
      <c r="E442" s="53" t="s">
        <v>100</v>
      </c>
      <c r="F442" s="53" t="s">
        <v>122</v>
      </c>
      <c r="G442" s="54" t="s">
        <v>33</v>
      </c>
      <c r="H442" s="59">
        <v>951860</v>
      </c>
      <c r="I442" s="59">
        <v>951860</v>
      </c>
      <c r="J442" s="59">
        <v>278114.81</v>
      </c>
      <c r="K442" s="208">
        <f t="shared" si="177"/>
        <v>29.218037316412076</v>
      </c>
    </row>
    <row r="443" spans="1:11" ht="27.6">
      <c r="A443" s="176" t="s">
        <v>206</v>
      </c>
      <c r="B443" s="158" t="s">
        <v>196</v>
      </c>
      <c r="C443" s="105" t="s">
        <v>17</v>
      </c>
      <c r="D443" s="105" t="s">
        <v>10</v>
      </c>
      <c r="E443" s="105" t="s">
        <v>100</v>
      </c>
      <c r="F443" s="105" t="s">
        <v>101</v>
      </c>
      <c r="G443" s="76"/>
      <c r="H443" s="57">
        <f t="shared" ref="H443:J445" si="197">H444</f>
        <v>10000</v>
      </c>
      <c r="I443" s="57">
        <f t="shared" si="197"/>
        <v>10000</v>
      </c>
      <c r="J443" s="57">
        <f t="shared" si="197"/>
        <v>0</v>
      </c>
      <c r="K443" s="203">
        <f t="shared" si="177"/>
        <v>0</v>
      </c>
    </row>
    <row r="444" spans="1:11">
      <c r="A444" s="270"/>
      <c r="B444" s="81" t="s">
        <v>69</v>
      </c>
      <c r="C444" s="33" t="s">
        <v>17</v>
      </c>
      <c r="D444" s="33" t="s">
        <v>10</v>
      </c>
      <c r="E444" s="33" t="s">
        <v>100</v>
      </c>
      <c r="F444" s="33" t="s">
        <v>127</v>
      </c>
      <c r="G444" s="36"/>
      <c r="H444" s="63">
        <f t="shared" si="197"/>
        <v>10000</v>
      </c>
      <c r="I444" s="63">
        <f t="shared" si="197"/>
        <v>10000</v>
      </c>
      <c r="J444" s="63">
        <f t="shared" si="197"/>
        <v>0</v>
      </c>
      <c r="K444" s="207">
        <f t="shared" si="177"/>
        <v>0</v>
      </c>
    </row>
    <row r="445" spans="1:11">
      <c r="A445" s="265"/>
      <c r="B445" s="81" t="s">
        <v>70</v>
      </c>
      <c r="C445" s="33" t="s">
        <v>17</v>
      </c>
      <c r="D445" s="33" t="s">
        <v>10</v>
      </c>
      <c r="E445" s="33" t="s">
        <v>100</v>
      </c>
      <c r="F445" s="33" t="s">
        <v>127</v>
      </c>
      <c r="G445" s="36" t="s">
        <v>71</v>
      </c>
      <c r="H445" s="63">
        <f t="shared" si="197"/>
        <v>10000</v>
      </c>
      <c r="I445" s="63">
        <f t="shared" si="197"/>
        <v>10000</v>
      </c>
      <c r="J445" s="63">
        <f t="shared" si="197"/>
        <v>0</v>
      </c>
      <c r="K445" s="207">
        <f t="shared" si="177"/>
        <v>0</v>
      </c>
    </row>
    <row r="446" spans="1:11">
      <c r="A446" s="267"/>
      <c r="B446" s="81" t="s">
        <v>69</v>
      </c>
      <c r="C446" s="33" t="s">
        <v>17</v>
      </c>
      <c r="D446" s="33" t="s">
        <v>10</v>
      </c>
      <c r="E446" s="33" t="s">
        <v>100</v>
      </c>
      <c r="F446" s="34" t="s">
        <v>127</v>
      </c>
      <c r="G446" s="36" t="s">
        <v>72</v>
      </c>
      <c r="H446" s="59">
        <v>10000</v>
      </c>
      <c r="I446" s="59">
        <v>10000</v>
      </c>
      <c r="J446" s="59"/>
      <c r="K446" s="208">
        <f t="shared" si="177"/>
        <v>0</v>
      </c>
    </row>
    <row r="447" spans="1:11">
      <c r="A447" s="104"/>
      <c r="B447" s="84"/>
      <c r="C447" s="33"/>
      <c r="D447" s="106"/>
      <c r="E447" s="106"/>
      <c r="F447" s="45"/>
      <c r="G447" s="36"/>
      <c r="H447" s="56"/>
      <c r="I447" s="56"/>
      <c r="J447" s="56"/>
      <c r="K447" s="204"/>
    </row>
    <row r="448" spans="1:11" ht="41.4">
      <c r="A448" s="176" t="s">
        <v>12</v>
      </c>
      <c r="B448" s="157" t="s">
        <v>289</v>
      </c>
      <c r="C448" s="20" t="s">
        <v>12</v>
      </c>
      <c r="D448" s="7" t="s">
        <v>21</v>
      </c>
      <c r="E448" s="7" t="s">
        <v>100</v>
      </c>
      <c r="F448" s="7" t="s">
        <v>101</v>
      </c>
      <c r="G448" s="18"/>
      <c r="H448" s="57">
        <f t="shared" ref="H448:J450" si="198">H449</f>
        <v>50000</v>
      </c>
      <c r="I448" s="57">
        <f t="shared" si="198"/>
        <v>50000</v>
      </c>
      <c r="J448" s="57">
        <f t="shared" si="198"/>
        <v>30879</v>
      </c>
      <c r="K448" s="203">
        <f t="shared" si="177"/>
        <v>61.758000000000003</v>
      </c>
    </row>
    <row r="449" spans="1:11" ht="18" customHeight="1">
      <c r="A449" s="272"/>
      <c r="B449" s="55" t="s">
        <v>29</v>
      </c>
      <c r="C449" s="5" t="s">
        <v>12</v>
      </c>
      <c r="D449" s="5" t="s">
        <v>21</v>
      </c>
      <c r="E449" s="5" t="s">
        <v>100</v>
      </c>
      <c r="F449" s="5" t="s">
        <v>117</v>
      </c>
      <c r="G449" s="17"/>
      <c r="H449" s="56">
        <f t="shared" si="198"/>
        <v>50000</v>
      </c>
      <c r="I449" s="56">
        <f t="shared" si="198"/>
        <v>50000</v>
      </c>
      <c r="J449" s="56">
        <f t="shared" si="198"/>
        <v>30879</v>
      </c>
      <c r="K449" s="204">
        <f t="shared" si="177"/>
        <v>61.758000000000003</v>
      </c>
    </row>
    <row r="450" spans="1:11" ht="26.4">
      <c r="A450" s="265"/>
      <c r="B450" s="55" t="s">
        <v>185</v>
      </c>
      <c r="C450" s="5" t="s">
        <v>12</v>
      </c>
      <c r="D450" s="5" t="s">
        <v>21</v>
      </c>
      <c r="E450" s="5" t="s">
        <v>100</v>
      </c>
      <c r="F450" s="5" t="s">
        <v>117</v>
      </c>
      <c r="G450" s="17" t="s">
        <v>32</v>
      </c>
      <c r="H450" s="56">
        <f t="shared" si="198"/>
        <v>50000</v>
      </c>
      <c r="I450" s="56">
        <f t="shared" si="198"/>
        <v>50000</v>
      </c>
      <c r="J450" s="56">
        <f t="shared" si="198"/>
        <v>30879</v>
      </c>
      <c r="K450" s="204">
        <f t="shared" si="177"/>
        <v>61.758000000000003</v>
      </c>
    </row>
    <row r="451" spans="1:11" ht="26.4">
      <c r="A451" s="265"/>
      <c r="B451" s="27" t="s">
        <v>34</v>
      </c>
      <c r="C451" s="5" t="s">
        <v>12</v>
      </c>
      <c r="D451" s="5" t="s">
        <v>21</v>
      </c>
      <c r="E451" s="5" t="s">
        <v>100</v>
      </c>
      <c r="F451" s="5" t="s">
        <v>117</v>
      </c>
      <c r="G451" s="17" t="s">
        <v>33</v>
      </c>
      <c r="H451" s="60">
        <v>50000</v>
      </c>
      <c r="I451" s="60">
        <v>50000</v>
      </c>
      <c r="J451" s="60">
        <v>30879</v>
      </c>
      <c r="K451" s="205">
        <f t="shared" si="177"/>
        <v>61.758000000000003</v>
      </c>
    </row>
    <row r="452" spans="1:11">
      <c r="A452" s="104"/>
      <c r="B452" s="84"/>
      <c r="C452" s="4"/>
      <c r="D452" s="4"/>
      <c r="E452" s="4"/>
      <c r="F452" s="5"/>
      <c r="G452" s="17"/>
      <c r="H452" s="56"/>
      <c r="I452" s="56"/>
      <c r="J452" s="56"/>
      <c r="K452" s="204"/>
    </row>
    <row r="453" spans="1:11" s="132" customFormat="1" ht="41.4">
      <c r="A453" s="96">
        <v>13</v>
      </c>
      <c r="B453" s="129" t="s">
        <v>290</v>
      </c>
      <c r="C453" s="130" t="s">
        <v>201</v>
      </c>
      <c r="D453" s="130" t="s">
        <v>21</v>
      </c>
      <c r="E453" s="130" t="s">
        <v>100</v>
      </c>
      <c r="F453" s="130" t="s">
        <v>101</v>
      </c>
      <c r="G453" s="131"/>
      <c r="H453" s="58">
        <f t="shared" ref="H453:J455" si="199">H454</f>
        <v>20000</v>
      </c>
      <c r="I453" s="58">
        <f t="shared" si="199"/>
        <v>20000</v>
      </c>
      <c r="J453" s="58">
        <f t="shared" si="199"/>
        <v>0</v>
      </c>
      <c r="K453" s="202">
        <f t="shared" si="177"/>
        <v>0</v>
      </c>
    </row>
    <row r="454" spans="1:11" ht="26.4">
      <c r="A454" s="104"/>
      <c r="B454" s="70" t="s">
        <v>237</v>
      </c>
      <c r="C454" s="133" t="s">
        <v>201</v>
      </c>
      <c r="D454" s="133" t="s">
        <v>21</v>
      </c>
      <c r="E454" s="133" t="s">
        <v>100</v>
      </c>
      <c r="F454" s="133" t="s">
        <v>202</v>
      </c>
      <c r="G454" s="69"/>
      <c r="H454" s="63">
        <f t="shared" si="199"/>
        <v>20000</v>
      </c>
      <c r="I454" s="63">
        <f t="shared" si="199"/>
        <v>20000</v>
      </c>
      <c r="J454" s="63">
        <f t="shared" si="199"/>
        <v>0</v>
      </c>
      <c r="K454" s="207">
        <f t="shared" si="177"/>
        <v>0</v>
      </c>
    </row>
    <row r="455" spans="1:11" ht="26.4">
      <c r="A455" s="104"/>
      <c r="B455" s="122" t="s">
        <v>185</v>
      </c>
      <c r="C455" s="133" t="s">
        <v>201</v>
      </c>
      <c r="D455" s="133" t="s">
        <v>21</v>
      </c>
      <c r="E455" s="133" t="s">
        <v>100</v>
      </c>
      <c r="F455" s="133" t="s">
        <v>202</v>
      </c>
      <c r="G455" s="69" t="s">
        <v>32</v>
      </c>
      <c r="H455" s="63">
        <f t="shared" si="199"/>
        <v>20000</v>
      </c>
      <c r="I455" s="63">
        <f t="shared" si="199"/>
        <v>20000</v>
      </c>
      <c r="J455" s="63">
        <f t="shared" si="199"/>
        <v>0</v>
      </c>
      <c r="K455" s="207">
        <f t="shared" si="177"/>
        <v>0</v>
      </c>
    </row>
    <row r="456" spans="1:11" ht="26.4">
      <c r="A456" s="104"/>
      <c r="B456" s="70" t="s">
        <v>34</v>
      </c>
      <c r="C456" s="133" t="s">
        <v>201</v>
      </c>
      <c r="D456" s="133" t="s">
        <v>21</v>
      </c>
      <c r="E456" s="133" t="s">
        <v>100</v>
      </c>
      <c r="F456" s="133" t="s">
        <v>202</v>
      </c>
      <c r="G456" s="69" t="s">
        <v>33</v>
      </c>
      <c r="H456" s="63">
        <v>20000</v>
      </c>
      <c r="I456" s="63">
        <v>20000</v>
      </c>
      <c r="J456" s="59"/>
      <c r="K456" s="208">
        <f t="shared" si="177"/>
        <v>0</v>
      </c>
    </row>
    <row r="457" spans="1:11">
      <c r="A457" s="104"/>
      <c r="B457" s="70"/>
      <c r="C457" s="133"/>
      <c r="D457" s="133"/>
      <c r="E457" s="134"/>
      <c r="F457" s="134"/>
      <c r="G457" s="69"/>
      <c r="H457" s="63"/>
      <c r="I457" s="63"/>
      <c r="J457" s="63"/>
      <c r="K457" s="207"/>
    </row>
    <row r="458" spans="1:11" ht="27.6">
      <c r="A458" s="176" t="s">
        <v>201</v>
      </c>
      <c r="B458" s="151" t="s">
        <v>291</v>
      </c>
      <c r="C458" s="20" t="s">
        <v>19</v>
      </c>
      <c r="D458" s="20" t="s">
        <v>21</v>
      </c>
      <c r="E458" s="7" t="s">
        <v>100</v>
      </c>
      <c r="F458" s="7" t="s">
        <v>101</v>
      </c>
      <c r="G458" s="11"/>
      <c r="H458" s="57">
        <f>H459+H462+H465</f>
        <v>812072</v>
      </c>
      <c r="I458" s="57">
        <f t="shared" ref="I458:J458" si="200">I459+I462+I465</f>
        <v>812072</v>
      </c>
      <c r="J458" s="57">
        <f t="shared" si="200"/>
        <v>252879.6</v>
      </c>
      <c r="K458" s="203">
        <f t="shared" si="177"/>
        <v>31.140046695366912</v>
      </c>
    </row>
    <row r="459" spans="1:11">
      <c r="A459" s="269"/>
      <c r="B459" s="55" t="s">
        <v>238</v>
      </c>
      <c r="C459" s="10" t="s">
        <v>19</v>
      </c>
      <c r="D459" s="10" t="s">
        <v>21</v>
      </c>
      <c r="E459" s="5" t="s">
        <v>100</v>
      </c>
      <c r="F459" s="5" t="s">
        <v>120</v>
      </c>
      <c r="G459" s="11"/>
      <c r="H459" s="56">
        <f t="shared" ref="H459:J460" si="201">H460</f>
        <v>118560</v>
      </c>
      <c r="I459" s="56">
        <f t="shared" si="201"/>
        <v>118560</v>
      </c>
      <c r="J459" s="56">
        <f t="shared" si="201"/>
        <v>92479.6</v>
      </c>
      <c r="K459" s="204">
        <f t="shared" si="177"/>
        <v>78.002361673414313</v>
      </c>
    </row>
    <row r="460" spans="1:11" ht="26.4">
      <c r="A460" s="265"/>
      <c r="B460" s="55" t="s">
        <v>185</v>
      </c>
      <c r="C460" s="10" t="s">
        <v>19</v>
      </c>
      <c r="D460" s="10" t="s">
        <v>21</v>
      </c>
      <c r="E460" s="5" t="s">
        <v>100</v>
      </c>
      <c r="F460" s="5" t="s">
        <v>120</v>
      </c>
      <c r="G460" s="11" t="s">
        <v>32</v>
      </c>
      <c r="H460" s="56">
        <f t="shared" si="201"/>
        <v>118560</v>
      </c>
      <c r="I460" s="56">
        <f t="shared" si="201"/>
        <v>118560</v>
      </c>
      <c r="J460" s="56">
        <f t="shared" si="201"/>
        <v>92479.6</v>
      </c>
      <c r="K460" s="204">
        <f t="shared" si="177"/>
        <v>78.002361673414313</v>
      </c>
    </row>
    <row r="461" spans="1:11" ht="26.4">
      <c r="A461" s="265"/>
      <c r="B461" s="27" t="s">
        <v>34</v>
      </c>
      <c r="C461" s="10" t="s">
        <v>19</v>
      </c>
      <c r="D461" s="10" t="s">
        <v>21</v>
      </c>
      <c r="E461" s="5" t="s">
        <v>100</v>
      </c>
      <c r="F461" s="5" t="s">
        <v>120</v>
      </c>
      <c r="G461" s="11" t="s">
        <v>33</v>
      </c>
      <c r="H461" s="59">
        <v>118560</v>
      </c>
      <c r="I461" s="59">
        <v>118560</v>
      </c>
      <c r="J461" s="59">
        <v>92479.6</v>
      </c>
      <c r="K461" s="208">
        <f t="shared" si="177"/>
        <v>78.002361673414313</v>
      </c>
    </row>
    <row r="462" spans="1:11" ht="26.4">
      <c r="A462" s="171"/>
      <c r="B462" s="241" t="s">
        <v>419</v>
      </c>
      <c r="C462" s="34" t="s">
        <v>19</v>
      </c>
      <c r="D462" s="34" t="s">
        <v>21</v>
      </c>
      <c r="E462" s="34" t="s">
        <v>100</v>
      </c>
      <c r="F462" s="34" t="s">
        <v>421</v>
      </c>
      <c r="G462" s="35"/>
      <c r="H462" s="59">
        <f>H463</f>
        <v>445672</v>
      </c>
      <c r="I462" s="59">
        <f t="shared" ref="I462:J463" si="202">I463</f>
        <v>445672</v>
      </c>
      <c r="J462" s="59">
        <f t="shared" si="202"/>
        <v>66600</v>
      </c>
      <c r="K462" s="208">
        <f t="shared" si="177"/>
        <v>14.943725430361344</v>
      </c>
    </row>
    <row r="463" spans="1:11" ht="26.4">
      <c r="A463" s="171"/>
      <c r="B463" s="237" t="s">
        <v>185</v>
      </c>
      <c r="C463" s="34" t="s">
        <v>19</v>
      </c>
      <c r="D463" s="34" t="s">
        <v>21</v>
      </c>
      <c r="E463" s="34" t="s">
        <v>100</v>
      </c>
      <c r="F463" s="34" t="s">
        <v>421</v>
      </c>
      <c r="G463" s="35" t="s">
        <v>32</v>
      </c>
      <c r="H463" s="59">
        <f>H464</f>
        <v>445672</v>
      </c>
      <c r="I463" s="59">
        <f t="shared" si="202"/>
        <v>445672</v>
      </c>
      <c r="J463" s="59">
        <f t="shared" si="202"/>
        <v>66600</v>
      </c>
      <c r="K463" s="208">
        <f t="shared" si="177"/>
        <v>14.943725430361344</v>
      </c>
    </row>
    <row r="464" spans="1:11" ht="26.4">
      <c r="A464" s="171"/>
      <c r="B464" s="238" t="s">
        <v>34</v>
      </c>
      <c r="C464" s="34" t="s">
        <v>19</v>
      </c>
      <c r="D464" s="34" t="s">
        <v>21</v>
      </c>
      <c r="E464" s="34" t="s">
        <v>100</v>
      </c>
      <c r="F464" s="34" t="s">
        <v>421</v>
      </c>
      <c r="G464" s="35" t="s">
        <v>33</v>
      </c>
      <c r="H464" s="59">
        <v>445672</v>
      </c>
      <c r="I464" s="59">
        <v>445672</v>
      </c>
      <c r="J464" s="59">
        <v>66600</v>
      </c>
      <c r="K464" s="208">
        <f t="shared" si="177"/>
        <v>14.943725430361344</v>
      </c>
    </row>
    <row r="465" spans="1:11" ht="26.4">
      <c r="A465" s="171"/>
      <c r="B465" s="242" t="s">
        <v>420</v>
      </c>
      <c r="C465" s="34" t="s">
        <v>19</v>
      </c>
      <c r="D465" s="34" t="s">
        <v>21</v>
      </c>
      <c r="E465" s="34" t="s">
        <v>100</v>
      </c>
      <c r="F465" s="34" t="s">
        <v>422</v>
      </c>
      <c r="G465" s="35"/>
      <c r="H465" s="59">
        <f>H466+H468+H471</f>
        <v>247840</v>
      </c>
      <c r="I465" s="59">
        <f t="shared" ref="I465:J465" si="203">I466+I468+I471</f>
        <v>247840</v>
      </c>
      <c r="J465" s="59">
        <f t="shared" si="203"/>
        <v>93800</v>
      </c>
      <c r="K465" s="208">
        <f t="shared" si="177"/>
        <v>37.846998063266625</v>
      </c>
    </row>
    <row r="466" spans="1:11" ht="26.4">
      <c r="A466" s="171"/>
      <c r="B466" s="243" t="s">
        <v>185</v>
      </c>
      <c r="C466" s="34" t="s">
        <v>19</v>
      </c>
      <c r="D466" s="34" t="s">
        <v>21</v>
      </c>
      <c r="E466" s="34" t="s">
        <v>100</v>
      </c>
      <c r="F466" s="34" t="s">
        <v>422</v>
      </c>
      <c r="G466" s="35" t="s">
        <v>32</v>
      </c>
      <c r="H466" s="59">
        <f>H467</f>
        <v>10200</v>
      </c>
      <c r="I466" s="59">
        <f t="shared" ref="I466:J466" si="204">I467</f>
        <v>10200</v>
      </c>
      <c r="J466" s="59">
        <f t="shared" si="204"/>
        <v>10200</v>
      </c>
      <c r="K466" s="208">
        <f t="shared" si="177"/>
        <v>100</v>
      </c>
    </row>
    <row r="467" spans="1:11" ht="26.4">
      <c r="A467" s="171"/>
      <c r="B467" s="242" t="s">
        <v>34</v>
      </c>
      <c r="C467" s="34" t="s">
        <v>19</v>
      </c>
      <c r="D467" s="34" t="s">
        <v>21</v>
      </c>
      <c r="E467" s="34" t="s">
        <v>100</v>
      </c>
      <c r="F467" s="34" t="s">
        <v>422</v>
      </c>
      <c r="G467" s="35" t="s">
        <v>33</v>
      </c>
      <c r="H467" s="59">
        <v>10200</v>
      </c>
      <c r="I467" s="59">
        <v>10200</v>
      </c>
      <c r="J467" s="59">
        <v>10200</v>
      </c>
      <c r="K467" s="208">
        <f t="shared" si="177"/>
        <v>100</v>
      </c>
    </row>
    <row r="468" spans="1:11" ht="26.4">
      <c r="A468" s="171"/>
      <c r="B468" s="235" t="s">
        <v>41</v>
      </c>
      <c r="C468" s="34" t="s">
        <v>19</v>
      </c>
      <c r="D468" s="34" t="s">
        <v>21</v>
      </c>
      <c r="E468" s="34" t="s">
        <v>100</v>
      </c>
      <c r="F468" s="34" t="s">
        <v>422</v>
      </c>
      <c r="G468" s="35" t="s">
        <v>39</v>
      </c>
      <c r="H468" s="59">
        <f>H469+H470</f>
        <v>209140</v>
      </c>
      <c r="I468" s="59">
        <f t="shared" ref="I468:J468" si="205">I469+I470</f>
        <v>209140</v>
      </c>
      <c r="J468" s="59">
        <f t="shared" si="205"/>
        <v>83600</v>
      </c>
      <c r="K468" s="208">
        <f t="shared" si="177"/>
        <v>39.973223677919094</v>
      </c>
    </row>
    <row r="469" spans="1:11">
      <c r="A469" s="171"/>
      <c r="B469" s="234" t="s">
        <v>42</v>
      </c>
      <c r="C469" s="34" t="s">
        <v>19</v>
      </c>
      <c r="D469" s="34" t="s">
        <v>21</v>
      </c>
      <c r="E469" s="34" t="s">
        <v>100</v>
      </c>
      <c r="F469" s="34" t="s">
        <v>422</v>
      </c>
      <c r="G469" s="35" t="s">
        <v>40</v>
      </c>
      <c r="H469" s="59">
        <v>139440</v>
      </c>
      <c r="I469" s="59">
        <v>139440</v>
      </c>
      <c r="J469" s="59">
        <v>83600</v>
      </c>
      <c r="K469" s="208">
        <f t="shared" si="177"/>
        <v>59.954102122776817</v>
      </c>
    </row>
    <row r="470" spans="1:11">
      <c r="A470" s="171"/>
      <c r="B470" s="239" t="s">
        <v>175</v>
      </c>
      <c r="C470" s="34" t="s">
        <v>19</v>
      </c>
      <c r="D470" s="34" t="s">
        <v>21</v>
      </c>
      <c r="E470" s="34" t="s">
        <v>100</v>
      </c>
      <c r="F470" s="34" t="s">
        <v>422</v>
      </c>
      <c r="G470" s="35" t="s">
        <v>172</v>
      </c>
      <c r="H470" s="59">
        <v>69700</v>
      </c>
      <c r="I470" s="59">
        <v>69700</v>
      </c>
      <c r="J470" s="59"/>
      <c r="K470" s="208">
        <f t="shared" si="177"/>
        <v>0</v>
      </c>
    </row>
    <row r="471" spans="1:11">
      <c r="A471" s="171"/>
      <c r="B471" s="244" t="s">
        <v>47</v>
      </c>
      <c r="C471" s="34" t="s">
        <v>19</v>
      </c>
      <c r="D471" s="34" t="s">
        <v>21</v>
      </c>
      <c r="E471" s="34" t="s">
        <v>100</v>
      </c>
      <c r="F471" s="34" t="s">
        <v>422</v>
      </c>
      <c r="G471" s="35" t="s">
        <v>45</v>
      </c>
      <c r="H471" s="59">
        <f>H472</f>
        <v>28500</v>
      </c>
      <c r="I471" s="59">
        <f t="shared" ref="I471:J471" si="206">I472</f>
        <v>28500</v>
      </c>
      <c r="J471" s="59">
        <f t="shared" si="206"/>
        <v>0</v>
      </c>
      <c r="K471" s="208">
        <f t="shared" si="177"/>
        <v>0</v>
      </c>
    </row>
    <row r="472" spans="1:11" ht="39.6">
      <c r="A472" s="171"/>
      <c r="B472" s="244" t="s">
        <v>177</v>
      </c>
      <c r="C472" s="34" t="s">
        <v>19</v>
      </c>
      <c r="D472" s="34" t="s">
        <v>21</v>
      </c>
      <c r="E472" s="34" t="s">
        <v>100</v>
      </c>
      <c r="F472" s="34" t="s">
        <v>422</v>
      </c>
      <c r="G472" s="35" t="s">
        <v>46</v>
      </c>
      <c r="H472" s="59">
        <v>28500</v>
      </c>
      <c r="I472" s="59">
        <v>28500</v>
      </c>
      <c r="J472" s="59"/>
      <c r="K472" s="208">
        <f t="shared" si="177"/>
        <v>0</v>
      </c>
    </row>
    <row r="473" spans="1:11">
      <c r="A473" s="104"/>
      <c r="B473" s="84"/>
      <c r="C473" s="28"/>
      <c r="D473" s="28"/>
      <c r="E473" s="4"/>
      <c r="F473" s="5"/>
      <c r="G473" s="11"/>
      <c r="H473" s="56"/>
      <c r="I473" s="56"/>
      <c r="J473" s="56"/>
      <c r="K473" s="204"/>
    </row>
    <row r="474" spans="1:11" ht="27.6">
      <c r="A474" s="65">
        <v>15</v>
      </c>
      <c r="B474" s="95" t="s">
        <v>292</v>
      </c>
      <c r="C474" s="7" t="s">
        <v>20</v>
      </c>
      <c r="D474" s="7" t="s">
        <v>21</v>
      </c>
      <c r="E474" s="7" t="s">
        <v>100</v>
      </c>
      <c r="F474" s="7" t="s">
        <v>101</v>
      </c>
      <c r="G474" s="107"/>
      <c r="H474" s="58">
        <f>H475+H480</f>
        <v>1127000</v>
      </c>
      <c r="I474" s="58">
        <f t="shared" ref="I474:J474" si="207">I475+I480</f>
        <v>1127000</v>
      </c>
      <c r="J474" s="58">
        <f t="shared" si="207"/>
        <v>0</v>
      </c>
      <c r="K474" s="202">
        <f t="shared" si="177"/>
        <v>0</v>
      </c>
    </row>
    <row r="475" spans="1:11">
      <c r="A475" s="264"/>
      <c r="B475" s="138" t="s">
        <v>239</v>
      </c>
      <c r="C475" s="5" t="s">
        <v>20</v>
      </c>
      <c r="D475" s="5" t="s">
        <v>21</v>
      </c>
      <c r="E475" s="5" t="s">
        <v>100</v>
      </c>
      <c r="F475" s="5" t="s">
        <v>141</v>
      </c>
      <c r="G475" s="11"/>
      <c r="H475" s="56">
        <f>H478+H476</f>
        <v>110000</v>
      </c>
      <c r="I475" s="56">
        <f t="shared" ref="I475:J475" si="208">I478+I476</f>
        <v>110000</v>
      </c>
      <c r="J475" s="56">
        <f t="shared" si="208"/>
        <v>0</v>
      </c>
      <c r="K475" s="204">
        <f t="shared" si="177"/>
        <v>0</v>
      </c>
    </row>
    <row r="476" spans="1:11" ht="39.6">
      <c r="A476" s="265"/>
      <c r="B476" s="181" t="s">
        <v>51</v>
      </c>
      <c r="C476" s="5" t="s">
        <v>20</v>
      </c>
      <c r="D476" s="5" t="s">
        <v>21</v>
      </c>
      <c r="E476" s="5" t="s">
        <v>100</v>
      </c>
      <c r="F476" s="5" t="s">
        <v>141</v>
      </c>
      <c r="G476" s="35" t="s">
        <v>49</v>
      </c>
      <c r="H476" s="56">
        <f>H477</f>
        <v>80000</v>
      </c>
      <c r="I476" s="56">
        <f t="shared" ref="I476:J476" si="209">I477</f>
        <v>80000</v>
      </c>
      <c r="J476" s="56">
        <f t="shared" si="209"/>
        <v>0</v>
      </c>
      <c r="K476" s="204">
        <f t="shared" si="177"/>
        <v>0</v>
      </c>
    </row>
    <row r="477" spans="1:11">
      <c r="A477" s="265"/>
      <c r="B477" s="181" t="s">
        <v>52</v>
      </c>
      <c r="C477" s="5" t="s">
        <v>20</v>
      </c>
      <c r="D477" s="5" t="s">
        <v>21</v>
      </c>
      <c r="E477" s="5" t="s">
        <v>100</v>
      </c>
      <c r="F477" s="5" t="s">
        <v>141</v>
      </c>
      <c r="G477" s="35" t="s">
        <v>50</v>
      </c>
      <c r="H477" s="59">
        <v>80000</v>
      </c>
      <c r="I477" s="59">
        <v>80000</v>
      </c>
      <c r="J477" s="59"/>
      <c r="K477" s="208">
        <f t="shared" si="177"/>
        <v>0</v>
      </c>
    </row>
    <row r="478" spans="1:11" ht="26.4">
      <c r="A478" s="265"/>
      <c r="B478" s="182" t="s">
        <v>185</v>
      </c>
      <c r="C478" s="5" t="s">
        <v>20</v>
      </c>
      <c r="D478" s="5" t="s">
        <v>21</v>
      </c>
      <c r="E478" s="5" t="s">
        <v>100</v>
      </c>
      <c r="F478" s="5" t="s">
        <v>141</v>
      </c>
      <c r="G478" s="69" t="s">
        <v>32</v>
      </c>
      <c r="H478" s="56">
        <f>H479</f>
        <v>30000</v>
      </c>
      <c r="I478" s="56">
        <f t="shared" ref="I478:J478" si="210">I479</f>
        <v>30000</v>
      </c>
      <c r="J478" s="56">
        <f t="shared" si="210"/>
        <v>0</v>
      </c>
      <c r="K478" s="204">
        <f t="shared" ref="K478:K565" si="211">J478/I478*100</f>
        <v>0</v>
      </c>
    </row>
    <row r="479" spans="1:11" ht="26.4">
      <c r="A479" s="267"/>
      <c r="B479" s="181" t="s">
        <v>34</v>
      </c>
      <c r="C479" s="5" t="s">
        <v>20</v>
      </c>
      <c r="D479" s="5" t="s">
        <v>21</v>
      </c>
      <c r="E479" s="5" t="s">
        <v>100</v>
      </c>
      <c r="F479" s="5" t="s">
        <v>141</v>
      </c>
      <c r="G479" s="69" t="s">
        <v>33</v>
      </c>
      <c r="H479" s="59">
        <v>30000</v>
      </c>
      <c r="I479" s="59">
        <v>30000</v>
      </c>
      <c r="J479" s="59"/>
      <c r="K479" s="208">
        <f t="shared" si="211"/>
        <v>0</v>
      </c>
    </row>
    <row r="480" spans="1:11" ht="26.4">
      <c r="A480" s="175"/>
      <c r="B480" s="185" t="s">
        <v>423</v>
      </c>
      <c r="C480" s="34" t="s">
        <v>20</v>
      </c>
      <c r="D480" s="34" t="s">
        <v>21</v>
      </c>
      <c r="E480" s="34" t="s">
        <v>100</v>
      </c>
      <c r="F480" s="133" t="s">
        <v>424</v>
      </c>
      <c r="G480" s="69"/>
      <c r="H480" s="245">
        <f>H481</f>
        <v>1017000</v>
      </c>
      <c r="I480" s="245">
        <f t="shared" ref="I480:J481" si="212">I481</f>
        <v>1017000</v>
      </c>
      <c r="J480" s="59">
        <f t="shared" si="212"/>
        <v>0</v>
      </c>
      <c r="K480" s="208">
        <f t="shared" si="211"/>
        <v>0</v>
      </c>
    </row>
    <row r="481" spans="1:11" ht="26.4">
      <c r="A481" s="175"/>
      <c r="B481" s="181" t="s">
        <v>185</v>
      </c>
      <c r="C481" s="34" t="s">
        <v>20</v>
      </c>
      <c r="D481" s="34" t="s">
        <v>21</v>
      </c>
      <c r="E481" s="34" t="s">
        <v>100</v>
      </c>
      <c r="F481" s="133" t="s">
        <v>424</v>
      </c>
      <c r="G481" s="248" t="s">
        <v>32</v>
      </c>
      <c r="H481" s="59">
        <f>H482</f>
        <v>1017000</v>
      </c>
      <c r="I481" s="246">
        <f t="shared" si="212"/>
        <v>1017000</v>
      </c>
      <c r="J481" s="59">
        <f t="shared" si="212"/>
        <v>0</v>
      </c>
      <c r="K481" s="208">
        <f t="shared" si="211"/>
        <v>0</v>
      </c>
    </row>
    <row r="482" spans="1:11" ht="26.4">
      <c r="A482" s="175"/>
      <c r="B482" s="181" t="s">
        <v>34</v>
      </c>
      <c r="C482" s="34" t="s">
        <v>20</v>
      </c>
      <c r="D482" s="34" t="s">
        <v>21</v>
      </c>
      <c r="E482" s="34" t="s">
        <v>100</v>
      </c>
      <c r="F482" s="133" t="s">
        <v>424</v>
      </c>
      <c r="G482" s="248" t="s">
        <v>33</v>
      </c>
      <c r="H482" s="249">
        <v>1017000</v>
      </c>
      <c r="I482" s="249">
        <v>1017000</v>
      </c>
      <c r="J482" s="245"/>
      <c r="K482" s="208">
        <f t="shared" si="211"/>
        <v>0</v>
      </c>
    </row>
    <row r="483" spans="1:11">
      <c r="A483" s="104"/>
      <c r="B483" s="84"/>
      <c r="C483" s="4"/>
      <c r="D483" s="4"/>
      <c r="E483" s="4"/>
      <c r="F483" s="5"/>
      <c r="G483" s="11"/>
      <c r="H483" s="247"/>
      <c r="I483" s="183"/>
      <c r="J483" s="183"/>
      <c r="K483" s="212"/>
    </row>
    <row r="484" spans="1:11" s="132" customFormat="1" ht="27.6">
      <c r="A484" s="88">
        <v>16</v>
      </c>
      <c r="B484" s="95" t="s">
        <v>293</v>
      </c>
      <c r="C484" s="135" t="s">
        <v>203</v>
      </c>
      <c r="D484" s="135" t="s">
        <v>21</v>
      </c>
      <c r="E484" s="135" t="s">
        <v>100</v>
      </c>
      <c r="F484" s="135" t="s">
        <v>204</v>
      </c>
      <c r="G484" s="90"/>
      <c r="H484" s="91">
        <f>H485</f>
        <v>567682.41999999993</v>
      </c>
      <c r="I484" s="91">
        <f t="shared" ref="I484:J485" si="213">I485</f>
        <v>567682.42000000004</v>
      </c>
      <c r="J484" s="91">
        <f t="shared" si="213"/>
        <v>504000</v>
      </c>
      <c r="K484" s="213">
        <f t="shared" si="211"/>
        <v>88.782034152123288</v>
      </c>
    </row>
    <row r="485" spans="1:11">
      <c r="A485" s="159"/>
      <c r="B485" s="81" t="s">
        <v>240</v>
      </c>
      <c r="C485" s="133" t="s">
        <v>203</v>
      </c>
      <c r="D485" s="133" t="s">
        <v>21</v>
      </c>
      <c r="E485" s="133" t="s">
        <v>100</v>
      </c>
      <c r="F485" s="133" t="s">
        <v>241</v>
      </c>
      <c r="G485" s="32"/>
      <c r="H485" s="64">
        <f>H486</f>
        <v>567682.41999999993</v>
      </c>
      <c r="I485" s="64">
        <f t="shared" si="213"/>
        <v>567682.42000000004</v>
      </c>
      <c r="J485" s="64">
        <f t="shared" si="213"/>
        <v>504000</v>
      </c>
      <c r="K485" s="214">
        <f t="shared" si="211"/>
        <v>88.782034152123288</v>
      </c>
    </row>
    <row r="486" spans="1:11">
      <c r="A486" s="159"/>
      <c r="B486" s="81" t="s">
        <v>35</v>
      </c>
      <c r="C486" s="133" t="s">
        <v>203</v>
      </c>
      <c r="D486" s="133" t="s">
        <v>21</v>
      </c>
      <c r="E486" s="133" t="s">
        <v>100</v>
      </c>
      <c r="F486" s="133" t="s">
        <v>241</v>
      </c>
      <c r="G486" s="69" t="s">
        <v>36</v>
      </c>
      <c r="H486" s="64">
        <f>H487</f>
        <v>567682.41999999993</v>
      </c>
      <c r="I486" s="64">
        <f t="shared" ref="I486:J486" si="214">I487</f>
        <v>567682.42000000004</v>
      </c>
      <c r="J486" s="64">
        <f t="shared" si="214"/>
        <v>504000</v>
      </c>
      <c r="K486" s="214">
        <f t="shared" si="211"/>
        <v>88.782034152123288</v>
      </c>
    </row>
    <row r="487" spans="1:11" ht="20.25" customHeight="1">
      <c r="A487" s="159"/>
      <c r="B487" s="81" t="s">
        <v>38</v>
      </c>
      <c r="C487" s="133" t="s">
        <v>203</v>
      </c>
      <c r="D487" s="133" t="s">
        <v>21</v>
      </c>
      <c r="E487" s="133" t="s">
        <v>100</v>
      </c>
      <c r="F487" s="133" t="s">
        <v>241</v>
      </c>
      <c r="G487" s="69" t="s">
        <v>37</v>
      </c>
      <c r="H487" s="63">
        <v>567682.41999999993</v>
      </c>
      <c r="I487" s="63">
        <v>567682.42000000004</v>
      </c>
      <c r="J487" s="63">
        <v>504000</v>
      </c>
      <c r="K487" s="207">
        <f t="shared" si="211"/>
        <v>88.782034152123288</v>
      </c>
    </row>
    <row r="488" spans="1:11" ht="20.25" customHeight="1">
      <c r="A488" s="159"/>
      <c r="B488" s="189"/>
      <c r="C488" s="93"/>
      <c r="D488" s="93"/>
      <c r="E488" s="93"/>
      <c r="F488" s="93"/>
      <c r="G488" s="94"/>
      <c r="H488" s="97"/>
      <c r="I488" s="97"/>
      <c r="J488" s="97"/>
      <c r="K488" s="215"/>
    </row>
    <row r="489" spans="1:11" ht="69">
      <c r="A489" s="88">
        <v>17</v>
      </c>
      <c r="B489" s="154" t="s">
        <v>294</v>
      </c>
      <c r="C489" s="89" t="s">
        <v>158</v>
      </c>
      <c r="D489" s="89" t="s">
        <v>21</v>
      </c>
      <c r="E489" s="89" t="s">
        <v>100</v>
      </c>
      <c r="F489" s="89" t="s">
        <v>101</v>
      </c>
      <c r="G489" s="90"/>
      <c r="H489" s="91">
        <f>H502+H496+H490+H493+H513+H499+H507+H510</f>
        <v>5857047</v>
      </c>
      <c r="I489" s="91">
        <f t="shared" ref="I489:J489" si="215">I502+I496+I490+I493+I513+I499+I507+I510</f>
        <v>9981607</v>
      </c>
      <c r="J489" s="91">
        <f t="shared" si="215"/>
        <v>880024.23</v>
      </c>
      <c r="K489" s="213">
        <f t="shared" si="211"/>
        <v>8.8164584119571128</v>
      </c>
    </row>
    <row r="490" spans="1:11" ht="26.4">
      <c r="A490" s="140"/>
      <c r="B490" s="155" t="s">
        <v>242</v>
      </c>
      <c r="C490" s="117" t="s">
        <v>158</v>
      </c>
      <c r="D490" s="117" t="s">
        <v>21</v>
      </c>
      <c r="E490" s="117" t="s">
        <v>100</v>
      </c>
      <c r="F490" s="117" t="s">
        <v>243</v>
      </c>
      <c r="G490" s="118"/>
      <c r="H490" s="97">
        <f>H491</f>
        <v>150000</v>
      </c>
      <c r="I490" s="97">
        <f t="shared" ref="I490:J490" si="216">I491</f>
        <v>150000</v>
      </c>
      <c r="J490" s="97">
        <f t="shared" si="216"/>
        <v>0</v>
      </c>
      <c r="K490" s="215">
        <f t="shared" si="211"/>
        <v>0</v>
      </c>
    </row>
    <row r="491" spans="1:11" ht="26.4">
      <c r="A491" s="140"/>
      <c r="B491" s="122" t="s">
        <v>185</v>
      </c>
      <c r="C491" s="117" t="s">
        <v>158</v>
      </c>
      <c r="D491" s="117" t="s">
        <v>21</v>
      </c>
      <c r="E491" s="117" t="s">
        <v>100</v>
      </c>
      <c r="F491" s="117" t="s">
        <v>243</v>
      </c>
      <c r="G491" s="118" t="s">
        <v>32</v>
      </c>
      <c r="H491" s="97">
        <f>H492</f>
        <v>150000</v>
      </c>
      <c r="I491" s="97">
        <f t="shared" ref="I491:J491" si="217">I492</f>
        <v>150000</v>
      </c>
      <c r="J491" s="97">
        <f t="shared" si="217"/>
        <v>0</v>
      </c>
      <c r="K491" s="215">
        <f t="shared" si="211"/>
        <v>0</v>
      </c>
    </row>
    <row r="492" spans="1:11" ht="26.4">
      <c r="A492" s="140"/>
      <c r="B492" s="70" t="s">
        <v>34</v>
      </c>
      <c r="C492" s="117" t="s">
        <v>158</v>
      </c>
      <c r="D492" s="117" t="s">
        <v>21</v>
      </c>
      <c r="E492" s="117" t="s">
        <v>100</v>
      </c>
      <c r="F492" s="117" t="s">
        <v>243</v>
      </c>
      <c r="G492" s="118" t="s">
        <v>33</v>
      </c>
      <c r="H492" s="119">
        <v>150000</v>
      </c>
      <c r="I492" s="119">
        <v>150000</v>
      </c>
      <c r="J492" s="119"/>
      <c r="K492" s="216">
        <f t="shared" si="211"/>
        <v>0</v>
      </c>
    </row>
    <row r="493" spans="1:11" ht="13.8">
      <c r="A493" s="140"/>
      <c r="B493" s="138" t="s">
        <v>244</v>
      </c>
      <c r="C493" s="117" t="s">
        <v>158</v>
      </c>
      <c r="D493" s="117" t="s">
        <v>21</v>
      </c>
      <c r="E493" s="117" t="s">
        <v>100</v>
      </c>
      <c r="F493" s="117" t="s">
        <v>245</v>
      </c>
      <c r="G493" s="118"/>
      <c r="H493" s="141">
        <f>H494</f>
        <v>3707047</v>
      </c>
      <c r="I493" s="141">
        <f t="shared" ref="I493:J493" si="218">I494</f>
        <v>1857047</v>
      </c>
      <c r="J493" s="141">
        <f t="shared" si="218"/>
        <v>604091.23</v>
      </c>
      <c r="K493" s="217">
        <f t="shared" si="211"/>
        <v>32.529668339035041</v>
      </c>
    </row>
    <row r="494" spans="1:11" ht="26.4">
      <c r="A494" s="140"/>
      <c r="B494" s="122" t="s">
        <v>185</v>
      </c>
      <c r="C494" s="117" t="s">
        <v>158</v>
      </c>
      <c r="D494" s="117" t="s">
        <v>21</v>
      </c>
      <c r="E494" s="117" t="s">
        <v>100</v>
      </c>
      <c r="F494" s="117" t="s">
        <v>245</v>
      </c>
      <c r="G494" s="118" t="s">
        <v>32</v>
      </c>
      <c r="H494" s="141">
        <f>H495</f>
        <v>3707047</v>
      </c>
      <c r="I494" s="141">
        <f t="shared" ref="I494:J494" si="219">I495</f>
        <v>1857047</v>
      </c>
      <c r="J494" s="141">
        <f t="shared" si="219"/>
        <v>604091.23</v>
      </c>
      <c r="K494" s="217">
        <f t="shared" si="211"/>
        <v>32.529668339035041</v>
      </c>
    </row>
    <row r="495" spans="1:11" ht="26.4">
      <c r="A495" s="140"/>
      <c r="B495" s="70" t="s">
        <v>34</v>
      </c>
      <c r="C495" s="117" t="s">
        <v>158</v>
      </c>
      <c r="D495" s="117" t="s">
        <v>21</v>
      </c>
      <c r="E495" s="117" t="s">
        <v>100</v>
      </c>
      <c r="F495" s="117" t="s">
        <v>245</v>
      </c>
      <c r="G495" s="118" t="s">
        <v>33</v>
      </c>
      <c r="H495" s="119">
        <v>3707047</v>
      </c>
      <c r="I495" s="119">
        <v>1857047</v>
      </c>
      <c r="J495" s="119">
        <v>604091.23</v>
      </c>
      <c r="K495" s="216">
        <f t="shared" si="211"/>
        <v>32.529668339035041</v>
      </c>
    </row>
    <row r="496" spans="1:11">
      <c r="A496" s="171"/>
      <c r="B496" s="116" t="s">
        <v>191</v>
      </c>
      <c r="C496" s="117" t="s">
        <v>158</v>
      </c>
      <c r="D496" s="117" t="s">
        <v>21</v>
      </c>
      <c r="E496" s="117" t="s">
        <v>100</v>
      </c>
      <c r="F496" s="117" t="s">
        <v>190</v>
      </c>
      <c r="G496" s="118"/>
      <c r="H496" s="97">
        <f>H497</f>
        <v>95000</v>
      </c>
      <c r="I496" s="97">
        <f t="shared" ref="I496:J497" si="220">I497</f>
        <v>95000</v>
      </c>
      <c r="J496" s="97">
        <f t="shared" si="220"/>
        <v>0</v>
      </c>
      <c r="K496" s="215">
        <f t="shared" si="211"/>
        <v>0</v>
      </c>
    </row>
    <row r="497" spans="1:11" ht="26.4">
      <c r="A497" s="171"/>
      <c r="B497" s="81" t="s">
        <v>185</v>
      </c>
      <c r="C497" s="117" t="s">
        <v>158</v>
      </c>
      <c r="D497" s="117" t="s">
        <v>21</v>
      </c>
      <c r="E497" s="117" t="s">
        <v>100</v>
      </c>
      <c r="F497" s="117" t="s">
        <v>190</v>
      </c>
      <c r="G497" s="118" t="s">
        <v>32</v>
      </c>
      <c r="H497" s="97">
        <f>H498</f>
        <v>95000</v>
      </c>
      <c r="I497" s="97">
        <f t="shared" si="220"/>
        <v>95000</v>
      </c>
      <c r="J497" s="97">
        <f t="shared" si="220"/>
        <v>0</v>
      </c>
      <c r="K497" s="215">
        <f t="shared" si="211"/>
        <v>0</v>
      </c>
    </row>
    <row r="498" spans="1:11" ht="26.4">
      <c r="A498" s="171"/>
      <c r="B498" s="70" t="s">
        <v>34</v>
      </c>
      <c r="C498" s="117" t="s">
        <v>158</v>
      </c>
      <c r="D498" s="117" t="s">
        <v>21</v>
      </c>
      <c r="E498" s="117" t="s">
        <v>100</v>
      </c>
      <c r="F498" s="117" t="s">
        <v>190</v>
      </c>
      <c r="G498" s="118" t="s">
        <v>33</v>
      </c>
      <c r="H498" s="119">
        <v>95000</v>
      </c>
      <c r="I498" s="119">
        <v>95000</v>
      </c>
      <c r="J498" s="119"/>
      <c r="K498" s="216">
        <f t="shared" si="211"/>
        <v>0</v>
      </c>
    </row>
    <row r="499" spans="1:11">
      <c r="A499" s="171"/>
      <c r="B499" s="70" t="s">
        <v>247</v>
      </c>
      <c r="C499" s="117" t="s">
        <v>158</v>
      </c>
      <c r="D499" s="117" t="s">
        <v>21</v>
      </c>
      <c r="E499" s="117" t="s">
        <v>100</v>
      </c>
      <c r="F499" s="117" t="s">
        <v>248</v>
      </c>
      <c r="G499" s="118"/>
      <c r="H499" s="141">
        <f>H500</f>
        <v>155000</v>
      </c>
      <c r="I499" s="141">
        <f t="shared" ref="I499:J499" si="221">I500</f>
        <v>155000</v>
      </c>
      <c r="J499" s="141">
        <f t="shared" si="221"/>
        <v>0</v>
      </c>
      <c r="K499" s="217">
        <f t="shared" si="211"/>
        <v>0</v>
      </c>
    </row>
    <row r="500" spans="1:11" ht="26.4">
      <c r="A500" s="171"/>
      <c r="B500" s="122" t="s">
        <v>185</v>
      </c>
      <c r="C500" s="117" t="s">
        <v>158</v>
      </c>
      <c r="D500" s="117" t="s">
        <v>21</v>
      </c>
      <c r="E500" s="117" t="s">
        <v>100</v>
      </c>
      <c r="F500" s="117" t="s">
        <v>248</v>
      </c>
      <c r="G500" s="118" t="s">
        <v>32</v>
      </c>
      <c r="H500" s="141">
        <f>H501</f>
        <v>155000</v>
      </c>
      <c r="I500" s="141">
        <f t="shared" ref="I500:J500" si="222">I501</f>
        <v>155000</v>
      </c>
      <c r="J500" s="141">
        <f t="shared" si="222"/>
        <v>0</v>
      </c>
      <c r="K500" s="217">
        <f t="shared" si="211"/>
        <v>0</v>
      </c>
    </row>
    <row r="501" spans="1:11" ht="26.4">
      <c r="A501" s="171"/>
      <c r="B501" s="70" t="s">
        <v>34</v>
      </c>
      <c r="C501" s="117" t="s">
        <v>158</v>
      </c>
      <c r="D501" s="117" t="s">
        <v>21</v>
      </c>
      <c r="E501" s="117" t="s">
        <v>100</v>
      </c>
      <c r="F501" s="117" t="s">
        <v>248</v>
      </c>
      <c r="G501" s="118" t="s">
        <v>33</v>
      </c>
      <c r="H501" s="119">
        <v>155000</v>
      </c>
      <c r="I501" s="119">
        <v>155000</v>
      </c>
      <c r="J501" s="119"/>
      <c r="K501" s="216">
        <f t="shared" si="211"/>
        <v>0</v>
      </c>
    </row>
    <row r="502" spans="1:11">
      <c r="A502" s="159"/>
      <c r="B502" s="153" t="s">
        <v>246</v>
      </c>
      <c r="C502" s="68" t="s">
        <v>158</v>
      </c>
      <c r="D502" s="68" t="s">
        <v>21</v>
      </c>
      <c r="E502" s="68" t="s">
        <v>100</v>
      </c>
      <c r="F502" s="68" t="s">
        <v>126</v>
      </c>
      <c r="G502" s="94"/>
      <c r="H502" s="97">
        <f>H503+H505</f>
        <v>200000</v>
      </c>
      <c r="I502" s="97">
        <f t="shared" ref="I502:J502" si="223">I503+I505</f>
        <v>200000</v>
      </c>
      <c r="J502" s="97">
        <f t="shared" si="223"/>
        <v>35933</v>
      </c>
      <c r="K502" s="215">
        <f t="shared" si="211"/>
        <v>17.9665</v>
      </c>
    </row>
    <row r="503" spans="1:11" ht="26.4">
      <c r="A503" s="159"/>
      <c r="B503" s="122" t="s">
        <v>185</v>
      </c>
      <c r="C503" s="68" t="s">
        <v>158</v>
      </c>
      <c r="D503" s="68" t="s">
        <v>21</v>
      </c>
      <c r="E503" s="68" t="s">
        <v>100</v>
      </c>
      <c r="F503" s="68" t="s">
        <v>126</v>
      </c>
      <c r="G503" s="94" t="s">
        <v>32</v>
      </c>
      <c r="H503" s="97">
        <f>H504</f>
        <v>20633</v>
      </c>
      <c r="I503" s="97">
        <f t="shared" ref="I503:J503" si="224">I504</f>
        <v>35933</v>
      </c>
      <c r="J503" s="97">
        <f t="shared" si="224"/>
        <v>35933</v>
      </c>
      <c r="K503" s="215"/>
    </row>
    <row r="504" spans="1:11" ht="26.4">
      <c r="A504" s="159"/>
      <c r="B504" s="70" t="s">
        <v>34</v>
      </c>
      <c r="C504" s="68" t="s">
        <v>158</v>
      </c>
      <c r="D504" s="68" t="s">
        <v>21</v>
      </c>
      <c r="E504" s="68" t="s">
        <v>100</v>
      </c>
      <c r="F504" s="68" t="s">
        <v>126</v>
      </c>
      <c r="G504" s="94" t="s">
        <v>33</v>
      </c>
      <c r="H504" s="97">
        <v>20633</v>
      </c>
      <c r="I504" s="97">
        <v>35933</v>
      </c>
      <c r="J504" s="97">
        <v>35933</v>
      </c>
      <c r="K504" s="215"/>
    </row>
    <row r="505" spans="1:11">
      <c r="A505" s="159"/>
      <c r="B505" s="81" t="s">
        <v>47</v>
      </c>
      <c r="C505" s="68" t="s">
        <v>158</v>
      </c>
      <c r="D505" s="68" t="s">
        <v>21</v>
      </c>
      <c r="E505" s="68" t="s">
        <v>100</v>
      </c>
      <c r="F505" s="68" t="s">
        <v>126</v>
      </c>
      <c r="G505" s="94" t="s">
        <v>45</v>
      </c>
      <c r="H505" s="97">
        <f>H506</f>
        <v>179367</v>
      </c>
      <c r="I505" s="97">
        <f t="shared" ref="I505:J505" si="225">I506</f>
        <v>164067</v>
      </c>
      <c r="J505" s="97">
        <f t="shared" si="225"/>
        <v>0</v>
      </c>
      <c r="K505" s="215">
        <f t="shared" si="211"/>
        <v>0</v>
      </c>
    </row>
    <row r="506" spans="1:11">
      <c r="A506" s="159"/>
      <c r="B506" s="81" t="s">
        <v>61</v>
      </c>
      <c r="C506" s="68" t="s">
        <v>158</v>
      </c>
      <c r="D506" s="68" t="s">
        <v>21</v>
      </c>
      <c r="E506" s="68" t="s">
        <v>100</v>
      </c>
      <c r="F506" s="68" t="s">
        <v>126</v>
      </c>
      <c r="G506" s="94" t="s">
        <v>62</v>
      </c>
      <c r="H506" s="119">
        <v>179367</v>
      </c>
      <c r="I506" s="119">
        <v>164067</v>
      </c>
      <c r="J506" s="119"/>
      <c r="K506" s="216">
        <f t="shared" si="211"/>
        <v>0</v>
      </c>
    </row>
    <row r="507" spans="1:11" ht="26.4">
      <c r="A507" s="159"/>
      <c r="B507" s="81" t="s">
        <v>428</v>
      </c>
      <c r="C507" s="68" t="s">
        <v>158</v>
      </c>
      <c r="D507" s="68" t="s">
        <v>21</v>
      </c>
      <c r="E507" s="68" t="s">
        <v>100</v>
      </c>
      <c r="F507" s="68" t="s">
        <v>427</v>
      </c>
      <c r="G507" s="94"/>
      <c r="H507" s="141">
        <f>H508</f>
        <v>0</v>
      </c>
      <c r="I507" s="141">
        <f t="shared" ref="I507:J508" si="226">I508</f>
        <v>5855000</v>
      </c>
      <c r="J507" s="141">
        <f t="shared" si="226"/>
        <v>0</v>
      </c>
      <c r="K507" s="216">
        <f t="shared" si="211"/>
        <v>0</v>
      </c>
    </row>
    <row r="508" spans="1:11" ht="26.4">
      <c r="A508" s="159"/>
      <c r="B508" s="122" t="s">
        <v>185</v>
      </c>
      <c r="C508" s="68" t="s">
        <v>158</v>
      </c>
      <c r="D508" s="68" t="s">
        <v>21</v>
      </c>
      <c r="E508" s="68" t="s">
        <v>100</v>
      </c>
      <c r="F508" s="68" t="s">
        <v>427</v>
      </c>
      <c r="G508" s="94" t="s">
        <v>32</v>
      </c>
      <c r="H508" s="141">
        <f>H509</f>
        <v>0</v>
      </c>
      <c r="I508" s="141">
        <f t="shared" si="226"/>
        <v>5855000</v>
      </c>
      <c r="J508" s="141">
        <f t="shared" si="226"/>
        <v>0</v>
      </c>
      <c r="K508" s="216">
        <f t="shared" si="211"/>
        <v>0</v>
      </c>
    </row>
    <row r="509" spans="1:11" ht="26.4">
      <c r="A509" s="159"/>
      <c r="B509" s="70" t="s">
        <v>34</v>
      </c>
      <c r="C509" s="68" t="s">
        <v>158</v>
      </c>
      <c r="D509" s="68" t="s">
        <v>21</v>
      </c>
      <c r="E509" s="68" t="s">
        <v>100</v>
      </c>
      <c r="F509" s="68" t="s">
        <v>427</v>
      </c>
      <c r="G509" s="94" t="s">
        <v>33</v>
      </c>
      <c r="H509" s="141"/>
      <c r="I509" s="141">
        <v>5855000</v>
      </c>
      <c r="J509" s="141"/>
      <c r="K509" s="216">
        <f t="shared" si="211"/>
        <v>0</v>
      </c>
    </row>
    <row r="510" spans="1:11">
      <c r="A510" s="159"/>
      <c r="B510" s="70" t="s">
        <v>430</v>
      </c>
      <c r="C510" s="68" t="s">
        <v>158</v>
      </c>
      <c r="D510" s="68" t="s">
        <v>21</v>
      </c>
      <c r="E510" s="68" t="s">
        <v>100</v>
      </c>
      <c r="F510" s="68" t="s">
        <v>429</v>
      </c>
      <c r="G510" s="94"/>
      <c r="H510" s="141">
        <f>H511</f>
        <v>0</v>
      </c>
      <c r="I510" s="141">
        <f t="shared" ref="I510:J511" si="227">I511</f>
        <v>119560</v>
      </c>
      <c r="J510" s="141">
        <f t="shared" si="227"/>
        <v>0</v>
      </c>
      <c r="K510" s="216">
        <f t="shared" si="211"/>
        <v>0</v>
      </c>
    </row>
    <row r="511" spans="1:11" ht="26.4">
      <c r="A511" s="159"/>
      <c r="B511" s="122" t="s">
        <v>185</v>
      </c>
      <c r="C511" s="68" t="s">
        <v>158</v>
      </c>
      <c r="D511" s="68" t="s">
        <v>21</v>
      </c>
      <c r="E511" s="68" t="s">
        <v>100</v>
      </c>
      <c r="F511" s="68" t="s">
        <v>429</v>
      </c>
      <c r="G511" s="94" t="s">
        <v>32</v>
      </c>
      <c r="H511" s="141">
        <f>H512</f>
        <v>0</v>
      </c>
      <c r="I511" s="141">
        <f t="shared" si="227"/>
        <v>119560</v>
      </c>
      <c r="J511" s="141">
        <f t="shared" si="227"/>
        <v>0</v>
      </c>
      <c r="K511" s="216">
        <f t="shared" si="211"/>
        <v>0</v>
      </c>
    </row>
    <row r="512" spans="1:11" ht="26.4">
      <c r="A512" s="159"/>
      <c r="B512" s="70" t="s">
        <v>34</v>
      </c>
      <c r="C512" s="68" t="s">
        <v>158</v>
      </c>
      <c r="D512" s="68" t="s">
        <v>21</v>
      </c>
      <c r="E512" s="68" t="s">
        <v>100</v>
      </c>
      <c r="F512" s="68" t="s">
        <v>429</v>
      </c>
      <c r="G512" s="94" t="s">
        <v>33</v>
      </c>
      <c r="H512" s="141"/>
      <c r="I512" s="141">
        <v>119560</v>
      </c>
      <c r="J512" s="141"/>
      <c r="K512" s="216">
        <f t="shared" si="211"/>
        <v>0</v>
      </c>
    </row>
    <row r="513" spans="1:11" ht="26.4">
      <c r="A513" s="159"/>
      <c r="B513" s="73" t="s">
        <v>215</v>
      </c>
      <c r="C513" s="117" t="s">
        <v>158</v>
      </c>
      <c r="D513" s="117" t="s">
        <v>21</v>
      </c>
      <c r="E513" s="117" t="s">
        <v>100</v>
      </c>
      <c r="F513" s="117" t="s">
        <v>311</v>
      </c>
      <c r="G513" s="118"/>
      <c r="H513" s="141">
        <f>H514</f>
        <v>1550000</v>
      </c>
      <c r="I513" s="141">
        <f t="shared" ref="I513:J513" si="228">I514</f>
        <v>1550000</v>
      </c>
      <c r="J513" s="141">
        <f t="shared" si="228"/>
        <v>240000</v>
      </c>
      <c r="K513" s="217">
        <f t="shared" si="211"/>
        <v>15.483870967741936</v>
      </c>
    </row>
    <row r="514" spans="1:11" ht="26.4">
      <c r="A514" s="159"/>
      <c r="B514" s="122" t="s">
        <v>185</v>
      </c>
      <c r="C514" s="117" t="s">
        <v>158</v>
      </c>
      <c r="D514" s="117" t="s">
        <v>21</v>
      </c>
      <c r="E514" s="117" t="s">
        <v>100</v>
      </c>
      <c r="F514" s="117" t="s">
        <v>311</v>
      </c>
      <c r="G514" s="118" t="s">
        <v>32</v>
      </c>
      <c r="H514" s="141">
        <f>H515</f>
        <v>1550000</v>
      </c>
      <c r="I514" s="141">
        <f t="shared" ref="I514:J514" si="229">I515</f>
        <v>1550000</v>
      </c>
      <c r="J514" s="141">
        <f t="shared" si="229"/>
        <v>240000</v>
      </c>
      <c r="K514" s="217">
        <f t="shared" si="211"/>
        <v>15.483870967741936</v>
      </c>
    </row>
    <row r="515" spans="1:11" ht="26.4">
      <c r="A515" s="159"/>
      <c r="B515" s="70" t="s">
        <v>34</v>
      </c>
      <c r="C515" s="117" t="s">
        <v>158</v>
      </c>
      <c r="D515" s="117" t="s">
        <v>21</v>
      </c>
      <c r="E515" s="117" t="s">
        <v>100</v>
      </c>
      <c r="F515" s="117" t="s">
        <v>311</v>
      </c>
      <c r="G515" s="118" t="s">
        <v>33</v>
      </c>
      <c r="H515" s="119">
        <v>1550000</v>
      </c>
      <c r="I515" s="119">
        <v>1550000</v>
      </c>
      <c r="J515" s="119">
        <v>240000</v>
      </c>
      <c r="K515" s="216">
        <f t="shared" si="211"/>
        <v>15.483870967741936</v>
      </c>
    </row>
    <row r="516" spans="1:11">
      <c r="A516" s="159"/>
      <c r="B516" s="70"/>
      <c r="C516" s="117"/>
      <c r="D516" s="117"/>
      <c r="E516" s="117"/>
      <c r="F516" s="117"/>
      <c r="G516" s="142"/>
      <c r="H516" s="141"/>
      <c r="I516" s="141"/>
      <c r="J516" s="141"/>
      <c r="K516" s="217"/>
    </row>
    <row r="517" spans="1:11" ht="41.4">
      <c r="A517" s="160">
        <v>18</v>
      </c>
      <c r="B517" s="129" t="s">
        <v>295</v>
      </c>
      <c r="C517" s="79" t="s">
        <v>249</v>
      </c>
      <c r="D517" s="79" t="s">
        <v>21</v>
      </c>
      <c r="E517" s="79" t="s">
        <v>100</v>
      </c>
      <c r="F517" s="79" t="s">
        <v>101</v>
      </c>
      <c r="G517" s="142"/>
      <c r="H517" s="143">
        <f>H518</f>
        <v>30000</v>
      </c>
      <c r="I517" s="143">
        <f t="shared" ref="I517:J517" si="230">I518</f>
        <v>30000</v>
      </c>
      <c r="J517" s="143">
        <f t="shared" si="230"/>
        <v>0</v>
      </c>
      <c r="K517" s="218">
        <f t="shared" si="211"/>
        <v>0</v>
      </c>
    </row>
    <row r="518" spans="1:11" ht="18.75" customHeight="1">
      <c r="A518" s="159"/>
      <c r="B518" s="70" t="s">
        <v>250</v>
      </c>
      <c r="C518" s="34" t="s">
        <v>249</v>
      </c>
      <c r="D518" s="34" t="s">
        <v>21</v>
      </c>
      <c r="E518" s="34" t="s">
        <v>100</v>
      </c>
      <c r="F518" s="34" t="s">
        <v>251</v>
      </c>
      <c r="G518" s="35"/>
      <c r="H518" s="141">
        <f>H519</f>
        <v>30000</v>
      </c>
      <c r="I518" s="141">
        <f t="shared" ref="I518:J518" si="231">I519</f>
        <v>30000</v>
      </c>
      <c r="J518" s="141">
        <f t="shared" si="231"/>
        <v>0</v>
      </c>
      <c r="K518" s="217">
        <f t="shared" si="211"/>
        <v>0</v>
      </c>
    </row>
    <row r="519" spans="1:11" ht="26.4">
      <c r="A519" s="159"/>
      <c r="B519" s="122" t="s">
        <v>185</v>
      </c>
      <c r="C519" s="34" t="s">
        <v>249</v>
      </c>
      <c r="D519" s="34" t="s">
        <v>21</v>
      </c>
      <c r="E519" s="34" t="s">
        <v>100</v>
      </c>
      <c r="F519" s="34" t="s">
        <v>251</v>
      </c>
      <c r="G519" s="35" t="s">
        <v>32</v>
      </c>
      <c r="H519" s="141">
        <f>H520</f>
        <v>30000</v>
      </c>
      <c r="I519" s="141">
        <f t="shared" ref="I519:J519" si="232">I520</f>
        <v>30000</v>
      </c>
      <c r="J519" s="141">
        <f t="shared" si="232"/>
        <v>0</v>
      </c>
      <c r="K519" s="217">
        <f t="shared" si="211"/>
        <v>0</v>
      </c>
    </row>
    <row r="520" spans="1:11" ht="26.4">
      <c r="A520" s="159"/>
      <c r="B520" s="70" t="s">
        <v>34</v>
      </c>
      <c r="C520" s="34" t="s">
        <v>249</v>
      </c>
      <c r="D520" s="34" t="s">
        <v>21</v>
      </c>
      <c r="E520" s="34" t="s">
        <v>100</v>
      </c>
      <c r="F520" s="34" t="s">
        <v>251</v>
      </c>
      <c r="G520" s="35" t="s">
        <v>33</v>
      </c>
      <c r="H520" s="59">
        <v>30000</v>
      </c>
      <c r="I520" s="59">
        <v>30000</v>
      </c>
      <c r="J520" s="60"/>
      <c r="K520" s="205">
        <f t="shared" si="211"/>
        <v>0</v>
      </c>
    </row>
    <row r="521" spans="1:11">
      <c r="A521" s="104"/>
      <c r="B521" s="92"/>
      <c r="C521" s="68"/>
      <c r="D521" s="68"/>
      <c r="E521" s="68"/>
      <c r="F521" s="93"/>
      <c r="G521" s="94"/>
      <c r="H521" s="64"/>
      <c r="I521" s="64"/>
      <c r="J521" s="64"/>
      <c r="K521" s="214"/>
    </row>
    <row r="522" spans="1:11" ht="27.6">
      <c r="A522" s="77">
        <v>19</v>
      </c>
      <c r="B522" s="156" t="s">
        <v>296</v>
      </c>
      <c r="C522" s="89" t="s">
        <v>142</v>
      </c>
      <c r="D522" s="89" t="s">
        <v>21</v>
      </c>
      <c r="E522" s="89" t="s">
        <v>100</v>
      </c>
      <c r="F522" s="89" t="s">
        <v>101</v>
      </c>
      <c r="G522" s="90"/>
      <c r="H522" s="91">
        <f>H523</f>
        <v>172500</v>
      </c>
      <c r="I522" s="91">
        <f t="shared" ref="I522:J522" si="233">I523</f>
        <v>172500</v>
      </c>
      <c r="J522" s="91">
        <f t="shared" si="233"/>
        <v>0</v>
      </c>
      <c r="K522" s="213">
        <f t="shared" si="211"/>
        <v>0</v>
      </c>
    </row>
    <row r="523" spans="1:11">
      <c r="A523" s="266"/>
      <c r="B523" s="165" t="s">
        <v>144</v>
      </c>
      <c r="C523" s="31" t="s">
        <v>142</v>
      </c>
      <c r="D523" s="31" t="s">
        <v>21</v>
      </c>
      <c r="E523" s="31" t="s">
        <v>100</v>
      </c>
      <c r="F523" s="31" t="s">
        <v>143</v>
      </c>
      <c r="G523" s="32"/>
      <c r="H523" s="64">
        <f t="shared" ref="H523:J524" si="234">H524</f>
        <v>172500</v>
      </c>
      <c r="I523" s="64">
        <f t="shared" si="234"/>
        <v>172500</v>
      </c>
      <c r="J523" s="64">
        <f t="shared" si="234"/>
        <v>0</v>
      </c>
      <c r="K523" s="214">
        <f t="shared" si="211"/>
        <v>0</v>
      </c>
    </row>
    <row r="524" spans="1:11" ht="15.75" customHeight="1">
      <c r="A524" s="265"/>
      <c r="B524" s="25" t="s">
        <v>35</v>
      </c>
      <c r="C524" s="31" t="s">
        <v>142</v>
      </c>
      <c r="D524" s="31" t="s">
        <v>21</v>
      </c>
      <c r="E524" s="31" t="s">
        <v>100</v>
      </c>
      <c r="F524" s="31" t="s">
        <v>143</v>
      </c>
      <c r="G524" s="32" t="s">
        <v>36</v>
      </c>
      <c r="H524" s="64">
        <f t="shared" si="234"/>
        <v>172500</v>
      </c>
      <c r="I524" s="64">
        <f t="shared" si="234"/>
        <v>172500</v>
      </c>
      <c r="J524" s="64">
        <f t="shared" si="234"/>
        <v>0</v>
      </c>
      <c r="K524" s="214">
        <f t="shared" si="211"/>
        <v>0</v>
      </c>
    </row>
    <row r="525" spans="1:11" ht="15.75" customHeight="1">
      <c r="A525" s="267"/>
      <c r="B525" s="29" t="s">
        <v>38</v>
      </c>
      <c r="C525" s="31" t="s">
        <v>142</v>
      </c>
      <c r="D525" s="31" t="s">
        <v>21</v>
      </c>
      <c r="E525" s="31" t="s">
        <v>100</v>
      </c>
      <c r="F525" s="31" t="s">
        <v>143</v>
      </c>
      <c r="G525" s="32" t="s">
        <v>37</v>
      </c>
      <c r="H525" s="59">
        <v>172500</v>
      </c>
      <c r="I525" s="59">
        <v>172500</v>
      </c>
      <c r="J525" s="59"/>
      <c r="K525" s="208">
        <f t="shared" si="211"/>
        <v>0</v>
      </c>
    </row>
    <row r="526" spans="1:11">
      <c r="A526" s="104"/>
      <c r="B526" s="87"/>
      <c r="C526" s="31"/>
      <c r="D526" s="31"/>
      <c r="E526" s="31"/>
      <c r="F526" s="31"/>
      <c r="G526" s="32"/>
      <c r="H526" s="64"/>
      <c r="I526" s="64"/>
      <c r="J526" s="64"/>
      <c r="K526" s="214"/>
    </row>
    <row r="527" spans="1:11" ht="41.4">
      <c r="A527" s="96">
        <v>20</v>
      </c>
      <c r="B527" s="95" t="s">
        <v>297</v>
      </c>
      <c r="C527" s="89" t="s">
        <v>200</v>
      </c>
      <c r="D527" s="89" t="s">
        <v>21</v>
      </c>
      <c r="E527" s="89" t="s">
        <v>100</v>
      </c>
      <c r="F527" s="89" t="s">
        <v>101</v>
      </c>
      <c r="G527" s="90"/>
      <c r="H527" s="91">
        <f>H534+H537+H531+H540+H528+H543</f>
        <v>30464152.490000002</v>
      </c>
      <c r="I527" s="91">
        <f t="shared" ref="I527:J527" si="235">I534+I537+I531+I540+I528+I543</f>
        <v>30464152.490000002</v>
      </c>
      <c r="J527" s="91">
        <f t="shared" si="235"/>
        <v>646056.28</v>
      </c>
      <c r="K527" s="213">
        <f t="shared" si="211"/>
        <v>2.1207098415492469</v>
      </c>
    </row>
    <row r="528" spans="1:11" ht="13.8">
      <c r="A528" s="120"/>
      <c r="B528" s="103" t="s">
        <v>328</v>
      </c>
      <c r="C528" s="34" t="s">
        <v>200</v>
      </c>
      <c r="D528" s="34" t="s">
        <v>21</v>
      </c>
      <c r="E528" s="34" t="s">
        <v>100</v>
      </c>
      <c r="F528" s="34" t="s">
        <v>329</v>
      </c>
      <c r="G528" s="35"/>
      <c r="H528" s="144">
        <f>H529</f>
        <v>1200000</v>
      </c>
      <c r="I528" s="144">
        <f t="shared" ref="I528:J529" si="236">I529</f>
        <v>1200000</v>
      </c>
      <c r="J528" s="144">
        <f t="shared" si="236"/>
        <v>0</v>
      </c>
      <c r="K528" s="215">
        <f t="shared" si="211"/>
        <v>0</v>
      </c>
    </row>
    <row r="529" spans="1:11" ht="26.4">
      <c r="A529" s="120"/>
      <c r="B529" s="184" t="s">
        <v>185</v>
      </c>
      <c r="C529" s="34" t="s">
        <v>200</v>
      </c>
      <c r="D529" s="34" t="s">
        <v>21</v>
      </c>
      <c r="E529" s="34" t="s">
        <v>100</v>
      </c>
      <c r="F529" s="34" t="s">
        <v>329</v>
      </c>
      <c r="G529" s="35" t="s">
        <v>32</v>
      </c>
      <c r="H529" s="144">
        <f>H530</f>
        <v>1200000</v>
      </c>
      <c r="I529" s="144">
        <f t="shared" si="236"/>
        <v>1200000</v>
      </c>
      <c r="J529" s="144">
        <f t="shared" si="236"/>
        <v>0</v>
      </c>
      <c r="K529" s="215">
        <f t="shared" si="211"/>
        <v>0</v>
      </c>
    </row>
    <row r="530" spans="1:11" ht="26.4">
      <c r="A530" s="120"/>
      <c r="B530" s="181" t="s">
        <v>34</v>
      </c>
      <c r="C530" s="34" t="s">
        <v>200</v>
      </c>
      <c r="D530" s="34" t="s">
        <v>21</v>
      </c>
      <c r="E530" s="34" t="s">
        <v>100</v>
      </c>
      <c r="F530" s="34" t="s">
        <v>329</v>
      </c>
      <c r="G530" s="35" t="s">
        <v>33</v>
      </c>
      <c r="H530" s="144">
        <v>1200000</v>
      </c>
      <c r="I530" s="144">
        <v>1200000</v>
      </c>
      <c r="J530" s="144"/>
      <c r="K530" s="215">
        <f t="shared" si="211"/>
        <v>0</v>
      </c>
    </row>
    <row r="531" spans="1:11" ht="26.4">
      <c r="A531" s="250"/>
      <c r="B531" s="178" t="s">
        <v>318</v>
      </c>
      <c r="C531" s="34" t="s">
        <v>200</v>
      </c>
      <c r="D531" s="34" t="s">
        <v>21</v>
      </c>
      <c r="E531" s="34" t="s">
        <v>100</v>
      </c>
      <c r="F531" s="34" t="s">
        <v>270</v>
      </c>
      <c r="G531" s="35"/>
      <c r="H531" s="97">
        <f>H532</f>
        <v>800000</v>
      </c>
      <c r="I531" s="97">
        <f t="shared" ref="I531:J532" si="237">I532</f>
        <v>800000</v>
      </c>
      <c r="J531" s="97">
        <f t="shared" si="237"/>
        <v>0</v>
      </c>
      <c r="K531" s="215">
        <f t="shared" si="211"/>
        <v>0</v>
      </c>
    </row>
    <row r="532" spans="1:11" ht="26.4">
      <c r="A532" s="120"/>
      <c r="B532" s="184" t="s">
        <v>185</v>
      </c>
      <c r="C532" s="34" t="s">
        <v>200</v>
      </c>
      <c r="D532" s="34" t="s">
        <v>21</v>
      </c>
      <c r="E532" s="34" t="s">
        <v>100</v>
      </c>
      <c r="F532" s="34" t="s">
        <v>270</v>
      </c>
      <c r="G532" s="35" t="s">
        <v>32</v>
      </c>
      <c r="H532" s="97">
        <f>H533</f>
        <v>800000</v>
      </c>
      <c r="I532" s="97">
        <f t="shared" si="237"/>
        <v>800000</v>
      </c>
      <c r="J532" s="97">
        <f t="shared" si="237"/>
        <v>0</v>
      </c>
      <c r="K532" s="215">
        <f t="shared" si="211"/>
        <v>0</v>
      </c>
    </row>
    <row r="533" spans="1:11" ht="26.4">
      <c r="A533" s="120"/>
      <c r="B533" s="181" t="s">
        <v>34</v>
      </c>
      <c r="C533" s="34" t="s">
        <v>200</v>
      </c>
      <c r="D533" s="34" t="s">
        <v>21</v>
      </c>
      <c r="E533" s="34" t="s">
        <v>100</v>
      </c>
      <c r="F533" s="34" t="s">
        <v>270</v>
      </c>
      <c r="G533" s="35" t="s">
        <v>33</v>
      </c>
      <c r="H533" s="59">
        <v>800000</v>
      </c>
      <c r="I533" s="59">
        <v>800000</v>
      </c>
      <c r="J533" s="59"/>
      <c r="K533" s="208">
        <f t="shared" si="211"/>
        <v>0</v>
      </c>
    </row>
    <row r="534" spans="1:11" ht="26.4">
      <c r="A534" s="264"/>
      <c r="B534" s="70" t="s">
        <v>253</v>
      </c>
      <c r="C534" s="34" t="s">
        <v>200</v>
      </c>
      <c r="D534" s="68" t="s">
        <v>21</v>
      </c>
      <c r="E534" s="68" t="s">
        <v>100</v>
      </c>
      <c r="F534" s="34" t="s">
        <v>254</v>
      </c>
      <c r="G534" s="35"/>
      <c r="H534" s="64">
        <f>H535</f>
        <v>17224532</v>
      </c>
      <c r="I534" s="64">
        <f t="shared" ref="I534:J535" si="238">I535</f>
        <v>17224532</v>
      </c>
      <c r="J534" s="64">
        <f t="shared" si="238"/>
        <v>397056.28</v>
      </c>
      <c r="K534" s="214">
        <f t="shared" si="211"/>
        <v>2.3051789157464482</v>
      </c>
    </row>
    <row r="535" spans="1:11" ht="26.4">
      <c r="A535" s="265"/>
      <c r="B535" s="122" t="s">
        <v>185</v>
      </c>
      <c r="C535" s="34" t="s">
        <v>200</v>
      </c>
      <c r="D535" s="68" t="s">
        <v>21</v>
      </c>
      <c r="E535" s="68" t="s">
        <v>100</v>
      </c>
      <c r="F535" s="34" t="s">
        <v>254</v>
      </c>
      <c r="G535" s="35" t="s">
        <v>32</v>
      </c>
      <c r="H535" s="64">
        <f>H536</f>
        <v>17224532</v>
      </c>
      <c r="I535" s="64">
        <f t="shared" si="238"/>
        <v>17224532</v>
      </c>
      <c r="J535" s="64">
        <f t="shared" si="238"/>
        <v>397056.28</v>
      </c>
      <c r="K535" s="214">
        <f t="shared" si="211"/>
        <v>2.3051789157464482</v>
      </c>
    </row>
    <row r="536" spans="1:11" ht="26.4">
      <c r="A536" s="265"/>
      <c r="B536" s="70" t="s">
        <v>34</v>
      </c>
      <c r="C536" s="34" t="s">
        <v>200</v>
      </c>
      <c r="D536" s="68" t="s">
        <v>21</v>
      </c>
      <c r="E536" s="68" t="s">
        <v>100</v>
      </c>
      <c r="F536" s="34" t="s">
        <v>254</v>
      </c>
      <c r="G536" s="35" t="s">
        <v>33</v>
      </c>
      <c r="H536" s="59">
        <v>17224532</v>
      </c>
      <c r="I536" s="59">
        <v>17224532</v>
      </c>
      <c r="J536" s="59">
        <v>397056.28</v>
      </c>
      <c r="K536" s="208">
        <f t="shared" si="211"/>
        <v>2.3051789157464482</v>
      </c>
    </row>
    <row r="537" spans="1:11">
      <c r="A537" s="171"/>
      <c r="B537" s="70" t="s">
        <v>255</v>
      </c>
      <c r="C537" s="34" t="s">
        <v>200</v>
      </c>
      <c r="D537" s="34" t="s">
        <v>21</v>
      </c>
      <c r="E537" s="34" t="s">
        <v>100</v>
      </c>
      <c r="F537" s="34" t="s">
        <v>256</v>
      </c>
      <c r="G537" s="35"/>
      <c r="H537" s="64">
        <f>H538</f>
        <v>10469620.49</v>
      </c>
      <c r="I537" s="64">
        <f t="shared" ref="I537:J538" si="239">I538</f>
        <v>10469620.49</v>
      </c>
      <c r="J537" s="64">
        <f t="shared" si="239"/>
        <v>0</v>
      </c>
      <c r="K537" s="214">
        <f t="shared" si="211"/>
        <v>0</v>
      </c>
    </row>
    <row r="538" spans="1:11" ht="26.4">
      <c r="A538" s="171"/>
      <c r="B538" s="122" t="s">
        <v>185</v>
      </c>
      <c r="C538" s="34" t="s">
        <v>200</v>
      </c>
      <c r="D538" s="34" t="s">
        <v>21</v>
      </c>
      <c r="E538" s="34" t="s">
        <v>100</v>
      </c>
      <c r="F538" s="34" t="s">
        <v>256</v>
      </c>
      <c r="G538" s="35" t="s">
        <v>32</v>
      </c>
      <c r="H538" s="64">
        <f>H539</f>
        <v>10469620.49</v>
      </c>
      <c r="I538" s="64">
        <f t="shared" si="239"/>
        <v>10469620.49</v>
      </c>
      <c r="J538" s="64">
        <f t="shared" si="239"/>
        <v>0</v>
      </c>
      <c r="K538" s="214">
        <f t="shared" si="211"/>
        <v>0</v>
      </c>
    </row>
    <row r="539" spans="1:11" ht="26.4">
      <c r="A539" s="171"/>
      <c r="B539" s="70" t="s">
        <v>34</v>
      </c>
      <c r="C539" s="34" t="s">
        <v>200</v>
      </c>
      <c r="D539" s="34" t="s">
        <v>21</v>
      </c>
      <c r="E539" s="34" t="s">
        <v>100</v>
      </c>
      <c r="F539" s="34" t="s">
        <v>256</v>
      </c>
      <c r="G539" s="35" t="s">
        <v>33</v>
      </c>
      <c r="H539" s="59">
        <v>10469620.49</v>
      </c>
      <c r="I539" s="59">
        <v>10469620.49</v>
      </c>
      <c r="J539" s="59"/>
      <c r="K539" s="208">
        <f t="shared" si="211"/>
        <v>0</v>
      </c>
    </row>
    <row r="540" spans="1:11">
      <c r="A540" s="171"/>
      <c r="B540" s="70" t="s">
        <v>252</v>
      </c>
      <c r="C540" s="34" t="s">
        <v>200</v>
      </c>
      <c r="D540" s="34" t="s">
        <v>21</v>
      </c>
      <c r="E540" s="34" t="s">
        <v>100</v>
      </c>
      <c r="F540" s="34" t="s">
        <v>257</v>
      </c>
      <c r="G540" s="35"/>
      <c r="H540" s="144">
        <f>H541</f>
        <v>270000</v>
      </c>
      <c r="I540" s="144">
        <f t="shared" ref="I540:J540" si="240">I541</f>
        <v>270000</v>
      </c>
      <c r="J540" s="144">
        <f t="shared" si="240"/>
        <v>249000</v>
      </c>
      <c r="K540" s="219">
        <f t="shared" si="211"/>
        <v>92.222222222222229</v>
      </c>
    </row>
    <row r="541" spans="1:11" ht="26.4">
      <c r="A541" s="171"/>
      <c r="B541" s="122" t="s">
        <v>185</v>
      </c>
      <c r="C541" s="34" t="s">
        <v>200</v>
      </c>
      <c r="D541" s="34" t="s">
        <v>21</v>
      </c>
      <c r="E541" s="34" t="s">
        <v>100</v>
      </c>
      <c r="F541" s="34" t="s">
        <v>257</v>
      </c>
      <c r="G541" s="35" t="s">
        <v>32</v>
      </c>
      <c r="H541" s="144">
        <f>H542</f>
        <v>270000</v>
      </c>
      <c r="I541" s="144">
        <f t="shared" ref="I541:J541" si="241">I542</f>
        <v>270000</v>
      </c>
      <c r="J541" s="144">
        <f t="shared" si="241"/>
        <v>249000</v>
      </c>
      <c r="K541" s="219">
        <f t="shared" si="211"/>
        <v>92.222222222222229</v>
      </c>
    </row>
    <row r="542" spans="1:11" ht="26.4">
      <c r="A542" s="171"/>
      <c r="B542" s="70" t="s">
        <v>34</v>
      </c>
      <c r="C542" s="34" t="s">
        <v>200</v>
      </c>
      <c r="D542" s="34" t="s">
        <v>21</v>
      </c>
      <c r="E542" s="34" t="s">
        <v>100</v>
      </c>
      <c r="F542" s="34" t="s">
        <v>257</v>
      </c>
      <c r="G542" s="35" t="s">
        <v>33</v>
      </c>
      <c r="H542" s="59">
        <v>270000</v>
      </c>
      <c r="I542" s="59">
        <v>270000</v>
      </c>
      <c r="J542" s="59">
        <v>249000</v>
      </c>
      <c r="K542" s="208">
        <f t="shared" si="211"/>
        <v>92.222222222222229</v>
      </c>
    </row>
    <row r="543" spans="1:11">
      <c r="A543" s="171"/>
      <c r="B543" s="92" t="s">
        <v>425</v>
      </c>
      <c r="C543" s="34" t="s">
        <v>200</v>
      </c>
      <c r="D543" s="34" t="s">
        <v>21</v>
      </c>
      <c r="E543" s="34" t="s">
        <v>100</v>
      </c>
      <c r="F543" s="34" t="s">
        <v>426</v>
      </c>
      <c r="G543" s="35"/>
      <c r="H543" s="144">
        <f>H544</f>
        <v>500000</v>
      </c>
      <c r="I543" s="144">
        <f t="shared" ref="I543:J544" si="242">I544</f>
        <v>500000</v>
      </c>
      <c r="J543" s="144">
        <f t="shared" si="242"/>
        <v>0</v>
      </c>
      <c r="K543" s="208">
        <f t="shared" si="211"/>
        <v>0</v>
      </c>
    </row>
    <row r="544" spans="1:11" ht="26.4">
      <c r="A544" s="171"/>
      <c r="B544" s="92" t="s">
        <v>185</v>
      </c>
      <c r="C544" s="34" t="s">
        <v>200</v>
      </c>
      <c r="D544" s="34" t="s">
        <v>21</v>
      </c>
      <c r="E544" s="34" t="s">
        <v>100</v>
      </c>
      <c r="F544" s="34" t="s">
        <v>426</v>
      </c>
      <c r="G544" s="35" t="s">
        <v>32</v>
      </c>
      <c r="H544" s="144">
        <f>H545</f>
        <v>500000</v>
      </c>
      <c r="I544" s="144">
        <f t="shared" si="242"/>
        <v>500000</v>
      </c>
      <c r="J544" s="144">
        <f t="shared" si="242"/>
        <v>0</v>
      </c>
      <c r="K544" s="208">
        <f t="shared" si="211"/>
        <v>0</v>
      </c>
    </row>
    <row r="545" spans="1:11" ht="26.4">
      <c r="A545" s="171"/>
      <c r="B545" s="92" t="s">
        <v>34</v>
      </c>
      <c r="C545" s="34" t="s">
        <v>200</v>
      </c>
      <c r="D545" s="34" t="s">
        <v>21</v>
      </c>
      <c r="E545" s="34" t="s">
        <v>100</v>
      </c>
      <c r="F545" s="34" t="s">
        <v>426</v>
      </c>
      <c r="G545" s="35" t="s">
        <v>33</v>
      </c>
      <c r="H545" s="144">
        <v>500000</v>
      </c>
      <c r="I545" s="144">
        <v>500000</v>
      </c>
      <c r="J545" s="144"/>
      <c r="K545" s="208">
        <f t="shared" si="211"/>
        <v>0</v>
      </c>
    </row>
    <row r="546" spans="1:11" s="41" customFormat="1">
      <c r="A546" s="175"/>
      <c r="B546" s="92"/>
      <c r="C546" s="33"/>
      <c r="D546" s="33"/>
      <c r="E546" s="33"/>
      <c r="F546" s="33"/>
      <c r="G546" s="36"/>
      <c r="H546" s="64"/>
      <c r="I546" s="64"/>
      <c r="J546" s="64"/>
      <c r="K546" s="214"/>
    </row>
    <row r="547" spans="1:11" s="132" customFormat="1" ht="39.75" customHeight="1">
      <c r="A547" s="83">
        <v>21</v>
      </c>
      <c r="B547" s="129" t="s">
        <v>298</v>
      </c>
      <c r="C547" s="136" t="s">
        <v>207</v>
      </c>
      <c r="D547" s="136" t="s">
        <v>21</v>
      </c>
      <c r="E547" s="136" t="s">
        <v>100</v>
      </c>
      <c r="F547" s="136" t="s">
        <v>101</v>
      </c>
      <c r="G547" s="137"/>
      <c r="H547" s="91">
        <f>H548+H551+H554</f>
        <v>1748036.52</v>
      </c>
      <c r="I547" s="91">
        <f t="shared" ref="I547:J547" si="243">I548+I551+I554</f>
        <v>1748036.52</v>
      </c>
      <c r="J547" s="91">
        <f t="shared" si="243"/>
        <v>31400</v>
      </c>
      <c r="K547" s="213">
        <f t="shared" si="211"/>
        <v>1.796301143639722</v>
      </c>
    </row>
    <row r="548" spans="1:11" s="41" customFormat="1">
      <c r="A548" s="175"/>
      <c r="B548" s="181" t="s">
        <v>267</v>
      </c>
      <c r="C548" s="34" t="s">
        <v>207</v>
      </c>
      <c r="D548" s="34" t="s">
        <v>21</v>
      </c>
      <c r="E548" s="34" t="s">
        <v>100</v>
      </c>
      <c r="F548" s="34" t="s">
        <v>268</v>
      </c>
      <c r="G548" s="35"/>
      <c r="H548" s="64">
        <f>H549</f>
        <v>67127.26999999999</v>
      </c>
      <c r="I548" s="64">
        <f t="shared" ref="I548:J548" si="244">I549</f>
        <v>67127.26999999999</v>
      </c>
      <c r="J548" s="64">
        <f t="shared" si="244"/>
        <v>27000</v>
      </c>
      <c r="K548" s="214">
        <f t="shared" si="211"/>
        <v>40.222103475979296</v>
      </c>
    </row>
    <row r="549" spans="1:11" s="41" customFormat="1" ht="26.4">
      <c r="A549" s="175"/>
      <c r="B549" s="184" t="s">
        <v>185</v>
      </c>
      <c r="C549" s="34" t="s">
        <v>207</v>
      </c>
      <c r="D549" s="34" t="s">
        <v>21</v>
      </c>
      <c r="E549" s="34" t="s">
        <v>100</v>
      </c>
      <c r="F549" s="34" t="s">
        <v>268</v>
      </c>
      <c r="G549" s="35" t="s">
        <v>32</v>
      </c>
      <c r="H549" s="64">
        <f>H550</f>
        <v>67127.26999999999</v>
      </c>
      <c r="I549" s="64">
        <f t="shared" ref="I549:J549" si="245">I550</f>
        <v>67127.26999999999</v>
      </c>
      <c r="J549" s="64">
        <f t="shared" si="245"/>
        <v>27000</v>
      </c>
      <c r="K549" s="214">
        <f t="shared" si="211"/>
        <v>40.222103475979296</v>
      </c>
    </row>
    <row r="550" spans="1:11" s="41" customFormat="1" ht="26.4">
      <c r="A550" s="175"/>
      <c r="B550" s="181" t="s">
        <v>34</v>
      </c>
      <c r="C550" s="34" t="s">
        <v>207</v>
      </c>
      <c r="D550" s="34" t="s">
        <v>21</v>
      </c>
      <c r="E550" s="34" t="s">
        <v>100</v>
      </c>
      <c r="F550" s="34" t="s">
        <v>268</v>
      </c>
      <c r="G550" s="35" t="s">
        <v>33</v>
      </c>
      <c r="H550" s="59">
        <v>67127.26999999999</v>
      </c>
      <c r="I550" s="59">
        <v>67127.26999999999</v>
      </c>
      <c r="J550" s="59">
        <v>27000</v>
      </c>
      <c r="K550" s="208">
        <f t="shared" si="211"/>
        <v>40.222103475979296</v>
      </c>
    </row>
    <row r="551" spans="1:11" s="41" customFormat="1" ht="39.6">
      <c r="A551" s="175"/>
      <c r="B551" s="232" t="s">
        <v>392</v>
      </c>
      <c r="C551" s="34" t="s">
        <v>207</v>
      </c>
      <c r="D551" s="34" t="s">
        <v>21</v>
      </c>
      <c r="E551" s="34" t="s">
        <v>100</v>
      </c>
      <c r="F551" s="34" t="s">
        <v>393</v>
      </c>
      <c r="G551" s="35"/>
      <c r="H551" s="144">
        <f>H552</f>
        <v>4400</v>
      </c>
      <c r="I551" s="144">
        <f t="shared" ref="I551:J552" si="246">I552</f>
        <v>4400</v>
      </c>
      <c r="J551" s="144">
        <f t="shared" si="246"/>
        <v>4400</v>
      </c>
      <c r="K551" s="208">
        <f t="shared" si="211"/>
        <v>100</v>
      </c>
    </row>
    <row r="552" spans="1:11" s="41" customFormat="1" ht="26.4">
      <c r="A552" s="175"/>
      <c r="B552" s="231" t="s">
        <v>185</v>
      </c>
      <c r="C552" s="34" t="s">
        <v>207</v>
      </c>
      <c r="D552" s="34" t="s">
        <v>21</v>
      </c>
      <c r="E552" s="34" t="s">
        <v>100</v>
      </c>
      <c r="F552" s="34" t="s">
        <v>393</v>
      </c>
      <c r="G552" s="35" t="s">
        <v>32</v>
      </c>
      <c r="H552" s="144">
        <f>H553</f>
        <v>4400</v>
      </c>
      <c r="I552" s="144">
        <f t="shared" si="246"/>
        <v>4400</v>
      </c>
      <c r="J552" s="144">
        <f t="shared" si="246"/>
        <v>4400</v>
      </c>
      <c r="K552" s="208">
        <f t="shared" si="211"/>
        <v>100</v>
      </c>
    </row>
    <row r="553" spans="1:11" s="41" customFormat="1" ht="26.4">
      <c r="A553" s="175"/>
      <c r="B553" s="231" t="s">
        <v>34</v>
      </c>
      <c r="C553" s="34" t="s">
        <v>207</v>
      </c>
      <c r="D553" s="34" t="s">
        <v>21</v>
      </c>
      <c r="E553" s="34" t="s">
        <v>100</v>
      </c>
      <c r="F553" s="34" t="s">
        <v>393</v>
      </c>
      <c r="G553" s="35" t="s">
        <v>33</v>
      </c>
      <c r="H553" s="144">
        <v>4400</v>
      </c>
      <c r="I553" s="144">
        <v>4400</v>
      </c>
      <c r="J553" s="144">
        <v>4400</v>
      </c>
      <c r="K553" s="208">
        <f t="shared" si="211"/>
        <v>100</v>
      </c>
    </row>
    <row r="554" spans="1:11" s="41" customFormat="1" ht="26.4">
      <c r="A554" s="175"/>
      <c r="B554" s="231" t="s">
        <v>394</v>
      </c>
      <c r="C554" s="34" t="s">
        <v>207</v>
      </c>
      <c r="D554" s="34" t="s">
        <v>21</v>
      </c>
      <c r="E554" s="34" t="s">
        <v>395</v>
      </c>
      <c r="F554" s="34" t="s">
        <v>396</v>
      </c>
      <c r="G554" s="35"/>
      <c r="H554" s="144">
        <f>H555</f>
        <v>1676509.25</v>
      </c>
      <c r="I554" s="144">
        <f t="shared" ref="I554:J555" si="247">I555</f>
        <v>1676509.25</v>
      </c>
      <c r="J554" s="144">
        <f t="shared" si="247"/>
        <v>0</v>
      </c>
      <c r="K554" s="208">
        <f t="shared" si="211"/>
        <v>0</v>
      </c>
    </row>
    <row r="555" spans="1:11" s="41" customFormat="1" ht="26.4">
      <c r="A555" s="175"/>
      <c r="B555" s="231" t="s">
        <v>185</v>
      </c>
      <c r="C555" s="34" t="s">
        <v>207</v>
      </c>
      <c r="D555" s="34" t="s">
        <v>21</v>
      </c>
      <c r="E555" s="34" t="s">
        <v>395</v>
      </c>
      <c r="F555" s="34" t="s">
        <v>396</v>
      </c>
      <c r="G555" s="35" t="s">
        <v>32</v>
      </c>
      <c r="H555" s="144">
        <f>H556</f>
        <v>1676509.25</v>
      </c>
      <c r="I555" s="144">
        <f t="shared" si="247"/>
        <v>1676509.25</v>
      </c>
      <c r="J555" s="144">
        <f t="shared" si="247"/>
        <v>0</v>
      </c>
      <c r="K555" s="208">
        <f t="shared" si="211"/>
        <v>0</v>
      </c>
    </row>
    <row r="556" spans="1:11" s="41" customFormat="1" ht="26.4">
      <c r="A556" s="175"/>
      <c r="B556" s="231" t="s">
        <v>34</v>
      </c>
      <c r="C556" s="34" t="s">
        <v>207</v>
      </c>
      <c r="D556" s="34" t="s">
        <v>21</v>
      </c>
      <c r="E556" s="34" t="s">
        <v>395</v>
      </c>
      <c r="F556" s="34" t="s">
        <v>396</v>
      </c>
      <c r="G556" s="35" t="s">
        <v>33</v>
      </c>
      <c r="H556" s="144">
        <v>1676509.25</v>
      </c>
      <c r="I556" s="144">
        <v>1676509.25</v>
      </c>
      <c r="J556" s="144"/>
      <c r="K556" s="208">
        <f t="shared" si="211"/>
        <v>0</v>
      </c>
    </row>
    <row r="557" spans="1:11" s="41" customFormat="1">
      <c r="A557" s="175"/>
      <c r="B557" s="92"/>
      <c r="C557" s="33"/>
      <c r="D557" s="33"/>
      <c r="E557" s="33"/>
      <c r="F557" s="33"/>
      <c r="G557" s="36"/>
      <c r="H557" s="144"/>
      <c r="I557" s="144"/>
      <c r="J557" s="144"/>
      <c r="K557" s="219"/>
    </row>
    <row r="558" spans="1:11" s="132" customFormat="1" ht="41.4">
      <c r="A558" s="83">
        <v>22</v>
      </c>
      <c r="B558" s="166" t="s">
        <v>300</v>
      </c>
      <c r="C558" s="136" t="s">
        <v>299</v>
      </c>
      <c r="D558" s="136" t="s">
        <v>21</v>
      </c>
      <c r="E558" s="136" t="s">
        <v>100</v>
      </c>
      <c r="F558" s="136" t="s">
        <v>101</v>
      </c>
      <c r="G558" s="137"/>
      <c r="H558" s="167">
        <f>H559+H562+H565</f>
        <v>1250000</v>
      </c>
      <c r="I558" s="167">
        <f>I559+I562+I565</f>
        <v>1365000</v>
      </c>
      <c r="J558" s="167">
        <f t="shared" ref="J558" si="248">J559+J562</f>
        <v>0</v>
      </c>
      <c r="K558" s="220">
        <f t="shared" si="211"/>
        <v>0</v>
      </c>
    </row>
    <row r="559" spans="1:11" s="41" customFormat="1">
      <c r="A559" s="175"/>
      <c r="B559" s="178" t="s">
        <v>319</v>
      </c>
      <c r="C559" s="34" t="s">
        <v>299</v>
      </c>
      <c r="D559" s="34" t="s">
        <v>21</v>
      </c>
      <c r="E559" s="34" t="s">
        <v>100</v>
      </c>
      <c r="F559" s="34" t="s">
        <v>320</v>
      </c>
      <c r="G559" s="35"/>
      <c r="H559" s="144">
        <f>H560</f>
        <v>250000</v>
      </c>
      <c r="I559" s="144">
        <f t="shared" ref="I559:J560" si="249">I560</f>
        <v>250000</v>
      </c>
      <c r="J559" s="144">
        <f t="shared" si="249"/>
        <v>0</v>
      </c>
      <c r="K559" s="219">
        <f t="shared" si="211"/>
        <v>0</v>
      </c>
    </row>
    <row r="560" spans="1:11" s="41" customFormat="1" ht="26.4">
      <c r="A560" s="175"/>
      <c r="B560" s="184" t="s">
        <v>185</v>
      </c>
      <c r="C560" s="34" t="s">
        <v>299</v>
      </c>
      <c r="D560" s="34" t="s">
        <v>21</v>
      </c>
      <c r="E560" s="34" t="s">
        <v>100</v>
      </c>
      <c r="F560" s="34" t="s">
        <v>320</v>
      </c>
      <c r="G560" s="35" t="s">
        <v>32</v>
      </c>
      <c r="H560" s="144">
        <f>H561</f>
        <v>250000</v>
      </c>
      <c r="I560" s="144">
        <f t="shared" si="249"/>
        <v>250000</v>
      </c>
      <c r="J560" s="144">
        <f t="shared" si="249"/>
        <v>0</v>
      </c>
      <c r="K560" s="219">
        <f t="shared" si="211"/>
        <v>0</v>
      </c>
    </row>
    <row r="561" spans="1:11" s="41" customFormat="1" ht="26.4">
      <c r="A561" s="175"/>
      <c r="B561" s="181" t="s">
        <v>34</v>
      </c>
      <c r="C561" s="34" t="s">
        <v>299</v>
      </c>
      <c r="D561" s="34" t="s">
        <v>21</v>
      </c>
      <c r="E561" s="34" t="s">
        <v>100</v>
      </c>
      <c r="F561" s="34" t="s">
        <v>320</v>
      </c>
      <c r="G561" s="35" t="s">
        <v>33</v>
      </c>
      <c r="H561" s="144">
        <v>250000</v>
      </c>
      <c r="I561" s="144">
        <v>250000</v>
      </c>
      <c r="J561" s="144"/>
      <c r="K561" s="219">
        <f t="shared" si="211"/>
        <v>0</v>
      </c>
    </row>
    <row r="562" spans="1:11" s="41" customFormat="1" ht="26.4">
      <c r="A562" s="175"/>
      <c r="B562" s="178" t="s">
        <v>321</v>
      </c>
      <c r="C562" s="34" t="s">
        <v>299</v>
      </c>
      <c r="D562" s="34" t="s">
        <v>21</v>
      </c>
      <c r="E562" s="34" t="s">
        <v>100</v>
      </c>
      <c r="F562" s="34" t="s">
        <v>322</v>
      </c>
      <c r="G562" s="35"/>
      <c r="H562" s="144">
        <f>H563</f>
        <v>1000000</v>
      </c>
      <c r="I562" s="144">
        <f t="shared" ref="I562:J563" si="250">I563</f>
        <v>1000000</v>
      </c>
      <c r="J562" s="144">
        <f t="shared" si="250"/>
        <v>0</v>
      </c>
      <c r="K562" s="219">
        <f t="shared" si="211"/>
        <v>0</v>
      </c>
    </row>
    <row r="563" spans="1:11" s="41" customFormat="1" ht="26.4">
      <c r="A563" s="175"/>
      <c r="B563" s="184" t="s">
        <v>185</v>
      </c>
      <c r="C563" s="34" t="s">
        <v>299</v>
      </c>
      <c r="D563" s="34" t="s">
        <v>21</v>
      </c>
      <c r="E563" s="34" t="s">
        <v>100</v>
      </c>
      <c r="F563" s="34" t="s">
        <v>322</v>
      </c>
      <c r="G563" s="35" t="s">
        <v>32</v>
      </c>
      <c r="H563" s="144">
        <f>H564</f>
        <v>1000000</v>
      </c>
      <c r="I563" s="144">
        <f t="shared" si="250"/>
        <v>1000000</v>
      </c>
      <c r="J563" s="144">
        <f t="shared" si="250"/>
        <v>0</v>
      </c>
      <c r="K563" s="219">
        <f t="shared" si="211"/>
        <v>0</v>
      </c>
    </row>
    <row r="564" spans="1:11" s="41" customFormat="1" ht="26.4">
      <c r="A564" s="175"/>
      <c r="B564" s="181" t="s">
        <v>34</v>
      </c>
      <c r="C564" s="34" t="s">
        <v>299</v>
      </c>
      <c r="D564" s="34" t="s">
        <v>21</v>
      </c>
      <c r="E564" s="34" t="s">
        <v>100</v>
      </c>
      <c r="F564" s="34" t="s">
        <v>322</v>
      </c>
      <c r="G564" s="35" t="s">
        <v>33</v>
      </c>
      <c r="H564" s="144">
        <v>1000000</v>
      </c>
      <c r="I564" s="144">
        <v>1000000</v>
      </c>
      <c r="J564" s="144"/>
      <c r="K564" s="219">
        <f t="shared" si="211"/>
        <v>0</v>
      </c>
    </row>
    <row r="565" spans="1:11" s="41" customFormat="1">
      <c r="A565" s="175"/>
      <c r="B565" s="232" t="s">
        <v>246</v>
      </c>
      <c r="C565" s="34" t="s">
        <v>299</v>
      </c>
      <c r="D565" s="34" t="s">
        <v>21</v>
      </c>
      <c r="E565" s="34" t="s">
        <v>100</v>
      </c>
      <c r="F565" s="33" t="s">
        <v>126</v>
      </c>
      <c r="G565" s="36"/>
      <c r="H565" s="144">
        <f>H566</f>
        <v>0</v>
      </c>
      <c r="I565" s="144">
        <f t="shared" ref="I565:J566" si="251">I566</f>
        <v>115000</v>
      </c>
      <c r="J565" s="144">
        <f t="shared" si="251"/>
        <v>0</v>
      </c>
      <c r="K565" s="219">
        <f t="shared" si="211"/>
        <v>0</v>
      </c>
    </row>
    <row r="566" spans="1:11" s="41" customFormat="1" ht="26.4">
      <c r="A566" s="175"/>
      <c r="B566" s="184" t="s">
        <v>185</v>
      </c>
      <c r="C566" s="34" t="s">
        <v>299</v>
      </c>
      <c r="D566" s="34" t="s">
        <v>21</v>
      </c>
      <c r="E566" s="34" t="s">
        <v>100</v>
      </c>
      <c r="F566" s="33" t="s">
        <v>126</v>
      </c>
      <c r="G566" s="36" t="s">
        <v>32</v>
      </c>
      <c r="H566" s="144">
        <f>H567</f>
        <v>0</v>
      </c>
      <c r="I566" s="144">
        <f t="shared" si="251"/>
        <v>115000</v>
      </c>
      <c r="J566" s="144">
        <f t="shared" si="251"/>
        <v>0</v>
      </c>
      <c r="K566" s="219">
        <f t="shared" ref="K566:K567" si="252">J566/I566*100</f>
        <v>0</v>
      </c>
    </row>
    <row r="567" spans="1:11" s="41" customFormat="1" ht="26.4">
      <c r="A567" s="175"/>
      <c r="B567" s="181" t="s">
        <v>34</v>
      </c>
      <c r="C567" s="34" t="s">
        <v>299</v>
      </c>
      <c r="D567" s="34" t="s">
        <v>21</v>
      </c>
      <c r="E567" s="34" t="s">
        <v>100</v>
      </c>
      <c r="F567" s="33" t="s">
        <v>126</v>
      </c>
      <c r="G567" s="36" t="s">
        <v>33</v>
      </c>
      <c r="H567" s="144"/>
      <c r="I567" s="144">
        <v>115000</v>
      </c>
      <c r="J567" s="144"/>
      <c r="K567" s="219">
        <f t="shared" si="252"/>
        <v>0</v>
      </c>
    </row>
    <row r="568" spans="1:11" s="41" customFormat="1">
      <c r="A568" s="175"/>
      <c r="B568" s="92"/>
      <c r="C568" s="33"/>
      <c r="D568" s="33"/>
      <c r="E568" s="33"/>
      <c r="F568" s="33"/>
      <c r="G568" s="36"/>
      <c r="H568" s="144"/>
      <c r="I568" s="144"/>
      <c r="J568" s="144"/>
      <c r="K568" s="219"/>
    </row>
    <row r="569" spans="1:11" s="132" customFormat="1" ht="41.4">
      <c r="A569" s="83">
        <v>23</v>
      </c>
      <c r="B569" s="166" t="s">
        <v>301</v>
      </c>
      <c r="C569" s="136" t="s">
        <v>302</v>
      </c>
      <c r="D569" s="136" t="s">
        <v>21</v>
      </c>
      <c r="E569" s="136" t="s">
        <v>100</v>
      </c>
      <c r="F569" s="136" t="s">
        <v>101</v>
      </c>
      <c r="G569" s="137"/>
      <c r="H569" s="167">
        <f>H570+H573++H576+H579+H582+H585+H590</f>
        <v>7797869.1500000004</v>
      </c>
      <c r="I569" s="167">
        <f t="shared" ref="I569:J569" si="253">I570+I573++I576+I579+I582+I585+I590</f>
        <v>7797869.1500000004</v>
      </c>
      <c r="J569" s="167">
        <f t="shared" si="253"/>
        <v>3365437.75</v>
      </c>
      <c r="K569" s="220">
        <f t="shared" ref="K569:K632" si="254">J569/I569*100</f>
        <v>43.158428094423719</v>
      </c>
    </row>
    <row r="570" spans="1:11" s="41" customFormat="1" ht="26.4">
      <c r="A570" s="175"/>
      <c r="B570" s="70" t="s">
        <v>323</v>
      </c>
      <c r="C570" s="34" t="s">
        <v>302</v>
      </c>
      <c r="D570" s="34" t="s">
        <v>21</v>
      </c>
      <c r="E570" s="34" t="s">
        <v>100</v>
      </c>
      <c r="F570" s="34" t="s">
        <v>324</v>
      </c>
      <c r="G570" s="35"/>
      <c r="H570" s="144">
        <f>H571</f>
        <v>0</v>
      </c>
      <c r="I570" s="144">
        <f t="shared" ref="I570:J571" si="255">I571</f>
        <v>0</v>
      </c>
      <c r="J570" s="144">
        <f t="shared" si="255"/>
        <v>0</v>
      </c>
      <c r="K570" s="219" t="e">
        <f t="shared" si="254"/>
        <v>#DIV/0!</v>
      </c>
    </row>
    <row r="571" spans="1:11" s="41" customFormat="1" ht="26.4">
      <c r="A571" s="175"/>
      <c r="B571" s="122" t="s">
        <v>185</v>
      </c>
      <c r="C571" s="34" t="s">
        <v>302</v>
      </c>
      <c r="D571" s="34" t="s">
        <v>21</v>
      </c>
      <c r="E571" s="34" t="s">
        <v>100</v>
      </c>
      <c r="F571" s="34" t="s">
        <v>324</v>
      </c>
      <c r="G571" s="35" t="s">
        <v>32</v>
      </c>
      <c r="H571" s="144">
        <f>H572</f>
        <v>0</v>
      </c>
      <c r="I571" s="144">
        <f t="shared" si="255"/>
        <v>0</v>
      </c>
      <c r="J571" s="144">
        <f t="shared" si="255"/>
        <v>0</v>
      </c>
      <c r="K571" s="219" t="e">
        <f t="shared" si="254"/>
        <v>#DIV/0!</v>
      </c>
    </row>
    <row r="572" spans="1:11" s="41" customFormat="1" ht="26.4">
      <c r="A572" s="175"/>
      <c r="B572" s="70" t="s">
        <v>34</v>
      </c>
      <c r="C572" s="34" t="s">
        <v>302</v>
      </c>
      <c r="D572" s="34" t="s">
        <v>21</v>
      </c>
      <c r="E572" s="34" t="s">
        <v>100</v>
      </c>
      <c r="F572" s="34" t="s">
        <v>324</v>
      </c>
      <c r="G572" s="35" t="s">
        <v>33</v>
      </c>
      <c r="H572" s="144"/>
      <c r="I572" s="144"/>
      <c r="J572" s="144"/>
      <c r="K572" s="219" t="e">
        <f t="shared" si="254"/>
        <v>#DIV/0!</v>
      </c>
    </row>
    <row r="573" spans="1:11" s="41" customFormat="1">
      <c r="A573" s="175"/>
      <c r="B573" s="92" t="s">
        <v>360</v>
      </c>
      <c r="C573" s="34" t="s">
        <v>302</v>
      </c>
      <c r="D573" s="34" t="s">
        <v>21</v>
      </c>
      <c r="E573" s="34" t="s">
        <v>100</v>
      </c>
      <c r="F573" s="34" t="s">
        <v>359</v>
      </c>
      <c r="G573" s="35"/>
      <c r="H573" s="144">
        <f t="shared" ref="H573:J574" si="256">H574</f>
        <v>283335.34000000003</v>
      </c>
      <c r="I573" s="144">
        <f t="shared" si="256"/>
        <v>283335.34000000003</v>
      </c>
      <c r="J573" s="144">
        <f t="shared" si="256"/>
        <v>0</v>
      </c>
      <c r="K573" s="219">
        <f t="shared" si="254"/>
        <v>0</v>
      </c>
    </row>
    <row r="574" spans="1:11" s="41" customFormat="1" ht="26.4">
      <c r="A574" s="175"/>
      <c r="B574" s="122" t="s">
        <v>185</v>
      </c>
      <c r="C574" s="34" t="s">
        <v>302</v>
      </c>
      <c r="D574" s="34" t="s">
        <v>21</v>
      </c>
      <c r="E574" s="34" t="s">
        <v>100</v>
      </c>
      <c r="F574" s="34" t="s">
        <v>359</v>
      </c>
      <c r="G574" s="35" t="s">
        <v>32</v>
      </c>
      <c r="H574" s="144">
        <f t="shared" si="256"/>
        <v>283335.34000000003</v>
      </c>
      <c r="I574" s="144">
        <f t="shared" si="256"/>
        <v>283335.34000000003</v>
      </c>
      <c r="J574" s="144">
        <f t="shared" si="256"/>
        <v>0</v>
      </c>
      <c r="K574" s="219">
        <f t="shared" si="254"/>
        <v>0</v>
      </c>
    </row>
    <row r="575" spans="1:11" s="41" customFormat="1" ht="26.4">
      <c r="A575" s="175"/>
      <c r="B575" s="70" t="s">
        <v>34</v>
      </c>
      <c r="C575" s="34" t="s">
        <v>302</v>
      </c>
      <c r="D575" s="34" t="s">
        <v>21</v>
      </c>
      <c r="E575" s="34" t="s">
        <v>100</v>
      </c>
      <c r="F575" s="34" t="s">
        <v>359</v>
      </c>
      <c r="G575" s="35" t="s">
        <v>33</v>
      </c>
      <c r="H575" s="144">
        <v>283335.34000000003</v>
      </c>
      <c r="I575" s="144">
        <v>283335.34000000003</v>
      </c>
      <c r="J575" s="144"/>
      <c r="K575" s="219">
        <f t="shared" si="254"/>
        <v>0</v>
      </c>
    </row>
    <row r="576" spans="1:11" s="41" customFormat="1">
      <c r="A576" s="175"/>
      <c r="B576" s="92" t="s">
        <v>362</v>
      </c>
      <c r="C576" s="34" t="s">
        <v>302</v>
      </c>
      <c r="D576" s="34" t="s">
        <v>21</v>
      </c>
      <c r="E576" s="34" t="s">
        <v>100</v>
      </c>
      <c r="F576" s="34" t="s">
        <v>361</v>
      </c>
      <c r="G576" s="35"/>
      <c r="H576" s="144">
        <f t="shared" ref="H576:J577" si="257">H577</f>
        <v>30008.6</v>
      </c>
      <c r="I576" s="144">
        <f t="shared" si="257"/>
        <v>30008.6</v>
      </c>
      <c r="J576" s="144">
        <f t="shared" si="257"/>
        <v>0</v>
      </c>
      <c r="K576" s="219">
        <f t="shared" si="254"/>
        <v>0</v>
      </c>
    </row>
    <row r="577" spans="1:11" s="41" customFormat="1" ht="26.4">
      <c r="A577" s="175"/>
      <c r="B577" s="122" t="s">
        <v>185</v>
      </c>
      <c r="C577" s="34" t="s">
        <v>302</v>
      </c>
      <c r="D577" s="34" t="s">
        <v>21</v>
      </c>
      <c r="E577" s="34" t="s">
        <v>100</v>
      </c>
      <c r="F577" s="34" t="s">
        <v>361</v>
      </c>
      <c r="G577" s="35" t="s">
        <v>32</v>
      </c>
      <c r="H577" s="144">
        <f t="shared" si="257"/>
        <v>30008.6</v>
      </c>
      <c r="I577" s="144">
        <f t="shared" si="257"/>
        <v>30008.6</v>
      </c>
      <c r="J577" s="144">
        <f t="shared" si="257"/>
        <v>0</v>
      </c>
      <c r="K577" s="219">
        <f t="shared" si="254"/>
        <v>0</v>
      </c>
    </row>
    <row r="578" spans="1:11" s="41" customFormat="1" ht="26.4">
      <c r="A578" s="175"/>
      <c r="B578" s="70" t="s">
        <v>34</v>
      </c>
      <c r="C578" s="34" t="s">
        <v>302</v>
      </c>
      <c r="D578" s="34" t="s">
        <v>21</v>
      </c>
      <c r="E578" s="34" t="s">
        <v>100</v>
      </c>
      <c r="F578" s="34" t="s">
        <v>361</v>
      </c>
      <c r="G578" s="35" t="s">
        <v>33</v>
      </c>
      <c r="H578" s="144">
        <v>30008.6</v>
      </c>
      <c r="I578" s="144">
        <v>30008.6</v>
      </c>
      <c r="J578" s="144"/>
      <c r="K578" s="219">
        <f t="shared" si="254"/>
        <v>0</v>
      </c>
    </row>
    <row r="579" spans="1:11" s="41" customFormat="1">
      <c r="A579" s="175"/>
      <c r="B579" s="92" t="s">
        <v>364</v>
      </c>
      <c r="C579" s="34" t="s">
        <v>302</v>
      </c>
      <c r="D579" s="34" t="s">
        <v>21</v>
      </c>
      <c r="E579" s="34" t="s">
        <v>100</v>
      </c>
      <c r="F579" s="34" t="s">
        <v>363</v>
      </c>
      <c r="G579" s="35"/>
      <c r="H579" s="144">
        <f t="shared" ref="H579:J580" si="258">H580</f>
        <v>131800</v>
      </c>
      <c r="I579" s="144">
        <f t="shared" si="258"/>
        <v>131800</v>
      </c>
      <c r="J579" s="144">
        <f t="shared" si="258"/>
        <v>131800</v>
      </c>
      <c r="K579" s="219">
        <f t="shared" si="254"/>
        <v>100</v>
      </c>
    </row>
    <row r="580" spans="1:11" s="41" customFormat="1" ht="26.4">
      <c r="A580" s="175"/>
      <c r="B580" s="26" t="s">
        <v>41</v>
      </c>
      <c r="C580" s="34" t="s">
        <v>302</v>
      </c>
      <c r="D580" s="34" t="s">
        <v>21</v>
      </c>
      <c r="E580" s="34" t="s">
        <v>100</v>
      </c>
      <c r="F580" s="34" t="s">
        <v>363</v>
      </c>
      <c r="G580" s="35" t="s">
        <v>39</v>
      </c>
      <c r="H580" s="144">
        <f t="shared" si="258"/>
        <v>131800</v>
      </c>
      <c r="I580" s="144">
        <f t="shared" si="258"/>
        <v>131800</v>
      </c>
      <c r="J580" s="144">
        <f t="shared" si="258"/>
        <v>131800</v>
      </c>
      <c r="K580" s="219">
        <f t="shared" si="254"/>
        <v>100</v>
      </c>
    </row>
    <row r="581" spans="1:11" s="41" customFormat="1">
      <c r="A581" s="175"/>
      <c r="B581" s="25" t="s">
        <v>42</v>
      </c>
      <c r="C581" s="34" t="s">
        <v>302</v>
      </c>
      <c r="D581" s="34" t="s">
        <v>21</v>
      </c>
      <c r="E581" s="34" t="s">
        <v>100</v>
      </c>
      <c r="F581" s="34" t="s">
        <v>363</v>
      </c>
      <c r="G581" s="35" t="s">
        <v>40</v>
      </c>
      <c r="H581" s="59">
        <f t="shared" ref="H581:I581" si="259">65900+65900</f>
        <v>131800</v>
      </c>
      <c r="I581" s="59">
        <f t="shared" si="259"/>
        <v>131800</v>
      </c>
      <c r="J581" s="59">
        <v>131800</v>
      </c>
      <c r="K581" s="208">
        <f t="shared" si="254"/>
        <v>100</v>
      </c>
    </row>
    <row r="582" spans="1:11" s="41" customFormat="1">
      <c r="A582" s="175"/>
      <c r="B582" s="92" t="s">
        <v>366</v>
      </c>
      <c r="C582" s="34" t="s">
        <v>302</v>
      </c>
      <c r="D582" s="34" t="s">
        <v>21</v>
      </c>
      <c r="E582" s="34" t="s">
        <v>100</v>
      </c>
      <c r="F582" s="34" t="s">
        <v>365</v>
      </c>
      <c r="G582" s="35"/>
      <c r="H582" s="144">
        <f t="shared" ref="H582:J583" si="260">H583</f>
        <v>93902.7</v>
      </c>
      <c r="I582" s="144">
        <f t="shared" si="260"/>
        <v>93902.7</v>
      </c>
      <c r="J582" s="144">
        <f t="shared" si="260"/>
        <v>93902.7</v>
      </c>
      <c r="K582" s="219">
        <f t="shared" si="254"/>
        <v>100</v>
      </c>
    </row>
    <row r="583" spans="1:11" s="41" customFormat="1" ht="26.4">
      <c r="A583" s="175"/>
      <c r="B583" s="26" t="s">
        <v>41</v>
      </c>
      <c r="C583" s="34" t="s">
        <v>302</v>
      </c>
      <c r="D583" s="34" t="s">
        <v>21</v>
      </c>
      <c r="E583" s="34" t="s">
        <v>100</v>
      </c>
      <c r="F583" s="34" t="s">
        <v>365</v>
      </c>
      <c r="G583" s="35" t="s">
        <v>39</v>
      </c>
      <c r="H583" s="144">
        <f t="shared" si="260"/>
        <v>93902.7</v>
      </c>
      <c r="I583" s="144">
        <f t="shared" si="260"/>
        <v>93902.7</v>
      </c>
      <c r="J583" s="144">
        <f t="shared" si="260"/>
        <v>93902.7</v>
      </c>
      <c r="K583" s="219">
        <f t="shared" si="254"/>
        <v>100</v>
      </c>
    </row>
    <row r="584" spans="1:11" s="41" customFormat="1">
      <c r="A584" s="175"/>
      <c r="B584" s="25" t="s">
        <v>42</v>
      </c>
      <c r="C584" s="34" t="s">
        <v>302</v>
      </c>
      <c r="D584" s="34" t="s">
        <v>21</v>
      </c>
      <c r="E584" s="34" t="s">
        <v>100</v>
      </c>
      <c r="F584" s="34" t="s">
        <v>365</v>
      </c>
      <c r="G584" s="35" t="s">
        <v>40</v>
      </c>
      <c r="H584" s="59">
        <f t="shared" ref="H584:I584" si="261">46951.35+46951.35</f>
        <v>93902.7</v>
      </c>
      <c r="I584" s="59">
        <f t="shared" si="261"/>
        <v>93902.7</v>
      </c>
      <c r="J584" s="59">
        <v>93902.7</v>
      </c>
      <c r="K584" s="208">
        <f t="shared" si="254"/>
        <v>100</v>
      </c>
    </row>
    <row r="585" spans="1:11" s="41" customFormat="1">
      <c r="A585" s="175"/>
      <c r="B585" s="92" t="s">
        <v>368</v>
      </c>
      <c r="C585" s="34" t="s">
        <v>302</v>
      </c>
      <c r="D585" s="34" t="s">
        <v>21</v>
      </c>
      <c r="E585" s="34" t="s">
        <v>100</v>
      </c>
      <c r="F585" s="34" t="s">
        <v>367</v>
      </c>
      <c r="G585" s="35"/>
      <c r="H585" s="144">
        <f t="shared" ref="H585:J585" si="262">H586+H588</f>
        <v>918879.50999999989</v>
      </c>
      <c r="I585" s="144">
        <f t="shared" si="262"/>
        <v>918879.50999999989</v>
      </c>
      <c r="J585" s="144">
        <f t="shared" si="262"/>
        <v>110821.08</v>
      </c>
      <c r="K585" s="219">
        <f t="shared" si="254"/>
        <v>12.06045828576589</v>
      </c>
    </row>
    <row r="586" spans="1:11" s="41" customFormat="1" ht="26.4">
      <c r="A586" s="175"/>
      <c r="B586" s="122" t="s">
        <v>185</v>
      </c>
      <c r="C586" s="34" t="s">
        <v>302</v>
      </c>
      <c r="D586" s="34" t="s">
        <v>21</v>
      </c>
      <c r="E586" s="34" t="s">
        <v>100</v>
      </c>
      <c r="F586" s="34" t="s">
        <v>367</v>
      </c>
      <c r="G586" s="35" t="s">
        <v>32</v>
      </c>
      <c r="H586" s="144">
        <f t="shared" ref="H586:J586" si="263">H587</f>
        <v>808058.42999999993</v>
      </c>
      <c r="I586" s="144">
        <f t="shared" si="263"/>
        <v>808058.42999999993</v>
      </c>
      <c r="J586" s="144">
        <f t="shared" si="263"/>
        <v>0</v>
      </c>
      <c r="K586" s="219">
        <f t="shared" si="254"/>
        <v>0</v>
      </c>
    </row>
    <row r="587" spans="1:11" s="41" customFormat="1" ht="26.4">
      <c r="A587" s="175"/>
      <c r="B587" s="70" t="s">
        <v>34</v>
      </c>
      <c r="C587" s="34" t="s">
        <v>302</v>
      </c>
      <c r="D587" s="34" t="s">
        <v>21</v>
      </c>
      <c r="E587" s="34" t="s">
        <v>100</v>
      </c>
      <c r="F587" s="34" t="s">
        <v>367</v>
      </c>
      <c r="G587" s="35" t="s">
        <v>33</v>
      </c>
      <c r="H587" s="144">
        <v>808058.42999999993</v>
      </c>
      <c r="I587" s="144">
        <v>808058.42999999993</v>
      </c>
      <c r="J587" s="144"/>
      <c r="K587" s="219">
        <f t="shared" si="254"/>
        <v>0</v>
      </c>
    </row>
    <row r="588" spans="1:11" s="41" customFormat="1" ht="26.4">
      <c r="A588" s="175"/>
      <c r="B588" s="26" t="s">
        <v>41</v>
      </c>
      <c r="C588" s="34" t="s">
        <v>302</v>
      </c>
      <c r="D588" s="34" t="s">
        <v>21</v>
      </c>
      <c r="E588" s="34" t="s">
        <v>100</v>
      </c>
      <c r="F588" s="34" t="s">
        <v>367</v>
      </c>
      <c r="G588" s="36" t="s">
        <v>39</v>
      </c>
      <c r="H588" s="144">
        <f t="shared" ref="H588:J588" si="264">H589</f>
        <v>110821.08</v>
      </c>
      <c r="I588" s="144">
        <f t="shared" si="264"/>
        <v>110821.08</v>
      </c>
      <c r="J588" s="144">
        <f t="shared" si="264"/>
        <v>110821.08</v>
      </c>
      <c r="K588" s="219">
        <f t="shared" si="254"/>
        <v>100</v>
      </c>
    </row>
    <row r="589" spans="1:11" s="41" customFormat="1">
      <c r="A589" s="175"/>
      <c r="B589" s="25" t="s">
        <v>42</v>
      </c>
      <c r="C589" s="34" t="s">
        <v>302</v>
      </c>
      <c r="D589" s="34" t="s">
        <v>21</v>
      </c>
      <c r="E589" s="34" t="s">
        <v>100</v>
      </c>
      <c r="F589" s="34" t="s">
        <v>367</v>
      </c>
      <c r="G589" s="36" t="s">
        <v>40</v>
      </c>
      <c r="H589" s="144">
        <v>110821.08</v>
      </c>
      <c r="I589" s="144">
        <v>110821.08</v>
      </c>
      <c r="J589" s="144">
        <v>110821.08</v>
      </c>
      <c r="K589" s="219">
        <f t="shared" si="254"/>
        <v>100</v>
      </c>
    </row>
    <row r="590" spans="1:11" s="41" customFormat="1" ht="26.4">
      <c r="A590" s="175"/>
      <c r="B590" s="196" t="s">
        <v>370</v>
      </c>
      <c r="C590" s="72" t="s">
        <v>302</v>
      </c>
      <c r="D590" s="72" t="s">
        <v>21</v>
      </c>
      <c r="E590" s="72" t="s">
        <v>100</v>
      </c>
      <c r="F590" s="72" t="s">
        <v>369</v>
      </c>
      <c r="G590" s="36"/>
      <c r="H590" s="144">
        <f t="shared" ref="H590:J590" si="265">H591+H594+H597+H600+H603</f>
        <v>6339943</v>
      </c>
      <c r="I590" s="144">
        <f t="shared" si="265"/>
        <v>6339943</v>
      </c>
      <c r="J590" s="144">
        <f t="shared" si="265"/>
        <v>3028913.97</v>
      </c>
      <c r="K590" s="219">
        <f t="shared" si="254"/>
        <v>47.775097820280095</v>
      </c>
    </row>
    <row r="591" spans="1:11" s="41" customFormat="1">
      <c r="A591" s="175"/>
      <c r="B591" s="195" t="s">
        <v>360</v>
      </c>
      <c r="C591" s="72" t="s">
        <v>302</v>
      </c>
      <c r="D591" s="72" t="s">
        <v>21</v>
      </c>
      <c r="E591" s="72" t="s">
        <v>100</v>
      </c>
      <c r="F591" s="72" t="s">
        <v>371</v>
      </c>
      <c r="G591" s="100"/>
      <c r="H591" s="144">
        <f t="shared" ref="H591:J592" si="266">H592</f>
        <v>2550018.14</v>
      </c>
      <c r="I591" s="144">
        <f t="shared" si="266"/>
        <v>2550018.14</v>
      </c>
      <c r="J591" s="144">
        <f t="shared" si="266"/>
        <v>0</v>
      </c>
      <c r="K591" s="219">
        <f t="shared" si="254"/>
        <v>0</v>
      </c>
    </row>
    <row r="592" spans="1:11" s="41" customFormat="1" ht="26.4">
      <c r="A592" s="175"/>
      <c r="B592" s="195" t="s">
        <v>185</v>
      </c>
      <c r="C592" s="72" t="s">
        <v>302</v>
      </c>
      <c r="D592" s="72" t="s">
        <v>21</v>
      </c>
      <c r="E592" s="72" t="s">
        <v>100</v>
      </c>
      <c r="F592" s="72" t="s">
        <v>371</v>
      </c>
      <c r="G592" s="100" t="s">
        <v>32</v>
      </c>
      <c r="H592" s="144">
        <f t="shared" si="266"/>
        <v>2550018.14</v>
      </c>
      <c r="I592" s="144">
        <f t="shared" si="266"/>
        <v>2550018.14</v>
      </c>
      <c r="J592" s="144">
        <f t="shared" si="266"/>
        <v>0</v>
      </c>
      <c r="K592" s="219">
        <f t="shared" si="254"/>
        <v>0</v>
      </c>
    </row>
    <row r="593" spans="1:11" s="41" customFormat="1" ht="26.4">
      <c r="A593" s="175"/>
      <c r="B593" s="195" t="s">
        <v>34</v>
      </c>
      <c r="C593" s="72" t="s">
        <v>302</v>
      </c>
      <c r="D593" s="72" t="s">
        <v>21</v>
      </c>
      <c r="E593" s="72" t="s">
        <v>100</v>
      </c>
      <c r="F593" s="72" t="s">
        <v>371</v>
      </c>
      <c r="G593" s="100" t="s">
        <v>33</v>
      </c>
      <c r="H593" s="144">
        <v>2550018.14</v>
      </c>
      <c r="I593" s="144">
        <v>2550018.14</v>
      </c>
      <c r="J593" s="144"/>
      <c r="K593" s="219">
        <f t="shared" si="254"/>
        <v>0</v>
      </c>
    </row>
    <row r="594" spans="1:11" s="41" customFormat="1">
      <c r="A594" s="175"/>
      <c r="B594" s="195" t="s">
        <v>362</v>
      </c>
      <c r="C594" s="72" t="s">
        <v>302</v>
      </c>
      <c r="D594" s="72" t="s">
        <v>21</v>
      </c>
      <c r="E594" s="72" t="s">
        <v>100</v>
      </c>
      <c r="F594" s="72" t="s">
        <v>372</v>
      </c>
      <c r="G594" s="100"/>
      <c r="H594" s="144">
        <f t="shared" ref="H594:J595" si="267">H595</f>
        <v>537763.31999999995</v>
      </c>
      <c r="I594" s="144">
        <f t="shared" si="267"/>
        <v>537763.31999999995</v>
      </c>
      <c r="J594" s="144">
        <f t="shared" si="267"/>
        <v>0</v>
      </c>
      <c r="K594" s="219">
        <f t="shared" si="254"/>
        <v>0</v>
      </c>
    </row>
    <row r="595" spans="1:11" s="41" customFormat="1" ht="26.4">
      <c r="A595" s="175"/>
      <c r="B595" s="195" t="s">
        <v>185</v>
      </c>
      <c r="C595" s="72" t="s">
        <v>302</v>
      </c>
      <c r="D595" s="72" t="s">
        <v>21</v>
      </c>
      <c r="E595" s="72" t="s">
        <v>100</v>
      </c>
      <c r="F595" s="72" t="s">
        <v>372</v>
      </c>
      <c r="G595" s="100" t="s">
        <v>32</v>
      </c>
      <c r="H595" s="144">
        <f t="shared" si="267"/>
        <v>537763.31999999995</v>
      </c>
      <c r="I595" s="144">
        <f t="shared" si="267"/>
        <v>537763.31999999995</v>
      </c>
      <c r="J595" s="144">
        <f t="shared" si="267"/>
        <v>0</v>
      </c>
      <c r="K595" s="219">
        <f t="shared" si="254"/>
        <v>0</v>
      </c>
    </row>
    <row r="596" spans="1:11" s="41" customFormat="1" ht="26.4">
      <c r="A596" s="175"/>
      <c r="B596" s="195" t="s">
        <v>34</v>
      </c>
      <c r="C596" s="72" t="s">
        <v>302</v>
      </c>
      <c r="D596" s="72" t="s">
        <v>21</v>
      </c>
      <c r="E596" s="72" t="s">
        <v>100</v>
      </c>
      <c r="F596" s="72" t="s">
        <v>372</v>
      </c>
      <c r="G596" s="100" t="s">
        <v>33</v>
      </c>
      <c r="H596" s="144">
        <v>537763.31999999995</v>
      </c>
      <c r="I596" s="144">
        <v>537763.31999999995</v>
      </c>
      <c r="J596" s="144"/>
      <c r="K596" s="219">
        <f t="shared" si="254"/>
        <v>0</v>
      </c>
    </row>
    <row r="597" spans="1:11" s="41" customFormat="1">
      <c r="A597" s="175"/>
      <c r="B597" s="195" t="s">
        <v>364</v>
      </c>
      <c r="C597" s="72" t="s">
        <v>302</v>
      </c>
      <c r="D597" s="72" t="s">
        <v>21</v>
      </c>
      <c r="E597" s="72" t="s">
        <v>100</v>
      </c>
      <c r="F597" s="72" t="s">
        <v>373</v>
      </c>
      <c r="G597" s="100"/>
      <c r="H597" s="144">
        <f t="shared" ref="H597:J598" si="268">H598</f>
        <v>1186200</v>
      </c>
      <c r="I597" s="144">
        <f t="shared" si="268"/>
        <v>1186200</v>
      </c>
      <c r="J597" s="144">
        <f t="shared" si="268"/>
        <v>1186200</v>
      </c>
      <c r="K597" s="219">
        <f t="shared" si="254"/>
        <v>100</v>
      </c>
    </row>
    <row r="598" spans="1:11" s="41" customFormat="1" ht="26.4">
      <c r="A598" s="175"/>
      <c r="B598" s="195" t="s">
        <v>41</v>
      </c>
      <c r="C598" s="72" t="s">
        <v>302</v>
      </c>
      <c r="D598" s="72" t="s">
        <v>21</v>
      </c>
      <c r="E598" s="72" t="s">
        <v>100</v>
      </c>
      <c r="F598" s="72" t="s">
        <v>373</v>
      </c>
      <c r="G598" s="100" t="s">
        <v>39</v>
      </c>
      <c r="H598" s="144">
        <f t="shared" si="268"/>
        <v>1186200</v>
      </c>
      <c r="I598" s="144">
        <f t="shared" si="268"/>
        <v>1186200</v>
      </c>
      <c r="J598" s="144">
        <f t="shared" si="268"/>
        <v>1186200</v>
      </c>
      <c r="K598" s="219">
        <f t="shared" si="254"/>
        <v>100</v>
      </c>
    </row>
    <row r="599" spans="1:11" s="41" customFormat="1">
      <c r="A599" s="175"/>
      <c r="B599" s="195" t="s">
        <v>42</v>
      </c>
      <c r="C599" s="72" t="s">
        <v>302</v>
      </c>
      <c r="D599" s="72" t="s">
        <v>21</v>
      </c>
      <c r="E599" s="72" t="s">
        <v>100</v>
      </c>
      <c r="F599" s="72" t="s">
        <v>373</v>
      </c>
      <c r="G599" s="100" t="s">
        <v>40</v>
      </c>
      <c r="H599" s="144">
        <v>1186200</v>
      </c>
      <c r="I599" s="144">
        <v>1186200</v>
      </c>
      <c r="J599" s="144">
        <v>1186200</v>
      </c>
      <c r="K599" s="219">
        <f t="shared" si="254"/>
        <v>100</v>
      </c>
    </row>
    <row r="600" spans="1:11" s="41" customFormat="1">
      <c r="A600" s="175"/>
      <c r="B600" s="195" t="s">
        <v>366</v>
      </c>
      <c r="C600" s="33" t="s">
        <v>302</v>
      </c>
      <c r="D600" s="33" t="s">
        <v>21</v>
      </c>
      <c r="E600" s="33" t="s">
        <v>100</v>
      </c>
      <c r="F600" s="33" t="s">
        <v>374</v>
      </c>
      <c r="G600" s="36"/>
      <c r="H600" s="144">
        <f t="shared" ref="H600:J601" si="269">H601</f>
        <v>845324.3</v>
      </c>
      <c r="I600" s="144">
        <f t="shared" si="269"/>
        <v>845324.3</v>
      </c>
      <c r="J600" s="144">
        <f t="shared" si="269"/>
        <v>845324.3</v>
      </c>
      <c r="K600" s="219">
        <f t="shared" si="254"/>
        <v>100</v>
      </c>
    </row>
    <row r="601" spans="1:11" s="41" customFormat="1" ht="26.4">
      <c r="A601" s="175"/>
      <c r="B601" s="195" t="s">
        <v>41</v>
      </c>
      <c r="C601" s="33" t="s">
        <v>302</v>
      </c>
      <c r="D601" s="33" t="s">
        <v>21</v>
      </c>
      <c r="E601" s="33" t="s">
        <v>100</v>
      </c>
      <c r="F601" s="33" t="s">
        <v>374</v>
      </c>
      <c r="G601" s="36" t="s">
        <v>39</v>
      </c>
      <c r="H601" s="144">
        <f t="shared" si="269"/>
        <v>845324.3</v>
      </c>
      <c r="I601" s="144">
        <f t="shared" si="269"/>
        <v>845324.3</v>
      </c>
      <c r="J601" s="144">
        <f t="shared" si="269"/>
        <v>845324.3</v>
      </c>
      <c r="K601" s="219">
        <f t="shared" si="254"/>
        <v>100</v>
      </c>
    </row>
    <row r="602" spans="1:11" s="41" customFormat="1">
      <c r="A602" s="175"/>
      <c r="B602" s="195" t="s">
        <v>42</v>
      </c>
      <c r="C602" s="33" t="s">
        <v>302</v>
      </c>
      <c r="D602" s="33" t="s">
        <v>21</v>
      </c>
      <c r="E602" s="33" t="s">
        <v>100</v>
      </c>
      <c r="F602" s="33" t="s">
        <v>374</v>
      </c>
      <c r="G602" s="36" t="s">
        <v>40</v>
      </c>
      <c r="H602" s="144">
        <v>845324.3</v>
      </c>
      <c r="I602" s="144">
        <v>845324.3</v>
      </c>
      <c r="J602" s="144">
        <v>845324.3</v>
      </c>
      <c r="K602" s="219">
        <f t="shared" si="254"/>
        <v>100</v>
      </c>
    </row>
    <row r="603" spans="1:11" s="41" customFormat="1">
      <c r="A603" s="175"/>
      <c r="B603" s="195" t="s">
        <v>368</v>
      </c>
      <c r="C603" s="72" t="s">
        <v>302</v>
      </c>
      <c r="D603" s="72" t="s">
        <v>21</v>
      </c>
      <c r="E603" s="72" t="s">
        <v>100</v>
      </c>
      <c r="F603" s="72" t="s">
        <v>375</v>
      </c>
      <c r="G603" s="100"/>
      <c r="H603" s="144">
        <f t="shared" ref="H603:J603" si="270">H604+H606</f>
        <v>1220637.24</v>
      </c>
      <c r="I603" s="144">
        <f t="shared" si="270"/>
        <v>1220637.24</v>
      </c>
      <c r="J603" s="144">
        <f t="shared" si="270"/>
        <v>997389.67</v>
      </c>
      <c r="K603" s="219">
        <f t="shared" si="254"/>
        <v>81.710571930445113</v>
      </c>
    </row>
    <row r="604" spans="1:11" s="41" customFormat="1" ht="26.4">
      <c r="A604" s="175"/>
      <c r="B604" s="195" t="s">
        <v>185</v>
      </c>
      <c r="C604" s="72" t="s">
        <v>302</v>
      </c>
      <c r="D604" s="72" t="s">
        <v>21</v>
      </c>
      <c r="E604" s="72" t="s">
        <v>100</v>
      </c>
      <c r="F604" s="72" t="s">
        <v>375</v>
      </c>
      <c r="G604" s="100" t="s">
        <v>32</v>
      </c>
      <c r="H604" s="144">
        <f t="shared" ref="H604:J604" si="271">H605</f>
        <v>223247.57</v>
      </c>
      <c r="I604" s="144">
        <f t="shared" si="271"/>
        <v>223247.57</v>
      </c>
      <c r="J604" s="144">
        <f t="shared" si="271"/>
        <v>0</v>
      </c>
      <c r="K604" s="219">
        <f t="shared" si="254"/>
        <v>0</v>
      </c>
    </row>
    <row r="605" spans="1:11" s="41" customFormat="1" ht="26.4">
      <c r="A605" s="175"/>
      <c r="B605" s="195" t="s">
        <v>34</v>
      </c>
      <c r="C605" s="72" t="s">
        <v>302</v>
      </c>
      <c r="D605" s="72" t="s">
        <v>21</v>
      </c>
      <c r="E605" s="72" t="s">
        <v>100</v>
      </c>
      <c r="F605" s="72" t="s">
        <v>375</v>
      </c>
      <c r="G605" s="100" t="s">
        <v>33</v>
      </c>
      <c r="H605" s="144">
        <v>223247.57</v>
      </c>
      <c r="I605" s="144">
        <v>223247.57</v>
      </c>
      <c r="J605" s="144"/>
      <c r="K605" s="219">
        <f t="shared" si="254"/>
        <v>0</v>
      </c>
    </row>
    <row r="606" spans="1:11" s="41" customFormat="1" ht="26.4">
      <c r="A606" s="175"/>
      <c r="B606" s="195" t="s">
        <v>41</v>
      </c>
      <c r="C606" s="33" t="s">
        <v>302</v>
      </c>
      <c r="D606" s="33" t="s">
        <v>21</v>
      </c>
      <c r="E606" s="33" t="s">
        <v>100</v>
      </c>
      <c r="F606" s="33" t="s">
        <v>375</v>
      </c>
      <c r="G606" s="36" t="s">
        <v>39</v>
      </c>
      <c r="H606" s="144">
        <f t="shared" ref="H606:J606" si="272">H607</f>
        <v>997389.67</v>
      </c>
      <c r="I606" s="144">
        <f t="shared" si="272"/>
        <v>997389.67</v>
      </c>
      <c r="J606" s="144">
        <f t="shared" si="272"/>
        <v>997389.67</v>
      </c>
      <c r="K606" s="219">
        <f t="shared" si="254"/>
        <v>100</v>
      </c>
    </row>
    <row r="607" spans="1:11" s="41" customFormat="1">
      <c r="A607" s="175"/>
      <c r="B607" s="195" t="s">
        <v>42</v>
      </c>
      <c r="C607" s="33" t="s">
        <v>302</v>
      </c>
      <c r="D607" s="33" t="s">
        <v>21</v>
      </c>
      <c r="E607" s="33" t="s">
        <v>100</v>
      </c>
      <c r="F607" s="33" t="s">
        <v>375</v>
      </c>
      <c r="G607" s="36" t="s">
        <v>40</v>
      </c>
      <c r="H607" s="144">
        <v>997389.67</v>
      </c>
      <c r="I607" s="144">
        <v>997389.67</v>
      </c>
      <c r="J607" s="144">
        <v>997389.67</v>
      </c>
      <c r="K607" s="219">
        <f t="shared" si="254"/>
        <v>100</v>
      </c>
    </row>
    <row r="608" spans="1:11" s="41" customFormat="1">
      <c r="A608" s="175"/>
      <c r="B608" s="92"/>
      <c r="C608" s="33"/>
      <c r="D608" s="33"/>
      <c r="E608" s="33"/>
      <c r="F608" s="33"/>
      <c r="G608" s="36"/>
      <c r="H608" s="144"/>
      <c r="I608" s="144"/>
      <c r="J608" s="144"/>
      <c r="K608" s="219"/>
    </row>
    <row r="609" spans="1:11" s="132" customFormat="1" ht="27.6">
      <c r="A609" s="83">
        <v>24</v>
      </c>
      <c r="B609" s="166" t="s">
        <v>303</v>
      </c>
      <c r="C609" s="136" t="s">
        <v>304</v>
      </c>
      <c r="D609" s="136" t="s">
        <v>21</v>
      </c>
      <c r="E609" s="136" t="s">
        <v>100</v>
      </c>
      <c r="F609" s="136" t="s">
        <v>101</v>
      </c>
      <c r="G609" s="137"/>
      <c r="H609" s="167">
        <f>H610+H613</f>
        <v>580678.98</v>
      </c>
      <c r="I609" s="167">
        <f t="shared" ref="I609:J609" si="273">I610+I613</f>
        <v>580678.98</v>
      </c>
      <c r="J609" s="167">
        <f t="shared" si="273"/>
        <v>234429.69</v>
      </c>
      <c r="K609" s="220">
        <f t="shared" si="254"/>
        <v>40.37165078715266</v>
      </c>
    </row>
    <row r="610" spans="1:11" s="41" customFormat="1" ht="26.4">
      <c r="A610" s="175"/>
      <c r="B610" s="185" t="s">
        <v>325</v>
      </c>
      <c r="C610" s="34" t="s">
        <v>304</v>
      </c>
      <c r="D610" s="34" t="s">
        <v>21</v>
      </c>
      <c r="E610" s="34" t="s">
        <v>100</v>
      </c>
      <c r="F610" s="34" t="s">
        <v>326</v>
      </c>
      <c r="G610" s="35"/>
      <c r="H610" s="144">
        <f>H611</f>
        <v>10000</v>
      </c>
      <c r="I610" s="144">
        <f t="shared" ref="I610:J611" si="274">I611</f>
        <v>10000</v>
      </c>
      <c r="J610" s="144">
        <f t="shared" si="274"/>
        <v>5000</v>
      </c>
      <c r="K610" s="219">
        <f t="shared" si="254"/>
        <v>50</v>
      </c>
    </row>
    <row r="611" spans="1:11" s="41" customFormat="1" ht="26.4">
      <c r="A611" s="175"/>
      <c r="B611" s="184" t="s">
        <v>185</v>
      </c>
      <c r="C611" s="34" t="s">
        <v>304</v>
      </c>
      <c r="D611" s="34" t="s">
        <v>21</v>
      </c>
      <c r="E611" s="34" t="s">
        <v>100</v>
      </c>
      <c r="F611" s="34" t="s">
        <v>326</v>
      </c>
      <c r="G611" s="35" t="s">
        <v>32</v>
      </c>
      <c r="H611" s="144">
        <f>H612</f>
        <v>10000</v>
      </c>
      <c r="I611" s="144">
        <f t="shared" si="274"/>
        <v>10000</v>
      </c>
      <c r="J611" s="144">
        <f t="shared" si="274"/>
        <v>5000</v>
      </c>
      <c r="K611" s="219">
        <f t="shared" si="254"/>
        <v>50</v>
      </c>
    </row>
    <row r="612" spans="1:11" s="41" customFormat="1" ht="26.4">
      <c r="A612" s="175"/>
      <c r="B612" s="181" t="s">
        <v>34</v>
      </c>
      <c r="C612" s="34" t="s">
        <v>304</v>
      </c>
      <c r="D612" s="34" t="s">
        <v>21</v>
      </c>
      <c r="E612" s="34" t="s">
        <v>100</v>
      </c>
      <c r="F612" s="34" t="s">
        <v>326</v>
      </c>
      <c r="G612" s="35" t="s">
        <v>33</v>
      </c>
      <c r="H612" s="144">
        <v>10000</v>
      </c>
      <c r="I612" s="144">
        <v>10000</v>
      </c>
      <c r="J612" s="144">
        <v>5000</v>
      </c>
      <c r="K612" s="219">
        <f t="shared" si="254"/>
        <v>50</v>
      </c>
    </row>
    <row r="613" spans="1:11" s="41" customFormat="1">
      <c r="A613" s="175"/>
      <c r="B613" s="103" t="s">
        <v>60</v>
      </c>
      <c r="C613" s="34" t="s">
        <v>304</v>
      </c>
      <c r="D613" s="34" t="s">
        <v>21</v>
      </c>
      <c r="E613" s="34" t="s">
        <v>100</v>
      </c>
      <c r="F613" s="34" t="s">
        <v>327</v>
      </c>
      <c r="G613" s="35"/>
      <c r="H613" s="144">
        <f>H614+H616</f>
        <v>570678.98</v>
      </c>
      <c r="I613" s="144">
        <f t="shared" ref="I613:J613" si="275">I614+I616</f>
        <v>570678.98</v>
      </c>
      <c r="J613" s="144">
        <f t="shared" si="275"/>
        <v>229429.69</v>
      </c>
      <c r="K613" s="219">
        <f t="shared" si="254"/>
        <v>40.202933354930998</v>
      </c>
    </row>
    <row r="614" spans="1:11" s="41" customFormat="1" ht="39.6">
      <c r="A614" s="175"/>
      <c r="B614" s="181" t="s">
        <v>51</v>
      </c>
      <c r="C614" s="34" t="s">
        <v>304</v>
      </c>
      <c r="D614" s="34" t="s">
        <v>21</v>
      </c>
      <c r="E614" s="34" t="s">
        <v>100</v>
      </c>
      <c r="F614" s="34" t="s">
        <v>327</v>
      </c>
      <c r="G614" s="35" t="s">
        <v>49</v>
      </c>
      <c r="H614" s="144">
        <f>H615</f>
        <v>535678.98</v>
      </c>
      <c r="I614" s="144">
        <f t="shared" ref="I614:J614" si="276">I615</f>
        <v>535678.98</v>
      </c>
      <c r="J614" s="144">
        <f t="shared" si="276"/>
        <v>194929.69</v>
      </c>
      <c r="K614" s="219">
        <f t="shared" si="254"/>
        <v>36.38927366535831</v>
      </c>
    </row>
    <row r="615" spans="1:11" s="41" customFormat="1">
      <c r="A615" s="175"/>
      <c r="B615" s="181" t="s">
        <v>52</v>
      </c>
      <c r="C615" s="34" t="s">
        <v>304</v>
      </c>
      <c r="D615" s="34" t="s">
        <v>21</v>
      </c>
      <c r="E615" s="34" t="s">
        <v>100</v>
      </c>
      <c r="F615" s="34" t="s">
        <v>327</v>
      </c>
      <c r="G615" s="35" t="s">
        <v>50</v>
      </c>
      <c r="H615" s="144">
        <v>535678.98</v>
      </c>
      <c r="I615" s="144">
        <v>535678.98</v>
      </c>
      <c r="J615" s="144">
        <v>194929.69</v>
      </c>
      <c r="K615" s="219">
        <f t="shared" si="254"/>
        <v>36.38927366535831</v>
      </c>
    </row>
    <row r="616" spans="1:11" s="41" customFormat="1" ht="26.4">
      <c r="A616" s="175"/>
      <c r="B616" s="184" t="s">
        <v>185</v>
      </c>
      <c r="C616" s="34" t="s">
        <v>304</v>
      </c>
      <c r="D616" s="34" t="s">
        <v>21</v>
      </c>
      <c r="E616" s="34" t="s">
        <v>100</v>
      </c>
      <c r="F616" s="34" t="s">
        <v>327</v>
      </c>
      <c r="G616" s="35" t="s">
        <v>32</v>
      </c>
      <c r="H616" s="144">
        <f>H617</f>
        <v>35000</v>
      </c>
      <c r="I616" s="144">
        <f t="shared" ref="I616:J616" si="277">I617</f>
        <v>35000</v>
      </c>
      <c r="J616" s="144">
        <f t="shared" si="277"/>
        <v>34500</v>
      </c>
      <c r="K616" s="219">
        <f t="shared" si="254"/>
        <v>98.571428571428584</v>
      </c>
    </row>
    <row r="617" spans="1:11" s="41" customFormat="1" ht="26.4">
      <c r="A617" s="175"/>
      <c r="B617" s="181" t="s">
        <v>34</v>
      </c>
      <c r="C617" s="34" t="s">
        <v>304</v>
      </c>
      <c r="D617" s="34" t="s">
        <v>21</v>
      </c>
      <c r="E617" s="34" t="s">
        <v>100</v>
      </c>
      <c r="F617" s="34" t="s">
        <v>327</v>
      </c>
      <c r="G617" s="35" t="s">
        <v>33</v>
      </c>
      <c r="H617" s="144">
        <v>35000</v>
      </c>
      <c r="I617" s="144">
        <v>35000</v>
      </c>
      <c r="J617" s="144">
        <v>34500</v>
      </c>
      <c r="K617" s="219">
        <f t="shared" si="254"/>
        <v>98.571428571428584</v>
      </c>
    </row>
    <row r="618" spans="1:11" s="41" customFormat="1">
      <c r="A618" s="175"/>
      <c r="B618" s="92"/>
      <c r="C618" s="33"/>
      <c r="D618" s="33"/>
      <c r="E618" s="33"/>
      <c r="F618" s="33"/>
      <c r="G618" s="36"/>
      <c r="H618" s="64"/>
      <c r="I618" s="64"/>
      <c r="J618" s="64"/>
      <c r="K618" s="214"/>
    </row>
    <row r="619" spans="1:11" s="41" customFormat="1" ht="17.399999999999999">
      <c r="A619" s="98" t="s">
        <v>75</v>
      </c>
      <c r="B619" s="152" t="s">
        <v>76</v>
      </c>
      <c r="C619" s="33"/>
      <c r="D619" s="33"/>
      <c r="E619" s="33"/>
      <c r="F619" s="33"/>
      <c r="G619" s="36"/>
      <c r="H619" s="64"/>
      <c r="I619" s="64"/>
      <c r="J619" s="64"/>
      <c r="K619" s="214"/>
    </row>
    <row r="620" spans="1:11" s="41" customFormat="1" ht="17.399999999999999">
      <c r="A620" s="112"/>
      <c r="B620" s="95" t="s">
        <v>197</v>
      </c>
      <c r="C620" s="89" t="s">
        <v>53</v>
      </c>
      <c r="D620" s="89" t="s">
        <v>21</v>
      </c>
      <c r="E620" s="89" t="s">
        <v>100</v>
      </c>
      <c r="F620" s="89" t="s">
        <v>101</v>
      </c>
      <c r="G620" s="90"/>
      <c r="H620" s="91">
        <f>H621+H624+H627+H641+H662+H707+H649+H656+H675+H681+H688+H691+H701+H704+H712+H715+H723+H728+H731+H736+H646+H672+H678+H637+H659+H698+H669+H718</f>
        <v>314432796.67000002</v>
      </c>
      <c r="I620" s="91">
        <f>I621+I624+I627+I641+I662+I707+I649+I656+I675+I681+I688+I691+I701+I704+I712+I715+I723+I728+I731+I736+I646+I672+I678+I637+I659+I698+I669+I718</f>
        <v>314152429.90999997</v>
      </c>
      <c r="J620" s="91">
        <f>J621+J624+J627+J641+J662+J707+J649+J656+J675+J681+J688+J691+J701+J704+J712+J715+J723+J728+J731+J736+J646+J672+J678+J637+J659+J698+J669+J718</f>
        <v>131563787.12000003</v>
      </c>
      <c r="K620" s="213">
        <f t="shared" si="254"/>
        <v>41.878965302828028</v>
      </c>
    </row>
    <row r="621" spans="1:11" s="41" customFormat="1">
      <c r="A621" s="111"/>
      <c r="B621" s="101" t="s">
        <v>258</v>
      </c>
      <c r="C621" s="34" t="s">
        <v>53</v>
      </c>
      <c r="D621" s="34" t="s">
        <v>21</v>
      </c>
      <c r="E621" s="34" t="s">
        <v>100</v>
      </c>
      <c r="F621" s="68" t="s">
        <v>159</v>
      </c>
      <c r="G621" s="94"/>
      <c r="H621" s="97">
        <f>H622</f>
        <v>4134017</v>
      </c>
      <c r="I621" s="97">
        <f t="shared" ref="I621:J622" si="278">I622</f>
        <v>4134017</v>
      </c>
      <c r="J621" s="97">
        <f t="shared" si="278"/>
        <v>2069903.1400000001</v>
      </c>
      <c r="K621" s="215">
        <f t="shared" si="254"/>
        <v>50.070020031364173</v>
      </c>
    </row>
    <row r="622" spans="1:11" customFormat="1" ht="39.6">
      <c r="A622" s="111"/>
      <c r="B622" s="70" t="s">
        <v>51</v>
      </c>
      <c r="C622" s="34" t="s">
        <v>53</v>
      </c>
      <c r="D622" s="34" t="s">
        <v>21</v>
      </c>
      <c r="E622" s="34" t="s">
        <v>100</v>
      </c>
      <c r="F622" s="68" t="s">
        <v>159</v>
      </c>
      <c r="G622" s="94" t="s">
        <v>49</v>
      </c>
      <c r="H622" s="97">
        <f>H623</f>
        <v>4134017</v>
      </c>
      <c r="I622" s="97">
        <f t="shared" si="278"/>
        <v>4134017</v>
      </c>
      <c r="J622" s="97">
        <f t="shared" si="278"/>
        <v>2069903.1400000001</v>
      </c>
      <c r="K622" s="215">
        <f t="shared" si="254"/>
        <v>50.070020031364173</v>
      </c>
    </row>
    <row r="623" spans="1:11" customFormat="1">
      <c r="A623" s="111"/>
      <c r="B623" s="70" t="s">
        <v>52</v>
      </c>
      <c r="C623" s="34" t="s">
        <v>53</v>
      </c>
      <c r="D623" s="34" t="s">
        <v>21</v>
      </c>
      <c r="E623" s="34" t="s">
        <v>100</v>
      </c>
      <c r="F623" s="68" t="s">
        <v>159</v>
      </c>
      <c r="G623" s="94" t="s">
        <v>50</v>
      </c>
      <c r="H623" s="59">
        <v>4134017</v>
      </c>
      <c r="I623" s="59">
        <v>4134017</v>
      </c>
      <c r="J623" s="59">
        <v>2069903.1400000001</v>
      </c>
      <c r="K623" s="208">
        <f t="shared" si="254"/>
        <v>50.070020031364173</v>
      </c>
    </row>
    <row r="624" spans="1:11" customFormat="1">
      <c r="A624" s="111"/>
      <c r="B624" s="153" t="s">
        <v>259</v>
      </c>
      <c r="C624" s="34" t="s">
        <v>53</v>
      </c>
      <c r="D624" s="34" t="s">
        <v>21</v>
      </c>
      <c r="E624" s="34" t="s">
        <v>100</v>
      </c>
      <c r="F624" s="34" t="s">
        <v>121</v>
      </c>
      <c r="G624" s="34"/>
      <c r="H624" s="59">
        <f>H625</f>
        <v>2284588</v>
      </c>
      <c r="I624" s="59">
        <f t="shared" ref="I624:J625" si="279">I625</f>
        <v>2284588</v>
      </c>
      <c r="J624" s="59">
        <f t="shared" si="279"/>
        <v>1112848.5900000001</v>
      </c>
      <c r="K624" s="208">
        <f t="shared" si="254"/>
        <v>48.711128220930867</v>
      </c>
    </row>
    <row r="625" spans="1:12" customFormat="1" ht="45" customHeight="1">
      <c r="A625" s="111"/>
      <c r="B625" s="70" t="s">
        <v>51</v>
      </c>
      <c r="C625" s="34" t="s">
        <v>53</v>
      </c>
      <c r="D625" s="34" t="s">
        <v>21</v>
      </c>
      <c r="E625" s="34" t="s">
        <v>100</v>
      </c>
      <c r="F625" s="34" t="s">
        <v>121</v>
      </c>
      <c r="G625" s="35" t="s">
        <v>49</v>
      </c>
      <c r="H625" s="59">
        <f>H626</f>
        <v>2284588</v>
      </c>
      <c r="I625" s="59">
        <f t="shared" si="279"/>
        <v>2284588</v>
      </c>
      <c r="J625" s="59">
        <f t="shared" si="279"/>
        <v>1112848.5900000001</v>
      </c>
      <c r="K625" s="208">
        <f t="shared" si="254"/>
        <v>48.711128220930867</v>
      </c>
    </row>
    <row r="626" spans="1:12" customFormat="1">
      <c r="A626" s="111"/>
      <c r="B626" s="70" t="s">
        <v>52</v>
      </c>
      <c r="C626" s="34" t="s">
        <v>53</v>
      </c>
      <c r="D626" s="34" t="s">
        <v>21</v>
      </c>
      <c r="E626" s="34" t="s">
        <v>100</v>
      </c>
      <c r="F626" s="34" t="s">
        <v>121</v>
      </c>
      <c r="G626" s="35" t="s">
        <v>50</v>
      </c>
      <c r="H626" s="59">
        <v>2284588</v>
      </c>
      <c r="I626" s="59">
        <v>2284588</v>
      </c>
      <c r="J626" s="59">
        <v>1112848.5900000001</v>
      </c>
      <c r="K626" s="208">
        <f t="shared" si="254"/>
        <v>48.711128220930867</v>
      </c>
    </row>
    <row r="627" spans="1:12" customFormat="1" ht="26.4">
      <c r="A627" s="111"/>
      <c r="B627" s="81" t="s">
        <v>55</v>
      </c>
      <c r="C627" s="34" t="s">
        <v>53</v>
      </c>
      <c r="D627" s="34" t="s">
        <v>21</v>
      </c>
      <c r="E627" s="34" t="s">
        <v>100</v>
      </c>
      <c r="F627" s="34" t="s">
        <v>122</v>
      </c>
      <c r="G627" s="35"/>
      <c r="H627" s="59">
        <f>H628+H630+H634+H632</f>
        <v>128248436.5</v>
      </c>
      <c r="I627" s="59">
        <f t="shared" ref="I627:J627" si="280">I628+I630+I634+I632</f>
        <v>128248436.50000001</v>
      </c>
      <c r="J627" s="59">
        <f t="shared" si="280"/>
        <v>59340357.030000001</v>
      </c>
      <c r="K627" s="208">
        <f t="shared" si="254"/>
        <v>46.269848311172197</v>
      </c>
    </row>
    <row r="628" spans="1:12" customFormat="1" ht="39.6">
      <c r="A628" s="111"/>
      <c r="B628" s="85" t="s">
        <v>51</v>
      </c>
      <c r="C628" s="34" t="s">
        <v>53</v>
      </c>
      <c r="D628" s="34" t="s">
        <v>21</v>
      </c>
      <c r="E628" s="34" t="s">
        <v>100</v>
      </c>
      <c r="F628" s="34" t="s">
        <v>122</v>
      </c>
      <c r="G628" s="35" t="s">
        <v>49</v>
      </c>
      <c r="H628" s="59">
        <f>H629</f>
        <v>116801073.06</v>
      </c>
      <c r="I628" s="59">
        <f t="shared" ref="I628:J628" si="281">I629</f>
        <v>116710176.76000001</v>
      </c>
      <c r="J628" s="59">
        <f t="shared" si="281"/>
        <v>52968121.229999997</v>
      </c>
      <c r="K628" s="208">
        <f t="shared" si="254"/>
        <v>45.384320973930457</v>
      </c>
    </row>
    <row r="629" spans="1:12" customFormat="1">
      <c r="A629" s="111"/>
      <c r="B629" s="85" t="s">
        <v>52</v>
      </c>
      <c r="C629" s="34" t="s">
        <v>53</v>
      </c>
      <c r="D629" s="34" t="s">
        <v>21</v>
      </c>
      <c r="E629" s="34" t="s">
        <v>100</v>
      </c>
      <c r="F629" s="34" t="s">
        <v>122</v>
      </c>
      <c r="G629" s="35" t="s">
        <v>50</v>
      </c>
      <c r="H629" s="59">
        <v>116801073.06</v>
      </c>
      <c r="I629" s="59">
        <v>116710176.76000001</v>
      </c>
      <c r="J629" s="59">
        <v>52968121.229999997</v>
      </c>
      <c r="K629" s="208">
        <f t="shared" si="254"/>
        <v>45.384320973930457</v>
      </c>
    </row>
    <row r="630" spans="1:12" customFormat="1" ht="26.4">
      <c r="A630" s="111"/>
      <c r="B630" s="81" t="s">
        <v>185</v>
      </c>
      <c r="C630" s="34" t="s">
        <v>53</v>
      </c>
      <c r="D630" s="34" t="s">
        <v>21</v>
      </c>
      <c r="E630" s="34" t="s">
        <v>100</v>
      </c>
      <c r="F630" s="34" t="s">
        <v>122</v>
      </c>
      <c r="G630" s="35" t="s">
        <v>32</v>
      </c>
      <c r="H630" s="59">
        <f>H631</f>
        <v>10815264.93</v>
      </c>
      <c r="I630" s="59">
        <f t="shared" ref="I630:J630" si="282">I631</f>
        <v>10814226.57</v>
      </c>
      <c r="J630" s="59">
        <f t="shared" si="282"/>
        <v>6066486.5</v>
      </c>
      <c r="K630" s="208">
        <f t="shared" si="254"/>
        <v>56.097275757372998</v>
      </c>
    </row>
    <row r="631" spans="1:12" customFormat="1" ht="26.4">
      <c r="A631" s="111"/>
      <c r="B631" s="85" t="s">
        <v>34</v>
      </c>
      <c r="C631" s="34" t="s">
        <v>53</v>
      </c>
      <c r="D631" s="34" t="s">
        <v>21</v>
      </c>
      <c r="E631" s="34" t="s">
        <v>100</v>
      </c>
      <c r="F631" s="34" t="s">
        <v>122</v>
      </c>
      <c r="G631" s="35" t="s">
        <v>33</v>
      </c>
      <c r="H631" s="59">
        <v>10815264.93</v>
      </c>
      <c r="I631" s="59">
        <v>10814226.57</v>
      </c>
      <c r="J631" s="59">
        <v>6066486.5</v>
      </c>
      <c r="K631" s="208">
        <f t="shared" si="254"/>
        <v>56.097275757372998</v>
      </c>
      <c r="L631" s="233"/>
    </row>
    <row r="632" spans="1:12" customFormat="1">
      <c r="A632" s="111"/>
      <c r="B632" s="70" t="s">
        <v>35</v>
      </c>
      <c r="C632" s="34" t="s">
        <v>53</v>
      </c>
      <c r="D632" s="34" t="s">
        <v>21</v>
      </c>
      <c r="E632" s="34" t="s">
        <v>100</v>
      </c>
      <c r="F632" s="34" t="s">
        <v>122</v>
      </c>
      <c r="G632" s="35" t="s">
        <v>36</v>
      </c>
      <c r="H632" s="59">
        <f>H633</f>
        <v>386549.43999999994</v>
      </c>
      <c r="I632" s="59">
        <f t="shared" ref="I632:J632" si="283">I633</f>
        <v>477445.74</v>
      </c>
      <c r="J632" s="59">
        <f t="shared" si="283"/>
        <v>190882.24</v>
      </c>
      <c r="K632" s="208">
        <f t="shared" si="254"/>
        <v>39.979881274048019</v>
      </c>
      <c r="L632" s="233"/>
    </row>
    <row r="633" spans="1:12" customFormat="1" ht="15.75" customHeight="1">
      <c r="A633" s="111"/>
      <c r="B633" s="70" t="s">
        <v>38</v>
      </c>
      <c r="C633" s="34" t="s">
        <v>53</v>
      </c>
      <c r="D633" s="34" t="s">
        <v>21</v>
      </c>
      <c r="E633" s="34" t="s">
        <v>100</v>
      </c>
      <c r="F633" s="34" t="s">
        <v>122</v>
      </c>
      <c r="G633" s="35" t="s">
        <v>37</v>
      </c>
      <c r="H633" s="59">
        <v>386549.43999999994</v>
      </c>
      <c r="I633" s="59">
        <v>477445.74</v>
      </c>
      <c r="J633" s="59">
        <v>190882.24</v>
      </c>
      <c r="K633" s="208">
        <f t="shared" ref="K633:K637" si="284">J633/I633*100</f>
        <v>39.979881274048019</v>
      </c>
      <c r="L633" s="233"/>
    </row>
    <row r="634" spans="1:12" customFormat="1">
      <c r="A634" s="111"/>
      <c r="B634" s="85" t="s">
        <v>47</v>
      </c>
      <c r="C634" s="34" t="s">
        <v>53</v>
      </c>
      <c r="D634" s="34" t="s">
        <v>21</v>
      </c>
      <c r="E634" s="34" t="s">
        <v>100</v>
      </c>
      <c r="F634" s="34" t="s">
        <v>122</v>
      </c>
      <c r="G634" s="35" t="s">
        <v>45</v>
      </c>
      <c r="H634" s="59">
        <f>H635+H636</f>
        <v>245549.07</v>
      </c>
      <c r="I634" s="59">
        <f t="shared" ref="I634:J634" si="285">I635+I636</f>
        <v>246587.43</v>
      </c>
      <c r="J634" s="59">
        <f t="shared" si="285"/>
        <v>114867.06</v>
      </c>
      <c r="K634" s="208">
        <f t="shared" si="284"/>
        <v>46.582690772193864</v>
      </c>
    </row>
    <row r="635" spans="1:12" customFormat="1">
      <c r="A635" s="111"/>
      <c r="B635" s="70" t="s">
        <v>377</v>
      </c>
      <c r="C635" s="34" t="s">
        <v>53</v>
      </c>
      <c r="D635" s="34" t="s">
        <v>21</v>
      </c>
      <c r="E635" s="34" t="s">
        <v>100</v>
      </c>
      <c r="F635" s="34" t="s">
        <v>122</v>
      </c>
      <c r="G635" s="35" t="s">
        <v>376</v>
      </c>
      <c r="H635" s="59">
        <v>10549.07</v>
      </c>
      <c r="I635" s="59">
        <v>10549.07</v>
      </c>
      <c r="J635" s="59">
        <v>10549.07</v>
      </c>
      <c r="K635" s="208">
        <f t="shared" si="284"/>
        <v>100</v>
      </c>
    </row>
    <row r="636" spans="1:12" customFormat="1">
      <c r="A636" s="111"/>
      <c r="B636" s="85" t="s">
        <v>56</v>
      </c>
      <c r="C636" s="34" t="s">
        <v>53</v>
      </c>
      <c r="D636" s="34" t="s">
        <v>21</v>
      </c>
      <c r="E636" s="34" t="s">
        <v>100</v>
      </c>
      <c r="F636" s="34" t="s">
        <v>122</v>
      </c>
      <c r="G636" s="35" t="s">
        <v>57</v>
      </c>
      <c r="H636" s="59">
        <v>235000</v>
      </c>
      <c r="I636" s="59">
        <v>236038.36</v>
      </c>
      <c r="J636" s="59">
        <v>104317.99</v>
      </c>
      <c r="K636" s="208">
        <f t="shared" si="284"/>
        <v>44.195354517799565</v>
      </c>
    </row>
    <row r="637" spans="1:12" customFormat="1">
      <c r="A637" s="111"/>
      <c r="B637" s="185" t="s">
        <v>328</v>
      </c>
      <c r="C637" s="72" t="s">
        <v>53</v>
      </c>
      <c r="D637" s="72" t="s">
        <v>21</v>
      </c>
      <c r="E637" s="72" t="s">
        <v>100</v>
      </c>
      <c r="F637" s="34" t="s">
        <v>329</v>
      </c>
      <c r="G637" s="35"/>
      <c r="H637" s="59">
        <f>H638</f>
        <v>1083983.6399999999</v>
      </c>
      <c r="I637" s="59">
        <f t="shared" ref="I637:J637" si="286">I638</f>
        <v>1083983.6399999999</v>
      </c>
      <c r="J637" s="59">
        <f t="shared" si="286"/>
        <v>763176.93</v>
      </c>
      <c r="K637" s="208">
        <f t="shared" si="284"/>
        <v>70.404838397745579</v>
      </c>
    </row>
    <row r="638" spans="1:12" customFormat="1">
      <c r="A638" s="111"/>
      <c r="B638" s="181" t="s">
        <v>47</v>
      </c>
      <c r="C638" s="72" t="s">
        <v>53</v>
      </c>
      <c r="D638" s="72" t="s">
        <v>21</v>
      </c>
      <c r="E638" s="72" t="s">
        <v>100</v>
      </c>
      <c r="F638" s="34" t="s">
        <v>329</v>
      </c>
      <c r="G638" s="35" t="s">
        <v>45</v>
      </c>
      <c r="H638" s="59">
        <f>H639+H640</f>
        <v>1083983.6399999999</v>
      </c>
      <c r="I638" s="59">
        <f t="shared" ref="I638:J638" si="287">I639+I640</f>
        <v>1083983.6399999999</v>
      </c>
      <c r="J638" s="59">
        <f t="shared" si="287"/>
        <v>763176.93</v>
      </c>
      <c r="K638" s="208">
        <f t="shared" ref="K638:K704" si="288">J638/I638*100</f>
        <v>70.404838397745579</v>
      </c>
    </row>
    <row r="639" spans="1:12" customFormat="1">
      <c r="A639" s="111"/>
      <c r="B639" s="197" t="s">
        <v>377</v>
      </c>
      <c r="C639" s="72" t="s">
        <v>53</v>
      </c>
      <c r="D639" s="72" t="s">
        <v>21</v>
      </c>
      <c r="E639" s="72" t="s">
        <v>100</v>
      </c>
      <c r="F639" s="34" t="s">
        <v>329</v>
      </c>
      <c r="G639" s="35" t="s">
        <v>376</v>
      </c>
      <c r="H639" s="59">
        <v>8983.64</v>
      </c>
      <c r="I639" s="59">
        <v>8983.64</v>
      </c>
      <c r="J639" s="59">
        <v>8176.93</v>
      </c>
      <c r="K639" s="208">
        <f t="shared" si="288"/>
        <v>91.020232333441683</v>
      </c>
    </row>
    <row r="640" spans="1:12" customFormat="1">
      <c r="A640" s="111"/>
      <c r="B640" s="186" t="s">
        <v>56</v>
      </c>
      <c r="C640" s="72" t="s">
        <v>53</v>
      </c>
      <c r="D640" s="72" t="s">
        <v>21</v>
      </c>
      <c r="E640" s="72" t="s">
        <v>100</v>
      </c>
      <c r="F640" s="34" t="s">
        <v>329</v>
      </c>
      <c r="G640" s="35" t="s">
        <v>57</v>
      </c>
      <c r="H640" s="59">
        <v>1075000</v>
      </c>
      <c r="I640" s="59">
        <v>1075000</v>
      </c>
      <c r="J640" s="59">
        <v>755000</v>
      </c>
      <c r="K640" s="208">
        <f t="shared" si="288"/>
        <v>70.232558139534888</v>
      </c>
    </row>
    <row r="641" spans="1:11" customFormat="1" ht="26.4">
      <c r="A641" s="111"/>
      <c r="B641" s="153" t="s">
        <v>260</v>
      </c>
      <c r="C641" s="34" t="s">
        <v>53</v>
      </c>
      <c r="D641" s="34" t="s">
        <v>21</v>
      </c>
      <c r="E641" s="34" t="s">
        <v>100</v>
      </c>
      <c r="F641" s="34" t="s">
        <v>123</v>
      </c>
      <c r="G641" s="35"/>
      <c r="H641" s="59">
        <f>H644+H642</f>
        <v>271000</v>
      </c>
      <c r="I641" s="59">
        <f t="shared" ref="I641:J641" si="289">I644+I642</f>
        <v>271000</v>
      </c>
      <c r="J641" s="59">
        <f t="shared" si="289"/>
        <v>119318.44</v>
      </c>
      <c r="K641" s="208">
        <f t="shared" si="288"/>
        <v>44.028944649446494</v>
      </c>
    </row>
    <row r="642" spans="1:11" customFormat="1" ht="39.6">
      <c r="A642" s="111"/>
      <c r="B642" s="70" t="s">
        <v>51</v>
      </c>
      <c r="C642" s="34" t="s">
        <v>53</v>
      </c>
      <c r="D642" s="34" t="s">
        <v>21</v>
      </c>
      <c r="E642" s="34" t="s">
        <v>100</v>
      </c>
      <c r="F642" s="34" t="s">
        <v>123</v>
      </c>
      <c r="G642" s="35" t="s">
        <v>49</v>
      </c>
      <c r="H642" s="59">
        <f>H643</f>
        <v>195000</v>
      </c>
      <c r="I642" s="59">
        <f t="shared" ref="I642:J642" si="290">I643</f>
        <v>195000</v>
      </c>
      <c r="J642" s="59">
        <f t="shared" si="290"/>
        <v>115848.44</v>
      </c>
      <c r="K642" s="208">
        <f t="shared" si="288"/>
        <v>59.409456410256411</v>
      </c>
    </row>
    <row r="643" spans="1:11" customFormat="1">
      <c r="A643" s="111"/>
      <c r="B643" s="70" t="s">
        <v>52</v>
      </c>
      <c r="C643" s="34" t="s">
        <v>53</v>
      </c>
      <c r="D643" s="34" t="s">
        <v>21</v>
      </c>
      <c r="E643" s="34" t="s">
        <v>100</v>
      </c>
      <c r="F643" s="34" t="s">
        <v>123</v>
      </c>
      <c r="G643" s="35" t="s">
        <v>50</v>
      </c>
      <c r="H643" s="59">
        <v>195000</v>
      </c>
      <c r="I643" s="59">
        <v>195000</v>
      </c>
      <c r="J643" s="59">
        <v>115848.44</v>
      </c>
      <c r="K643" s="208">
        <f t="shared" si="288"/>
        <v>59.409456410256411</v>
      </c>
    </row>
    <row r="644" spans="1:11" customFormat="1" ht="26.4">
      <c r="A644" s="111"/>
      <c r="B644" s="122" t="s">
        <v>185</v>
      </c>
      <c r="C644" s="34" t="s">
        <v>53</v>
      </c>
      <c r="D644" s="34" t="s">
        <v>21</v>
      </c>
      <c r="E644" s="34" t="s">
        <v>100</v>
      </c>
      <c r="F644" s="34" t="s">
        <v>123</v>
      </c>
      <c r="G644" s="35" t="s">
        <v>32</v>
      </c>
      <c r="H644" s="59">
        <f>H645</f>
        <v>76000</v>
      </c>
      <c r="I644" s="59">
        <f t="shared" ref="I644:J644" si="291">I645</f>
        <v>76000</v>
      </c>
      <c r="J644" s="59">
        <f t="shared" si="291"/>
        <v>3470</v>
      </c>
      <c r="K644" s="208">
        <f t="shared" si="288"/>
        <v>4.5657894736842106</v>
      </c>
    </row>
    <row r="645" spans="1:11" customFormat="1" ht="26.4">
      <c r="A645" s="111"/>
      <c r="B645" s="70" t="s">
        <v>34</v>
      </c>
      <c r="C645" s="34" t="s">
        <v>53</v>
      </c>
      <c r="D645" s="34" t="s">
        <v>21</v>
      </c>
      <c r="E645" s="34" t="s">
        <v>100</v>
      </c>
      <c r="F645" s="34" t="s">
        <v>123</v>
      </c>
      <c r="G645" s="35" t="s">
        <v>33</v>
      </c>
      <c r="H645" s="59">
        <v>76000</v>
      </c>
      <c r="I645" s="59">
        <v>76000</v>
      </c>
      <c r="J645" s="59">
        <v>3470</v>
      </c>
      <c r="K645" s="208">
        <f t="shared" si="288"/>
        <v>4.5657894736842106</v>
      </c>
    </row>
    <row r="646" spans="1:11" customFormat="1" ht="39.6">
      <c r="A646" s="111"/>
      <c r="B646" s="115" t="s">
        <v>167</v>
      </c>
      <c r="C646" s="34" t="s">
        <v>53</v>
      </c>
      <c r="D646" s="34" t="s">
        <v>21</v>
      </c>
      <c r="E646" s="34" t="s">
        <v>100</v>
      </c>
      <c r="F646" s="34" t="s">
        <v>166</v>
      </c>
      <c r="G646" s="109"/>
      <c r="H646" s="59">
        <f>H647</f>
        <v>1615767.7199999997</v>
      </c>
      <c r="I646" s="59">
        <f t="shared" ref="I646:J647" si="292">I647</f>
        <v>1615767.72</v>
      </c>
      <c r="J646" s="59">
        <f t="shared" si="292"/>
        <v>0</v>
      </c>
      <c r="K646" s="208">
        <f t="shared" si="288"/>
        <v>0</v>
      </c>
    </row>
    <row r="647" spans="1:11" customFormat="1">
      <c r="A647" s="111"/>
      <c r="B647" s="81" t="s">
        <v>47</v>
      </c>
      <c r="C647" s="34" t="s">
        <v>53</v>
      </c>
      <c r="D647" s="34" t="s">
        <v>21</v>
      </c>
      <c r="E647" s="34" t="s">
        <v>100</v>
      </c>
      <c r="F647" s="34" t="s">
        <v>166</v>
      </c>
      <c r="G647" s="109" t="s">
        <v>45</v>
      </c>
      <c r="H647" s="59">
        <f>H648</f>
        <v>1615767.7199999997</v>
      </c>
      <c r="I647" s="59">
        <f t="shared" si="292"/>
        <v>1615767.72</v>
      </c>
      <c r="J647" s="59">
        <f t="shared" si="292"/>
        <v>0</v>
      </c>
      <c r="K647" s="208">
        <f t="shared" si="288"/>
        <v>0</v>
      </c>
    </row>
    <row r="648" spans="1:11" customFormat="1">
      <c r="A648" s="111"/>
      <c r="B648" s="81" t="s">
        <v>61</v>
      </c>
      <c r="C648" s="34" t="s">
        <v>53</v>
      </c>
      <c r="D648" s="34" t="s">
        <v>21</v>
      </c>
      <c r="E648" s="34" t="s">
        <v>100</v>
      </c>
      <c r="F648" s="34" t="s">
        <v>166</v>
      </c>
      <c r="G648" s="109" t="s">
        <v>62</v>
      </c>
      <c r="H648" s="59">
        <v>1615767.7199999997</v>
      </c>
      <c r="I648" s="59">
        <v>1615767.72</v>
      </c>
      <c r="J648" s="59"/>
      <c r="K648" s="208">
        <f t="shared" si="288"/>
        <v>0</v>
      </c>
    </row>
    <row r="649" spans="1:11" customFormat="1">
      <c r="A649" s="111"/>
      <c r="B649" s="84" t="s">
        <v>63</v>
      </c>
      <c r="C649" s="34" t="s">
        <v>53</v>
      </c>
      <c r="D649" s="34" t="s">
        <v>21</v>
      </c>
      <c r="E649" s="34" t="s">
        <v>100</v>
      </c>
      <c r="F649" s="39" t="s">
        <v>124</v>
      </c>
      <c r="G649" s="40"/>
      <c r="H649" s="59">
        <f>H650+H652+H654</f>
        <v>71746144</v>
      </c>
      <c r="I649" s="59">
        <f t="shared" ref="I649:J649" si="293">I650+I652+I654</f>
        <v>71746144</v>
      </c>
      <c r="J649" s="59">
        <f t="shared" si="293"/>
        <v>33978990.340000004</v>
      </c>
      <c r="K649" s="208">
        <f t="shared" si="288"/>
        <v>47.360023055733841</v>
      </c>
    </row>
    <row r="650" spans="1:11" customFormat="1" ht="39.6">
      <c r="A650" s="111"/>
      <c r="B650" s="85" t="s">
        <v>51</v>
      </c>
      <c r="C650" s="34" t="s">
        <v>53</v>
      </c>
      <c r="D650" s="34" t="s">
        <v>21</v>
      </c>
      <c r="E650" s="34" t="s">
        <v>100</v>
      </c>
      <c r="F650" s="39" t="s">
        <v>124</v>
      </c>
      <c r="G650" s="40" t="s">
        <v>49</v>
      </c>
      <c r="H650" s="59">
        <f>H651</f>
        <v>57340006</v>
      </c>
      <c r="I650" s="59">
        <f t="shared" ref="I650:J650" si="294">I651</f>
        <v>57340006</v>
      </c>
      <c r="J650" s="59">
        <f t="shared" si="294"/>
        <v>26400747.699999999</v>
      </c>
      <c r="K650" s="208">
        <f t="shared" si="288"/>
        <v>46.042457163328514</v>
      </c>
    </row>
    <row r="651" spans="1:11" customFormat="1">
      <c r="A651" s="111"/>
      <c r="B651" s="85" t="s">
        <v>64</v>
      </c>
      <c r="C651" s="34" t="s">
        <v>53</v>
      </c>
      <c r="D651" s="34" t="s">
        <v>21</v>
      </c>
      <c r="E651" s="34" t="s">
        <v>100</v>
      </c>
      <c r="F651" s="39" t="s">
        <v>124</v>
      </c>
      <c r="G651" s="40" t="s">
        <v>65</v>
      </c>
      <c r="H651" s="59">
        <v>57340006</v>
      </c>
      <c r="I651" s="59">
        <v>57340006</v>
      </c>
      <c r="J651" s="59">
        <v>26400747.699999999</v>
      </c>
      <c r="K651" s="208">
        <f t="shared" si="288"/>
        <v>46.042457163328514</v>
      </c>
    </row>
    <row r="652" spans="1:11" customFormat="1" ht="26.4">
      <c r="A652" s="111"/>
      <c r="B652" s="81" t="s">
        <v>185</v>
      </c>
      <c r="C652" s="34" t="s">
        <v>53</v>
      </c>
      <c r="D652" s="34" t="s">
        <v>21</v>
      </c>
      <c r="E652" s="34" t="s">
        <v>100</v>
      </c>
      <c r="F652" s="39" t="s">
        <v>124</v>
      </c>
      <c r="G652" s="40" t="s">
        <v>32</v>
      </c>
      <c r="H652" s="59">
        <f>H653</f>
        <v>14358530</v>
      </c>
      <c r="I652" s="59">
        <f t="shared" ref="I652:J652" si="295">I653</f>
        <v>14358530</v>
      </c>
      <c r="J652" s="59">
        <f t="shared" si="295"/>
        <v>7558483.1100000003</v>
      </c>
      <c r="K652" s="208">
        <f t="shared" si="288"/>
        <v>52.641064997600729</v>
      </c>
    </row>
    <row r="653" spans="1:11" customFormat="1" ht="26.4">
      <c r="A653" s="111"/>
      <c r="B653" s="85" t="s">
        <v>34</v>
      </c>
      <c r="C653" s="34" t="s">
        <v>53</v>
      </c>
      <c r="D653" s="34" t="s">
        <v>21</v>
      </c>
      <c r="E653" s="34" t="s">
        <v>100</v>
      </c>
      <c r="F653" s="39" t="s">
        <v>124</v>
      </c>
      <c r="G653" s="40" t="s">
        <v>33</v>
      </c>
      <c r="H653" s="59">
        <v>14358530</v>
      </c>
      <c r="I653" s="59">
        <v>14358530</v>
      </c>
      <c r="J653" s="59">
        <v>7558483.1100000003</v>
      </c>
      <c r="K653" s="208">
        <f t="shared" si="288"/>
        <v>52.641064997600729</v>
      </c>
    </row>
    <row r="654" spans="1:11" customFormat="1">
      <c r="A654" s="111"/>
      <c r="B654" s="70" t="s">
        <v>47</v>
      </c>
      <c r="C654" s="34" t="s">
        <v>53</v>
      </c>
      <c r="D654" s="34" t="s">
        <v>21</v>
      </c>
      <c r="E654" s="34" t="s">
        <v>100</v>
      </c>
      <c r="F654" s="39" t="s">
        <v>124</v>
      </c>
      <c r="G654" s="69" t="s">
        <v>45</v>
      </c>
      <c r="H654" s="59">
        <f>H655</f>
        <v>47608</v>
      </c>
      <c r="I654" s="59">
        <f t="shared" ref="I654:J654" si="296">I655</f>
        <v>47608</v>
      </c>
      <c r="J654" s="59">
        <f t="shared" si="296"/>
        <v>19759.53</v>
      </c>
      <c r="K654" s="208">
        <f t="shared" si="288"/>
        <v>41.504642076961851</v>
      </c>
    </row>
    <row r="655" spans="1:11" customFormat="1">
      <c r="A655" s="111"/>
      <c r="B655" s="70" t="s">
        <v>56</v>
      </c>
      <c r="C655" s="34" t="s">
        <v>53</v>
      </c>
      <c r="D655" s="34" t="s">
        <v>21</v>
      </c>
      <c r="E655" s="34" t="s">
        <v>100</v>
      </c>
      <c r="F655" s="39" t="s">
        <v>124</v>
      </c>
      <c r="G655" s="69" t="s">
        <v>57</v>
      </c>
      <c r="H655" s="59">
        <v>47608</v>
      </c>
      <c r="I655" s="59">
        <v>47608</v>
      </c>
      <c r="J655" s="59">
        <v>19759.53</v>
      </c>
      <c r="K655" s="208">
        <f t="shared" si="288"/>
        <v>41.504642076961851</v>
      </c>
    </row>
    <row r="656" spans="1:11" customFormat="1">
      <c r="A656" s="111"/>
      <c r="B656" s="85" t="s">
        <v>58</v>
      </c>
      <c r="C656" s="34" t="s">
        <v>53</v>
      </c>
      <c r="D656" s="34" t="s">
        <v>21</v>
      </c>
      <c r="E656" s="34" t="s">
        <v>100</v>
      </c>
      <c r="F656" s="34" t="s">
        <v>125</v>
      </c>
      <c r="G656" s="35"/>
      <c r="H656" s="59">
        <f>H657</f>
        <v>744000</v>
      </c>
      <c r="I656" s="59">
        <f t="shared" ref="I656:J657" si="297">I657</f>
        <v>744000</v>
      </c>
      <c r="J656" s="59">
        <f t="shared" si="297"/>
        <v>449639.65</v>
      </c>
      <c r="K656" s="208">
        <f t="shared" si="288"/>
        <v>60.435436827956991</v>
      </c>
    </row>
    <row r="657" spans="1:11" customFormat="1" ht="26.4">
      <c r="A657" s="111"/>
      <c r="B657" s="81" t="s">
        <v>185</v>
      </c>
      <c r="C657" s="34" t="s">
        <v>53</v>
      </c>
      <c r="D657" s="34" t="s">
        <v>21</v>
      </c>
      <c r="E657" s="34" t="s">
        <v>100</v>
      </c>
      <c r="F657" s="34" t="s">
        <v>125</v>
      </c>
      <c r="G657" s="35" t="s">
        <v>32</v>
      </c>
      <c r="H657" s="59">
        <f>H658</f>
        <v>744000</v>
      </c>
      <c r="I657" s="59">
        <f t="shared" si="297"/>
        <v>744000</v>
      </c>
      <c r="J657" s="59">
        <f t="shared" si="297"/>
        <v>449639.65</v>
      </c>
      <c r="K657" s="208">
        <f t="shared" si="288"/>
        <v>60.435436827956991</v>
      </c>
    </row>
    <row r="658" spans="1:11" customFormat="1" ht="26.4">
      <c r="A658" s="111"/>
      <c r="B658" s="85" t="s">
        <v>34</v>
      </c>
      <c r="C658" s="34" t="s">
        <v>53</v>
      </c>
      <c r="D658" s="34" t="s">
        <v>21</v>
      </c>
      <c r="E658" s="34" t="s">
        <v>100</v>
      </c>
      <c r="F658" s="34" t="s">
        <v>125</v>
      </c>
      <c r="G658" s="35" t="s">
        <v>33</v>
      </c>
      <c r="H658" s="59">
        <v>744000</v>
      </c>
      <c r="I658" s="59">
        <v>744000</v>
      </c>
      <c r="J658" s="59">
        <v>449639.65</v>
      </c>
      <c r="K658" s="208">
        <f t="shared" si="288"/>
        <v>60.435436827956991</v>
      </c>
    </row>
    <row r="659" spans="1:11" customFormat="1">
      <c r="A659" s="111"/>
      <c r="B659" s="115" t="s">
        <v>330</v>
      </c>
      <c r="C659" s="34" t="s">
        <v>53</v>
      </c>
      <c r="D659" s="34" t="s">
        <v>21</v>
      </c>
      <c r="E659" s="34" t="s">
        <v>100</v>
      </c>
      <c r="F659" s="36" t="s">
        <v>331</v>
      </c>
      <c r="G659" s="109"/>
      <c r="H659" s="59">
        <f>H660</f>
        <v>19632425.620000001</v>
      </c>
      <c r="I659" s="59">
        <f t="shared" ref="I659:J660" si="298">I660</f>
        <v>19632425.620000001</v>
      </c>
      <c r="J659" s="59">
        <f t="shared" si="298"/>
        <v>0</v>
      </c>
      <c r="K659" s="208">
        <f t="shared" si="288"/>
        <v>0</v>
      </c>
    </row>
    <row r="660" spans="1:11" customFormat="1">
      <c r="A660" s="111"/>
      <c r="B660" s="81" t="s">
        <v>47</v>
      </c>
      <c r="C660" s="34" t="s">
        <v>53</v>
      </c>
      <c r="D660" s="34" t="s">
        <v>21</v>
      </c>
      <c r="E660" s="34" t="s">
        <v>100</v>
      </c>
      <c r="F660" s="36" t="s">
        <v>331</v>
      </c>
      <c r="G660" s="109" t="s">
        <v>45</v>
      </c>
      <c r="H660" s="59">
        <f>H661</f>
        <v>19632425.620000001</v>
      </c>
      <c r="I660" s="59">
        <f t="shared" si="298"/>
        <v>19632425.620000001</v>
      </c>
      <c r="J660" s="59">
        <f t="shared" si="298"/>
        <v>0</v>
      </c>
      <c r="K660" s="208">
        <f t="shared" si="288"/>
        <v>0</v>
      </c>
    </row>
    <row r="661" spans="1:11" customFormat="1">
      <c r="A661" s="111"/>
      <c r="B661" s="81" t="s">
        <v>61</v>
      </c>
      <c r="C661" s="34" t="s">
        <v>53</v>
      </c>
      <c r="D661" s="34" t="s">
        <v>21</v>
      </c>
      <c r="E661" s="34" t="s">
        <v>100</v>
      </c>
      <c r="F661" s="36" t="s">
        <v>331</v>
      </c>
      <c r="G661" s="109" t="s">
        <v>62</v>
      </c>
      <c r="H661" s="59">
        <v>19632425.620000001</v>
      </c>
      <c r="I661" s="59">
        <v>19632425.620000001</v>
      </c>
      <c r="J661" s="59"/>
      <c r="K661" s="208">
        <f t="shared" si="288"/>
        <v>0</v>
      </c>
    </row>
    <row r="662" spans="1:11" customFormat="1">
      <c r="A662" s="111"/>
      <c r="B662" s="101" t="s">
        <v>192</v>
      </c>
      <c r="C662" s="34" t="s">
        <v>53</v>
      </c>
      <c r="D662" s="34" t="s">
        <v>21</v>
      </c>
      <c r="E662" s="34" t="s">
        <v>100</v>
      </c>
      <c r="F662" s="34" t="s">
        <v>193</v>
      </c>
      <c r="G662" s="35"/>
      <c r="H662" s="59">
        <f>H663+H665+H667</f>
        <v>1901802</v>
      </c>
      <c r="I662" s="59">
        <f t="shared" ref="I662:J662" si="299">I663+I665+I667</f>
        <v>1901802</v>
      </c>
      <c r="J662" s="59">
        <f t="shared" si="299"/>
        <v>819876.79</v>
      </c>
      <c r="K662" s="208">
        <f t="shared" si="288"/>
        <v>43.110523072328242</v>
      </c>
    </row>
    <row r="663" spans="1:11" customFormat="1" ht="39.6">
      <c r="A663" s="111"/>
      <c r="B663" s="85" t="s">
        <v>51</v>
      </c>
      <c r="C663" s="34" t="s">
        <v>53</v>
      </c>
      <c r="D663" s="34" t="s">
        <v>21</v>
      </c>
      <c r="E663" s="34" t="s">
        <v>100</v>
      </c>
      <c r="F663" s="34" t="s">
        <v>193</v>
      </c>
      <c r="G663" s="35" t="s">
        <v>49</v>
      </c>
      <c r="H663" s="59">
        <f>H664</f>
        <v>1844302</v>
      </c>
      <c r="I663" s="59">
        <f t="shared" ref="I663:J663" si="300">I664</f>
        <v>1844302</v>
      </c>
      <c r="J663" s="59">
        <f t="shared" si="300"/>
        <v>795914.26</v>
      </c>
      <c r="K663" s="208">
        <f t="shared" si="288"/>
        <v>43.155310789664604</v>
      </c>
    </row>
    <row r="664" spans="1:11" customFormat="1">
      <c r="A664" s="111"/>
      <c r="B664" s="85" t="s">
        <v>52</v>
      </c>
      <c r="C664" s="34" t="s">
        <v>53</v>
      </c>
      <c r="D664" s="34" t="s">
        <v>21</v>
      </c>
      <c r="E664" s="34" t="s">
        <v>100</v>
      </c>
      <c r="F664" s="34" t="s">
        <v>193</v>
      </c>
      <c r="G664" s="35" t="s">
        <v>50</v>
      </c>
      <c r="H664" s="59">
        <v>1844302</v>
      </c>
      <c r="I664" s="59">
        <v>1844302</v>
      </c>
      <c r="J664" s="59">
        <v>795914.26</v>
      </c>
      <c r="K664" s="208">
        <f t="shared" si="288"/>
        <v>43.155310789664604</v>
      </c>
    </row>
    <row r="665" spans="1:11" customFormat="1" ht="26.4">
      <c r="A665" s="111"/>
      <c r="B665" s="81" t="s">
        <v>185</v>
      </c>
      <c r="C665" s="34" t="s">
        <v>53</v>
      </c>
      <c r="D665" s="34" t="s">
        <v>21</v>
      </c>
      <c r="E665" s="34" t="s">
        <v>100</v>
      </c>
      <c r="F665" s="34" t="s">
        <v>193</v>
      </c>
      <c r="G665" s="35" t="s">
        <v>32</v>
      </c>
      <c r="H665" s="59">
        <f>H666</f>
        <v>54500</v>
      </c>
      <c r="I665" s="59">
        <f t="shared" ref="I665:J665" si="301">I666</f>
        <v>54500</v>
      </c>
      <c r="J665" s="59">
        <f t="shared" si="301"/>
        <v>20962.53</v>
      </c>
      <c r="K665" s="208">
        <f t="shared" si="288"/>
        <v>38.463357798165134</v>
      </c>
    </row>
    <row r="666" spans="1:11" customFormat="1" ht="26.4">
      <c r="A666" s="111"/>
      <c r="B666" s="85" t="s">
        <v>34</v>
      </c>
      <c r="C666" s="34" t="s">
        <v>53</v>
      </c>
      <c r="D666" s="34" t="s">
        <v>21</v>
      </c>
      <c r="E666" s="34" t="s">
        <v>100</v>
      </c>
      <c r="F666" s="34" t="s">
        <v>193</v>
      </c>
      <c r="G666" s="35" t="s">
        <v>33</v>
      </c>
      <c r="H666" s="59">
        <f>57500-3000</f>
        <v>54500</v>
      </c>
      <c r="I666" s="59">
        <f>57500-3000</f>
        <v>54500</v>
      </c>
      <c r="J666" s="59">
        <v>20962.53</v>
      </c>
      <c r="K666" s="208">
        <f t="shared" si="288"/>
        <v>38.463357798165134</v>
      </c>
    </row>
    <row r="667" spans="1:11" customFormat="1">
      <c r="A667" s="111"/>
      <c r="B667" s="70" t="s">
        <v>47</v>
      </c>
      <c r="C667" s="34" t="s">
        <v>53</v>
      </c>
      <c r="D667" s="34" t="s">
        <v>21</v>
      </c>
      <c r="E667" s="34" t="s">
        <v>100</v>
      </c>
      <c r="F667" s="34" t="s">
        <v>193</v>
      </c>
      <c r="G667" s="36" t="s">
        <v>45</v>
      </c>
      <c r="H667" s="59">
        <f>H668</f>
        <v>3000</v>
      </c>
      <c r="I667" s="59">
        <f t="shared" ref="I667:J667" si="302">I668</f>
        <v>3000</v>
      </c>
      <c r="J667" s="59">
        <f t="shared" si="302"/>
        <v>3000</v>
      </c>
      <c r="K667" s="208">
        <f t="shared" si="288"/>
        <v>100</v>
      </c>
    </row>
    <row r="668" spans="1:11" customFormat="1">
      <c r="A668" s="111"/>
      <c r="B668" s="70" t="s">
        <v>56</v>
      </c>
      <c r="C668" s="34" t="s">
        <v>53</v>
      </c>
      <c r="D668" s="34" t="s">
        <v>21</v>
      </c>
      <c r="E668" s="34" t="s">
        <v>100</v>
      </c>
      <c r="F668" s="34" t="s">
        <v>193</v>
      </c>
      <c r="G668" s="36" t="s">
        <v>57</v>
      </c>
      <c r="H668" s="59">
        <v>3000</v>
      </c>
      <c r="I668" s="59">
        <v>3000</v>
      </c>
      <c r="J668" s="59">
        <v>3000</v>
      </c>
      <c r="K668" s="208">
        <f t="shared" si="288"/>
        <v>100</v>
      </c>
    </row>
    <row r="669" spans="1:11" customFormat="1" ht="26.4">
      <c r="A669" s="111"/>
      <c r="B669" s="70" t="s">
        <v>379</v>
      </c>
      <c r="C669" s="34" t="s">
        <v>53</v>
      </c>
      <c r="D669" s="34" t="s">
        <v>21</v>
      </c>
      <c r="E669" s="34" t="s">
        <v>100</v>
      </c>
      <c r="F669" s="34" t="s">
        <v>378</v>
      </c>
      <c r="G669" s="36"/>
      <c r="H669" s="59">
        <f>H670</f>
        <v>4878725.26</v>
      </c>
      <c r="I669" s="59">
        <f t="shared" ref="I669:J670" si="303">I670</f>
        <v>4878725.26</v>
      </c>
      <c r="J669" s="59">
        <f t="shared" si="303"/>
        <v>0</v>
      </c>
      <c r="K669" s="208">
        <f t="shared" si="288"/>
        <v>0</v>
      </c>
    </row>
    <row r="670" spans="1:11" customFormat="1">
      <c r="A670" s="111"/>
      <c r="B670" s="81" t="s">
        <v>47</v>
      </c>
      <c r="C670" s="34" t="s">
        <v>53</v>
      </c>
      <c r="D670" s="34" t="s">
        <v>21</v>
      </c>
      <c r="E670" s="34" t="s">
        <v>100</v>
      </c>
      <c r="F670" s="34" t="s">
        <v>378</v>
      </c>
      <c r="G670" s="36" t="s">
        <v>45</v>
      </c>
      <c r="H670" s="59">
        <f>H671</f>
        <v>4878725.26</v>
      </c>
      <c r="I670" s="59">
        <f t="shared" si="303"/>
        <v>4878725.26</v>
      </c>
      <c r="J670" s="59">
        <f t="shared" si="303"/>
        <v>0</v>
      </c>
      <c r="K670" s="208">
        <f t="shared" si="288"/>
        <v>0</v>
      </c>
    </row>
    <row r="671" spans="1:11" customFormat="1">
      <c r="A671" s="111"/>
      <c r="B671" s="81" t="s">
        <v>61</v>
      </c>
      <c r="C671" s="34" t="s">
        <v>53</v>
      </c>
      <c r="D671" s="34" t="s">
        <v>21</v>
      </c>
      <c r="E671" s="34" t="s">
        <v>100</v>
      </c>
      <c r="F671" s="34" t="s">
        <v>378</v>
      </c>
      <c r="G671" s="36" t="s">
        <v>62</v>
      </c>
      <c r="H671" s="59">
        <v>4878725.26</v>
      </c>
      <c r="I671" s="59">
        <v>4878725.26</v>
      </c>
      <c r="J671" s="59"/>
      <c r="K671" s="208">
        <f t="shared" si="288"/>
        <v>0</v>
      </c>
    </row>
    <row r="672" spans="1:11" customFormat="1">
      <c r="A672" s="111"/>
      <c r="B672" s="81" t="s">
        <v>261</v>
      </c>
      <c r="C672" s="33" t="s">
        <v>53</v>
      </c>
      <c r="D672" s="33" t="s">
        <v>21</v>
      </c>
      <c r="E672" s="33" t="s">
        <v>100</v>
      </c>
      <c r="F672" s="99" t="s">
        <v>262</v>
      </c>
      <c r="G672" s="36"/>
      <c r="H672" s="59">
        <f>H673</f>
        <v>5113574</v>
      </c>
      <c r="I672" s="59">
        <f t="shared" ref="I672:J673" si="304">I673</f>
        <v>5113574</v>
      </c>
      <c r="J672" s="59">
        <f t="shared" si="304"/>
        <v>2658740.02</v>
      </c>
      <c r="K672" s="208">
        <f t="shared" si="288"/>
        <v>51.993772261827054</v>
      </c>
    </row>
    <row r="673" spans="1:11" customFormat="1" ht="26.4">
      <c r="A673" s="111"/>
      <c r="B673" s="73" t="s">
        <v>41</v>
      </c>
      <c r="C673" s="33" t="s">
        <v>53</v>
      </c>
      <c r="D673" s="33" t="s">
        <v>21</v>
      </c>
      <c r="E673" s="33" t="s">
        <v>100</v>
      </c>
      <c r="F673" s="99" t="s">
        <v>262</v>
      </c>
      <c r="G673" s="35" t="s">
        <v>39</v>
      </c>
      <c r="H673" s="59">
        <f>H674</f>
        <v>5113574</v>
      </c>
      <c r="I673" s="59">
        <f t="shared" si="304"/>
        <v>5113574</v>
      </c>
      <c r="J673" s="59">
        <f t="shared" si="304"/>
        <v>2658740.02</v>
      </c>
      <c r="K673" s="208">
        <f t="shared" si="288"/>
        <v>51.993772261827054</v>
      </c>
    </row>
    <row r="674" spans="1:11" customFormat="1">
      <c r="A674" s="111"/>
      <c r="B674" s="81" t="s">
        <v>175</v>
      </c>
      <c r="C674" s="33" t="s">
        <v>53</v>
      </c>
      <c r="D674" s="33" t="s">
        <v>21</v>
      </c>
      <c r="E674" s="33" t="s">
        <v>100</v>
      </c>
      <c r="F674" s="99" t="s">
        <v>262</v>
      </c>
      <c r="G674" s="35" t="s">
        <v>172</v>
      </c>
      <c r="H674" s="59">
        <v>5113574</v>
      </c>
      <c r="I674" s="59">
        <v>5113574</v>
      </c>
      <c r="J674" s="59">
        <v>2658740.02</v>
      </c>
      <c r="K674" s="208">
        <f t="shared" si="288"/>
        <v>51.993772261827054</v>
      </c>
    </row>
    <row r="675" spans="1:11" customFormat="1">
      <c r="A675" s="111"/>
      <c r="B675" s="73" t="s">
        <v>263</v>
      </c>
      <c r="C675" s="34" t="s">
        <v>53</v>
      </c>
      <c r="D675" s="34" t="s">
        <v>21</v>
      </c>
      <c r="E675" s="34" t="s">
        <v>100</v>
      </c>
      <c r="F675" s="34" t="s">
        <v>264</v>
      </c>
      <c r="G675" s="35"/>
      <c r="H675" s="59">
        <f>H676</f>
        <v>1887465</v>
      </c>
      <c r="I675" s="59">
        <f t="shared" ref="I675:J676" si="305">I676</f>
        <v>1887465</v>
      </c>
      <c r="J675" s="59">
        <f t="shared" si="305"/>
        <v>985503.82</v>
      </c>
      <c r="K675" s="208">
        <f t="shared" si="288"/>
        <v>52.213091103676092</v>
      </c>
    </row>
    <row r="676" spans="1:11" customFormat="1" ht="26.4">
      <c r="A676" s="111"/>
      <c r="B676" s="122" t="s">
        <v>185</v>
      </c>
      <c r="C676" s="34" t="s">
        <v>53</v>
      </c>
      <c r="D676" s="34" t="s">
        <v>21</v>
      </c>
      <c r="E676" s="34" t="s">
        <v>100</v>
      </c>
      <c r="F676" s="34" t="s">
        <v>264</v>
      </c>
      <c r="G676" s="35" t="s">
        <v>32</v>
      </c>
      <c r="H676" s="59">
        <f>H677</f>
        <v>1887465</v>
      </c>
      <c r="I676" s="59">
        <f t="shared" si="305"/>
        <v>1887465</v>
      </c>
      <c r="J676" s="59">
        <f t="shared" si="305"/>
        <v>985503.82</v>
      </c>
      <c r="K676" s="208">
        <f t="shared" si="288"/>
        <v>52.213091103676092</v>
      </c>
    </row>
    <row r="677" spans="1:11" customFormat="1" ht="26.4">
      <c r="A677" s="111"/>
      <c r="B677" s="70" t="s">
        <v>34</v>
      </c>
      <c r="C677" s="34" t="s">
        <v>53</v>
      </c>
      <c r="D677" s="34" t="s">
        <v>21</v>
      </c>
      <c r="E677" s="34" t="s">
        <v>100</v>
      </c>
      <c r="F677" s="34" t="s">
        <v>264</v>
      </c>
      <c r="G677" s="35" t="s">
        <v>33</v>
      </c>
      <c r="H677" s="59">
        <v>1887465</v>
      </c>
      <c r="I677" s="59">
        <v>1887465</v>
      </c>
      <c r="J677" s="59">
        <v>985503.82</v>
      </c>
      <c r="K677" s="208">
        <f t="shared" si="288"/>
        <v>52.213091103676092</v>
      </c>
    </row>
    <row r="678" spans="1:11" customFormat="1">
      <c r="A678" s="111"/>
      <c r="B678" s="103" t="s">
        <v>265</v>
      </c>
      <c r="C678" s="34" t="s">
        <v>53</v>
      </c>
      <c r="D678" s="34" t="s">
        <v>21</v>
      </c>
      <c r="E678" s="34" t="s">
        <v>100</v>
      </c>
      <c r="F678" s="34" t="s">
        <v>266</v>
      </c>
      <c r="G678" s="35"/>
      <c r="H678" s="59">
        <f>H679</f>
        <v>283176</v>
      </c>
      <c r="I678" s="59">
        <f t="shared" ref="I678:J679" si="306">I679</f>
        <v>283176</v>
      </c>
      <c r="J678" s="59">
        <f t="shared" si="306"/>
        <v>37684.979999999996</v>
      </c>
      <c r="K678" s="208">
        <f t="shared" si="288"/>
        <v>13.307971014492754</v>
      </c>
    </row>
    <row r="679" spans="1:11" customFormat="1" ht="26.4">
      <c r="A679" s="111"/>
      <c r="B679" s="122" t="s">
        <v>185</v>
      </c>
      <c r="C679" s="34" t="s">
        <v>53</v>
      </c>
      <c r="D679" s="34" t="s">
        <v>21</v>
      </c>
      <c r="E679" s="34" t="s">
        <v>100</v>
      </c>
      <c r="F679" s="34" t="s">
        <v>266</v>
      </c>
      <c r="G679" s="35" t="s">
        <v>32</v>
      </c>
      <c r="H679" s="59">
        <f>H680</f>
        <v>283176</v>
      </c>
      <c r="I679" s="59">
        <f t="shared" si="306"/>
        <v>283176</v>
      </c>
      <c r="J679" s="59">
        <f t="shared" si="306"/>
        <v>37684.979999999996</v>
      </c>
      <c r="K679" s="208">
        <f t="shared" si="288"/>
        <v>13.307971014492754</v>
      </c>
    </row>
    <row r="680" spans="1:11" customFormat="1" ht="26.4">
      <c r="A680" s="111"/>
      <c r="B680" s="70" t="s">
        <v>34</v>
      </c>
      <c r="C680" s="34" t="s">
        <v>53</v>
      </c>
      <c r="D680" s="34" t="s">
        <v>21</v>
      </c>
      <c r="E680" s="34" t="s">
        <v>100</v>
      </c>
      <c r="F680" s="34" t="s">
        <v>266</v>
      </c>
      <c r="G680" s="35" t="s">
        <v>33</v>
      </c>
      <c r="H680" s="59">
        <v>283176</v>
      </c>
      <c r="I680" s="59">
        <v>283176</v>
      </c>
      <c r="J680" s="59">
        <v>37684.979999999996</v>
      </c>
      <c r="K680" s="208">
        <f t="shared" si="288"/>
        <v>13.307971014492754</v>
      </c>
    </row>
    <row r="681" spans="1:11" customFormat="1">
      <c r="A681" s="111"/>
      <c r="B681" s="70" t="s">
        <v>267</v>
      </c>
      <c r="C681" s="34" t="s">
        <v>53</v>
      </c>
      <c r="D681" s="34" t="s">
        <v>21</v>
      </c>
      <c r="E681" s="34" t="s">
        <v>100</v>
      </c>
      <c r="F681" s="34" t="s">
        <v>268</v>
      </c>
      <c r="G681" s="35"/>
      <c r="H681" s="59">
        <f>H684+H682+H686</f>
        <v>23545352</v>
      </c>
      <c r="I681" s="59">
        <f t="shared" ref="I681:J681" si="307">I684+I682+I686</f>
        <v>23545352</v>
      </c>
      <c r="J681" s="59">
        <f t="shared" si="307"/>
        <v>10228722.860000001</v>
      </c>
      <c r="K681" s="208">
        <f t="shared" si="288"/>
        <v>43.442641503087323</v>
      </c>
    </row>
    <row r="682" spans="1:11" customFormat="1" ht="39.6">
      <c r="A682" s="111"/>
      <c r="B682" s="70" t="s">
        <v>51</v>
      </c>
      <c r="C682" s="34" t="s">
        <v>53</v>
      </c>
      <c r="D682" s="34" t="s">
        <v>21</v>
      </c>
      <c r="E682" s="34" t="s">
        <v>100</v>
      </c>
      <c r="F682" s="34" t="s">
        <v>268</v>
      </c>
      <c r="G682" s="35" t="s">
        <v>49</v>
      </c>
      <c r="H682" s="59">
        <f>H683</f>
        <v>10992627</v>
      </c>
      <c r="I682" s="59">
        <f t="shared" ref="I682:J682" si="308">I683</f>
        <v>10992627</v>
      </c>
      <c r="J682" s="59">
        <f t="shared" si="308"/>
        <v>4226643.38</v>
      </c>
      <c r="K682" s="208">
        <f t="shared" si="288"/>
        <v>38.449802581311999</v>
      </c>
    </row>
    <row r="683" spans="1:11" customFormat="1">
      <c r="A683" s="111"/>
      <c r="B683" s="70" t="s">
        <v>64</v>
      </c>
      <c r="C683" s="34" t="s">
        <v>53</v>
      </c>
      <c r="D683" s="34" t="s">
        <v>21</v>
      </c>
      <c r="E683" s="34" t="s">
        <v>100</v>
      </c>
      <c r="F683" s="34" t="s">
        <v>268</v>
      </c>
      <c r="G683" s="35" t="s">
        <v>65</v>
      </c>
      <c r="H683" s="59">
        <v>10992627</v>
      </c>
      <c r="I683" s="59">
        <v>10992627</v>
      </c>
      <c r="J683" s="59">
        <v>4226643.38</v>
      </c>
      <c r="K683" s="208">
        <f t="shared" si="288"/>
        <v>38.449802581311999</v>
      </c>
    </row>
    <row r="684" spans="1:11" customFormat="1" ht="26.4">
      <c r="A684" s="111"/>
      <c r="B684" s="122" t="s">
        <v>185</v>
      </c>
      <c r="C684" s="34" t="s">
        <v>53</v>
      </c>
      <c r="D684" s="34" t="s">
        <v>21</v>
      </c>
      <c r="E684" s="34" t="s">
        <v>100</v>
      </c>
      <c r="F684" s="34" t="s">
        <v>268</v>
      </c>
      <c r="G684" s="35" t="s">
        <v>32</v>
      </c>
      <c r="H684" s="59">
        <f>H685</f>
        <v>12529725</v>
      </c>
      <c r="I684" s="59">
        <f t="shared" ref="I684:J684" si="309">I685</f>
        <v>12529725</v>
      </c>
      <c r="J684" s="59">
        <f t="shared" si="309"/>
        <v>6001673.8300000001</v>
      </c>
      <c r="K684" s="208">
        <f t="shared" si="288"/>
        <v>47.899485663093166</v>
      </c>
    </row>
    <row r="685" spans="1:11" customFormat="1" ht="26.4">
      <c r="A685" s="111"/>
      <c r="B685" s="70" t="s">
        <v>34</v>
      </c>
      <c r="C685" s="34" t="s">
        <v>53</v>
      </c>
      <c r="D685" s="34" t="s">
        <v>21</v>
      </c>
      <c r="E685" s="34" t="s">
        <v>100</v>
      </c>
      <c r="F685" s="34" t="s">
        <v>268</v>
      </c>
      <c r="G685" s="35" t="s">
        <v>33</v>
      </c>
      <c r="H685" s="59">
        <v>12529725</v>
      </c>
      <c r="I685" s="59">
        <v>12529725</v>
      </c>
      <c r="J685" s="59">
        <v>6001673.8300000001</v>
      </c>
      <c r="K685" s="208">
        <f t="shared" si="288"/>
        <v>47.899485663093166</v>
      </c>
    </row>
    <row r="686" spans="1:11" customFormat="1">
      <c r="A686" s="111"/>
      <c r="B686" s="70" t="s">
        <v>47</v>
      </c>
      <c r="C686" s="34" t="s">
        <v>53</v>
      </c>
      <c r="D686" s="34" t="s">
        <v>21</v>
      </c>
      <c r="E686" s="34" t="s">
        <v>100</v>
      </c>
      <c r="F686" s="34" t="s">
        <v>268</v>
      </c>
      <c r="G686" s="35" t="s">
        <v>45</v>
      </c>
      <c r="H686" s="59">
        <f>H687</f>
        <v>23000</v>
      </c>
      <c r="I686" s="59">
        <f t="shared" ref="I686:J686" si="310">I687</f>
        <v>23000</v>
      </c>
      <c r="J686" s="59">
        <f t="shared" si="310"/>
        <v>405.65</v>
      </c>
      <c r="K686" s="208">
        <f t="shared" si="288"/>
        <v>1.7636956521739129</v>
      </c>
    </row>
    <row r="687" spans="1:11" customFormat="1">
      <c r="A687" s="111"/>
      <c r="B687" s="138" t="s">
        <v>56</v>
      </c>
      <c r="C687" s="34" t="s">
        <v>53</v>
      </c>
      <c r="D687" s="34" t="s">
        <v>21</v>
      </c>
      <c r="E687" s="34" t="s">
        <v>100</v>
      </c>
      <c r="F687" s="34" t="s">
        <v>268</v>
      </c>
      <c r="G687" s="35" t="s">
        <v>57</v>
      </c>
      <c r="H687" s="59">
        <v>23000</v>
      </c>
      <c r="I687" s="59">
        <v>23000</v>
      </c>
      <c r="J687" s="59">
        <v>405.65</v>
      </c>
      <c r="K687" s="208">
        <f t="shared" si="288"/>
        <v>1.7636956521739129</v>
      </c>
    </row>
    <row r="688" spans="1:11" customFormat="1" ht="26.4" hidden="1">
      <c r="A688" s="111"/>
      <c r="B688" s="73" t="s">
        <v>269</v>
      </c>
      <c r="C688" s="34" t="s">
        <v>53</v>
      </c>
      <c r="D688" s="34" t="s">
        <v>21</v>
      </c>
      <c r="E688" s="34" t="s">
        <v>100</v>
      </c>
      <c r="F688" s="34" t="s">
        <v>270</v>
      </c>
      <c r="G688" s="35"/>
      <c r="H688" s="59">
        <f>H689</f>
        <v>0</v>
      </c>
      <c r="I688" s="59">
        <f t="shared" ref="I688:J689" si="311">I689</f>
        <v>0</v>
      </c>
      <c r="J688" s="59">
        <f t="shared" si="311"/>
        <v>0</v>
      </c>
      <c r="K688" s="208" t="e">
        <f t="shared" si="288"/>
        <v>#DIV/0!</v>
      </c>
    </row>
    <row r="689" spans="1:11" customFormat="1" ht="26.4" hidden="1">
      <c r="A689" s="111"/>
      <c r="B689" s="122" t="s">
        <v>185</v>
      </c>
      <c r="C689" s="34" t="s">
        <v>53</v>
      </c>
      <c r="D689" s="34" t="s">
        <v>21</v>
      </c>
      <c r="E689" s="34" t="s">
        <v>100</v>
      </c>
      <c r="F689" s="34" t="s">
        <v>270</v>
      </c>
      <c r="G689" s="35" t="s">
        <v>32</v>
      </c>
      <c r="H689" s="59">
        <f>H690</f>
        <v>0</v>
      </c>
      <c r="I689" s="59">
        <f t="shared" si="311"/>
        <v>0</v>
      </c>
      <c r="J689" s="59">
        <f t="shared" si="311"/>
        <v>0</v>
      </c>
      <c r="K689" s="208" t="e">
        <f t="shared" si="288"/>
        <v>#DIV/0!</v>
      </c>
    </row>
    <row r="690" spans="1:11" customFormat="1" ht="26.4" hidden="1">
      <c r="A690" s="111"/>
      <c r="B690" s="70" t="s">
        <v>34</v>
      </c>
      <c r="C690" s="34" t="s">
        <v>53</v>
      </c>
      <c r="D690" s="34" t="s">
        <v>21</v>
      </c>
      <c r="E690" s="34" t="s">
        <v>100</v>
      </c>
      <c r="F690" s="34" t="s">
        <v>270</v>
      </c>
      <c r="G690" s="35" t="s">
        <v>33</v>
      </c>
      <c r="H690" s="60"/>
      <c r="I690" s="59"/>
      <c r="J690" s="59"/>
      <c r="K690" s="208" t="e">
        <f t="shared" si="288"/>
        <v>#DIV/0!</v>
      </c>
    </row>
    <row r="691" spans="1:11" customFormat="1">
      <c r="A691" s="111"/>
      <c r="B691" s="153" t="s">
        <v>246</v>
      </c>
      <c r="C691" s="34" t="s">
        <v>53</v>
      </c>
      <c r="D691" s="34" t="s">
        <v>21</v>
      </c>
      <c r="E691" s="34" t="s">
        <v>100</v>
      </c>
      <c r="F691" s="34" t="s">
        <v>126</v>
      </c>
      <c r="G691" s="35"/>
      <c r="H691" s="59">
        <f>H692+H696+H694</f>
        <v>3610325.96</v>
      </c>
      <c r="I691" s="59">
        <f t="shared" ref="I691:J691" si="312">I692+I696+I694</f>
        <v>3329959.2</v>
      </c>
      <c r="J691" s="59">
        <f t="shared" si="312"/>
        <v>728364</v>
      </c>
      <c r="K691" s="208">
        <f t="shared" si="288"/>
        <v>21.873060787051081</v>
      </c>
    </row>
    <row r="692" spans="1:11" customFormat="1" ht="26.4">
      <c r="A692" s="111"/>
      <c r="B692" s="122" t="s">
        <v>185</v>
      </c>
      <c r="C692" s="34" t="s">
        <v>53</v>
      </c>
      <c r="D692" s="34" t="s">
        <v>21</v>
      </c>
      <c r="E692" s="34" t="s">
        <v>100</v>
      </c>
      <c r="F692" s="34" t="s">
        <v>126</v>
      </c>
      <c r="G692" s="35" t="s">
        <v>32</v>
      </c>
      <c r="H692" s="59">
        <f>H693</f>
        <v>670893</v>
      </c>
      <c r="I692" s="59">
        <f t="shared" ref="I692:J692" si="313">I693</f>
        <v>2170893</v>
      </c>
      <c r="J692" s="59">
        <f t="shared" si="313"/>
        <v>670893</v>
      </c>
      <c r="K692" s="208">
        <f t="shared" si="288"/>
        <v>30.904010469424332</v>
      </c>
    </row>
    <row r="693" spans="1:11" customFormat="1" ht="26.4">
      <c r="A693" s="111"/>
      <c r="B693" s="70" t="s">
        <v>34</v>
      </c>
      <c r="C693" s="34" t="s">
        <v>53</v>
      </c>
      <c r="D693" s="34" t="s">
        <v>21</v>
      </c>
      <c r="E693" s="34" t="s">
        <v>100</v>
      </c>
      <c r="F693" s="34" t="s">
        <v>126</v>
      </c>
      <c r="G693" s="35" t="s">
        <v>33</v>
      </c>
      <c r="H693" s="59">
        <v>670893</v>
      </c>
      <c r="I693" s="59">
        <v>2170893</v>
      </c>
      <c r="J693" s="59">
        <v>670893</v>
      </c>
      <c r="K693" s="208">
        <f t="shared" si="288"/>
        <v>30.904010469424332</v>
      </c>
    </row>
    <row r="694" spans="1:11" customFormat="1">
      <c r="A694" s="111"/>
      <c r="B694" s="251" t="s">
        <v>35</v>
      </c>
      <c r="C694" s="34" t="s">
        <v>53</v>
      </c>
      <c r="D694" s="34" t="s">
        <v>21</v>
      </c>
      <c r="E694" s="34" t="s">
        <v>100</v>
      </c>
      <c r="F694" s="34" t="s">
        <v>126</v>
      </c>
      <c r="G694" s="35" t="s">
        <v>36</v>
      </c>
      <c r="H694" s="59">
        <f>H695</f>
        <v>57471</v>
      </c>
      <c r="I694" s="59">
        <f t="shared" ref="I694:J694" si="314">I695</f>
        <v>57471</v>
      </c>
      <c r="J694" s="59">
        <f t="shared" si="314"/>
        <v>57471</v>
      </c>
      <c r="K694" s="208">
        <f t="shared" si="288"/>
        <v>100</v>
      </c>
    </row>
    <row r="695" spans="1:11" customFormat="1">
      <c r="A695" s="111"/>
      <c r="B695" s="238" t="s">
        <v>67</v>
      </c>
      <c r="C695" s="34" t="s">
        <v>53</v>
      </c>
      <c r="D695" s="34" t="s">
        <v>21</v>
      </c>
      <c r="E695" s="34" t="s">
        <v>100</v>
      </c>
      <c r="F695" s="34" t="s">
        <v>126</v>
      </c>
      <c r="G695" s="35" t="s">
        <v>68</v>
      </c>
      <c r="H695" s="59">
        <v>57471</v>
      </c>
      <c r="I695" s="59">
        <v>57471</v>
      </c>
      <c r="J695" s="59">
        <v>57471</v>
      </c>
      <c r="K695" s="208">
        <f t="shared" si="288"/>
        <v>100</v>
      </c>
    </row>
    <row r="696" spans="1:11" customFormat="1">
      <c r="A696" s="111"/>
      <c r="B696" s="81" t="s">
        <v>47</v>
      </c>
      <c r="C696" s="34" t="s">
        <v>53</v>
      </c>
      <c r="D696" s="34" t="s">
        <v>21</v>
      </c>
      <c r="E696" s="34" t="s">
        <v>100</v>
      </c>
      <c r="F696" s="34" t="s">
        <v>126</v>
      </c>
      <c r="G696" s="35" t="s">
        <v>45</v>
      </c>
      <c r="H696" s="59">
        <f>H697</f>
        <v>2881961.96</v>
      </c>
      <c r="I696" s="59">
        <f t="shared" ref="I696:J696" si="315">I697</f>
        <v>1101595.2</v>
      </c>
      <c r="J696" s="59">
        <f t="shared" si="315"/>
        <v>0</v>
      </c>
      <c r="K696" s="208">
        <f t="shared" si="288"/>
        <v>0</v>
      </c>
    </row>
    <row r="697" spans="1:11" customFormat="1">
      <c r="A697" s="111"/>
      <c r="B697" s="81" t="s">
        <v>61</v>
      </c>
      <c r="C697" s="34" t="s">
        <v>53</v>
      </c>
      <c r="D697" s="34" t="s">
        <v>21</v>
      </c>
      <c r="E697" s="34" t="s">
        <v>100</v>
      </c>
      <c r="F697" s="34" t="s">
        <v>126</v>
      </c>
      <c r="G697" s="35" t="s">
        <v>62</v>
      </c>
      <c r="H697" s="59">
        <v>2881961.96</v>
      </c>
      <c r="I697" s="59">
        <v>1101595.2</v>
      </c>
      <c r="J697" s="59"/>
      <c r="K697" s="208">
        <f t="shared" si="288"/>
        <v>0</v>
      </c>
    </row>
    <row r="698" spans="1:11" customFormat="1">
      <c r="A698" s="111"/>
      <c r="B698" s="70" t="s">
        <v>332</v>
      </c>
      <c r="C698" s="34" t="s">
        <v>53</v>
      </c>
      <c r="D698" s="34" t="s">
        <v>21</v>
      </c>
      <c r="E698" s="34" t="s">
        <v>100</v>
      </c>
      <c r="F698" s="34" t="s">
        <v>334</v>
      </c>
      <c r="G698" s="35"/>
      <c r="H698" s="59">
        <f>H699</f>
        <v>600000</v>
      </c>
      <c r="I698" s="59">
        <f t="shared" ref="I698:J699" si="316">I699</f>
        <v>600000</v>
      </c>
      <c r="J698" s="59">
        <f t="shared" si="316"/>
        <v>600000</v>
      </c>
      <c r="K698" s="208">
        <f t="shared" si="288"/>
        <v>100</v>
      </c>
    </row>
    <row r="699" spans="1:11" customFormat="1">
      <c r="A699" s="111"/>
      <c r="B699" s="2" t="s">
        <v>47</v>
      </c>
      <c r="C699" s="34" t="s">
        <v>53</v>
      </c>
      <c r="D699" s="34" t="s">
        <v>21</v>
      </c>
      <c r="E699" s="34" t="s">
        <v>100</v>
      </c>
      <c r="F699" s="34" t="s">
        <v>334</v>
      </c>
      <c r="G699" s="35" t="s">
        <v>45</v>
      </c>
      <c r="H699" s="59">
        <f>H700</f>
        <v>600000</v>
      </c>
      <c r="I699" s="59">
        <f t="shared" si="316"/>
        <v>600000</v>
      </c>
      <c r="J699" s="59">
        <f t="shared" si="316"/>
        <v>600000</v>
      </c>
      <c r="K699" s="208">
        <f t="shared" si="288"/>
        <v>100</v>
      </c>
    </row>
    <row r="700" spans="1:11" customFormat="1">
      <c r="A700" s="111"/>
      <c r="B700" s="70" t="s">
        <v>333</v>
      </c>
      <c r="C700" s="34" t="s">
        <v>53</v>
      </c>
      <c r="D700" s="34" t="s">
        <v>21</v>
      </c>
      <c r="E700" s="34" t="s">
        <v>100</v>
      </c>
      <c r="F700" s="34" t="s">
        <v>334</v>
      </c>
      <c r="G700" s="35" t="s">
        <v>335</v>
      </c>
      <c r="H700" s="59">
        <v>600000</v>
      </c>
      <c r="I700" s="59">
        <v>600000</v>
      </c>
      <c r="J700" s="59">
        <v>600000</v>
      </c>
      <c r="K700" s="208">
        <f t="shared" si="288"/>
        <v>100</v>
      </c>
    </row>
    <row r="701" spans="1:11" customFormat="1" ht="39.6">
      <c r="A701" s="111"/>
      <c r="B701" s="81" t="s">
        <v>271</v>
      </c>
      <c r="C701" s="34" t="s">
        <v>53</v>
      </c>
      <c r="D701" s="34" t="s">
        <v>21</v>
      </c>
      <c r="E701" s="34" t="s">
        <v>100</v>
      </c>
      <c r="F701" s="34" t="s">
        <v>128</v>
      </c>
      <c r="G701" s="35"/>
      <c r="H701" s="59">
        <f>H702</f>
        <v>30831143.84</v>
      </c>
      <c r="I701" s="59">
        <f t="shared" ref="I701:J702" si="317">I702</f>
        <v>30831143.84</v>
      </c>
      <c r="J701" s="59">
        <f t="shared" si="317"/>
        <v>12875089.779999999</v>
      </c>
      <c r="K701" s="208">
        <f t="shared" si="288"/>
        <v>41.760013338512579</v>
      </c>
    </row>
    <row r="702" spans="1:11" customFormat="1" ht="26.4">
      <c r="A702" s="111"/>
      <c r="B702" s="122" t="s">
        <v>185</v>
      </c>
      <c r="C702" s="34" t="s">
        <v>53</v>
      </c>
      <c r="D702" s="34" t="s">
        <v>21</v>
      </c>
      <c r="E702" s="34" t="s">
        <v>100</v>
      </c>
      <c r="F702" s="34" t="s">
        <v>128</v>
      </c>
      <c r="G702" s="35" t="s">
        <v>32</v>
      </c>
      <c r="H702" s="59">
        <f>H703</f>
        <v>30831143.84</v>
      </c>
      <c r="I702" s="59">
        <f t="shared" si="317"/>
        <v>30831143.84</v>
      </c>
      <c r="J702" s="59">
        <f t="shared" si="317"/>
        <v>12875089.779999999</v>
      </c>
      <c r="K702" s="208">
        <f t="shared" si="288"/>
        <v>41.760013338512579</v>
      </c>
    </row>
    <row r="703" spans="1:11" customFormat="1" ht="26.4">
      <c r="A703" s="111"/>
      <c r="B703" s="70" t="s">
        <v>34</v>
      </c>
      <c r="C703" s="34" t="s">
        <v>53</v>
      </c>
      <c r="D703" s="34" t="s">
        <v>21</v>
      </c>
      <c r="E703" s="34" t="s">
        <v>100</v>
      </c>
      <c r="F703" s="34" t="s">
        <v>128</v>
      </c>
      <c r="G703" s="35" t="s">
        <v>33</v>
      </c>
      <c r="H703" s="59">
        <v>30831143.84</v>
      </c>
      <c r="I703" s="59">
        <v>30831143.84</v>
      </c>
      <c r="J703" s="59">
        <v>12875089.779999999</v>
      </c>
      <c r="K703" s="208">
        <f t="shared" si="288"/>
        <v>41.760013338512579</v>
      </c>
    </row>
    <row r="704" spans="1:11" customFormat="1">
      <c r="A704" s="111"/>
      <c r="B704" s="81" t="s">
        <v>66</v>
      </c>
      <c r="C704" s="34" t="s">
        <v>53</v>
      </c>
      <c r="D704" s="34" t="s">
        <v>21</v>
      </c>
      <c r="E704" s="34" t="s">
        <v>100</v>
      </c>
      <c r="F704" s="34" t="s">
        <v>129</v>
      </c>
      <c r="G704" s="35"/>
      <c r="H704" s="59">
        <f>H705</f>
        <v>100000</v>
      </c>
      <c r="I704" s="59">
        <f t="shared" ref="I704:J704" si="318">I705</f>
        <v>100000</v>
      </c>
      <c r="J704" s="59">
        <f t="shared" si="318"/>
        <v>0</v>
      </c>
      <c r="K704" s="208">
        <f t="shared" si="288"/>
        <v>0</v>
      </c>
    </row>
    <row r="705" spans="1:11" customFormat="1">
      <c r="A705" s="111"/>
      <c r="B705" s="102" t="s">
        <v>35</v>
      </c>
      <c r="C705" s="34" t="s">
        <v>53</v>
      </c>
      <c r="D705" s="34" t="s">
        <v>21</v>
      </c>
      <c r="E705" s="34" t="s">
        <v>100</v>
      </c>
      <c r="F705" s="34" t="s">
        <v>129</v>
      </c>
      <c r="G705" s="35" t="s">
        <v>36</v>
      </c>
      <c r="H705" s="59">
        <f>H706</f>
        <v>100000</v>
      </c>
      <c r="I705" s="59">
        <f t="shared" ref="I705:J705" si="319">I706</f>
        <v>100000</v>
      </c>
      <c r="J705" s="59">
        <f t="shared" si="319"/>
        <v>0</v>
      </c>
      <c r="K705" s="208">
        <f t="shared" ref="K705:K741" si="320">J705/I705*100</f>
        <v>0</v>
      </c>
    </row>
    <row r="706" spans="1:11" customFormat="1">
      <c r="A706" s="111"/>
      <c r="B706" s="70" t="s">
        <v>67</v>
      </c>
      <c r="C706" s="34" t="s">
        <v>53</v>
      </c>
      <c r="D706" s="34" t="s">
        <v>21</v>
      </c>
      <c r="E706" s="34" t="s">
        <v>100</v>
      </c>
      <c r="F706" s="34" t="s">
        <v>129</v>
      </c>
      <c r="G706" s="35" t="s">
        <v>68</v>
      </c>
      <c r="H706" s="59">
        <v>100000</v>
      </c>
      <c r="I706" s="59">
        <v>100000</v>
      </c>
      <c r="J706" s="59"/>
      <c r="K706" s="208">
        <f t="shared" si="320"/>
        <v>0</v>
      </c>
    </row>
    <row r="707" spans="1:11" customFormat="1">
      <c r="A707" s="111"/>
      <c r="B707" s="103" t="s">
        <v>160</v>
      </c>
      <c r="C707" s="38" t="s">
        <v>53</v>
      </c>
      <c r="D707" s="38" t="s">
        <v>21</v>
      </c>
      <c r="E707" s="38" t="s">
        <v>100</v>
      </c>
      <c r="F707" s="38" t="s">
        <v>130</v>
      </c>
      <c r="G707" s="37"/>
      <c r="H707" s="59">
        <f>H708+H710</f>
        <v>6400000</v>
      </c>
      <c r="I707" s="59">
        <f t="shared" ref="I707:J707" si="321">I708+I710</f>
        <v>6400000</v>
      </c>
      <c r="J707" s="59">
        <f t="shared" si="321"/>
        <v>2629770.0699999998</v>
      </c>
      <c r="K707" s="208">
        <f t="shared" si="320"/>
        <v>41.090157343750001</v>
      </c>
    </row>
    <row r="708" spans="1:11" customFormat="1" ht="26.4" hidden="1">
      <c r="A708" s="111"/>
      <c r="B708" s="122" t="s">
        <v>185</v>
      </c>
      <c r="C708" s="38" t="s">
        <v>53</v>
      </c>
      <c r="D708" s="38" t="s">
        <v>21</v>
      </c>
      <c r="E708" s="38" t="s">
        <v>100</v>
      </c>
      <c r="F708" s="38" t="s">
        <v>130</v>
      </c>
      <c r="G708" s="100" t="s">
        <v>32</v>
      </c>
      <c r="H708" s="59">
        <f>H709</f>
        <v>0</v>
      </c>
      <c r="I708" s="59">
        <f t="shared" ref="I708:J708" si="322">I709</f>
        <v>0</v>
      </c>
      <c r="J708" s="59">
        <f t="shared" si="322"/>
        <v>0</v>
      </c>
      <c r="K708" s="208" t="e">
        <f t="shared" si="320"/>
        <v>#DIV/0!</v>
      </c>
    </row>
    <row r="709" spans="1:11" customFormat="1" ht="26.4" hidden="1">
      <c r="A709" s="111"/>
      <c r="B709" s="70" t="s">
        <v>34</v>
      </c>
      <c r="C709" s="38" t="s">
        <v>53</v>
      </c>
      <c r="D709" s="38" t="s">
        <v>21</v>
      </c>
      <c r="E709" s="38" t="s">
        <v>100</v>
      </c>
      <c r="F709" s="38" t="s">
        <v>130</v>
      </c>
      <c r="G709" s="100" t="s">
        <v>33</v>
      </c>
      <c r="H709" s="59"/>
      <c r="I709" s="59"/>
      <c r="J709" s="59"/>
      <c r="K709" s="208" t="e">
        <f t="shared" si="320"/>
        <v>#DIV/0!</v>
      </c>
    </row>
    <row r="710" spans="1:11" customFormat="1">
      <c r="A710" s="111"/>
      <c r="B710" s="102" t="s">
        <v>35</v>
      </c>
      <c r="C710" s="38" t="s">
        <v>53</v>
      </c>
      <c r="D710" s="38" t="s">
        <v>21</v>
      </c>
      <c r="E710" s="38" t="s">
        <v>100</v>
      </c>
      <c r="F710" s="38" t="s">
        <v>130</v>
      </c>
      <c r="G710" s="37" t="s">
        <v>36</v>
      </c>
      <c r="H710" s="59">
        <f>H711</f>
        <v>6400000</v>
      </c>
      <c r="I710" s="59">
        <f t="shared" ref="I710:J710" si="323">I711</f>
        <v>6400000</v>
      </c>
      <c r="J710" s="59">
        <f t="shared" si="323"/>
        <v>2629770.0699999998</v>
      </c>
      <c r="K710" s="208">
        <f t="shared" si="320"/>
        <v>41.090157343750001</v>
      </c>
    </row>
    <row r="711" spans="1:11" customFormat="1">
      <c r="A711" s="111"/>
      <c r="B711" s="102" t="s">
        <v>178</v>
      </c>
      <c r="C711" s="38" t="s">
        <v>53</v>
      </c>
      <c r="D711" s="38" t="s">
        <v>21</v>
      </c>
      <c r="E711" s="38" t="s">
        <v>100</v>
      </c>
      <c r="F711" s="38" t="s">
        <v>130</v>
      </c>
      <c r="G711" s="100" t="s">
        <v>179</v>
      </c>
      <c r="H711" s="59">
        <v>6400000</v>
      </c>
      <c r="I711" s="59">
        <v>6400000</v>
      </c>
      <c r="J711" s="59">
        <v>2629770.0699999998</v>
      </c>
      <c r="K711" s="208">
        <f t="shared" si="320"/>
        <v>41.090157343750001</v>
      </c>
    </row>
    <row r="712" spans="1:11" customFormat="1" ht="26.4">
      <c r="A712" s="111"/>
      <c r="B712" s="70" t="s">
        <v>347</v>
      </c>
      <c r="C712" s="34" t="s">
        <v>53</v>
      </c>
      <c r="D712" s="34" t="s">
        <v>21</v>
      </c>
      <c r="E712" s="34" t="s">
        <v>100</v>
      </c>
      <c r="F712" s="34" t="s">
        <v>131</v>
      </c>
      <c r="G712" s="35"/>
      <c r="H712" s="66">
        <f>H713</f>
        <v>72000</v>
      </c>
      <c r="I712" s="66">
        <f t="shared" ref="I712:J713" si="324">I713</f>
        <v>72000</v>
      </c>
      <c r="J712" s="66">
        <f t="shared" si="324"/>
        <v>36000</v>
      </c>
      <c r="K712" s="210">
        <f t="shared" si="320"/>
        <v>50</v>
      </c>
    </row>
    <row r="713" spans="1:11" customFormat="1">
      <c r="A713" s="111"/>
      <c r="B713" s="102" t="s">
        <v>35</v>
      </c>
      <c r="C713" s="34" t="s">
        <v>53</v>
      </c>
      <c r="D713" s="34" t="s">
        <v>21</v>
      </c>
      <c r="E713" s="34" t="s">
        <v>100</v>
      </c>
      <c r="F713" s="34" t="s">
        <v>131</v>
      </c>
      <c r="G713" s="35" t="s">
        <v>36</v>
      </c>
      <c r="H713" s="66">
        <f>H714</f>
        <v>72000</v>
      </c>
      <c r="I713" s="66">
        <f t="shared" si="324"/>
        <v>72000</v>
      </c>
      <c r="J713" s="66">
        <f t="shared" si="324"/>
        <v>36000</v>
      </c>
      <c r="K713" s="210">
        <f t="shared" si="320"/>
        <v>50</v>
      </c>
    </row>
    <row r="714" spans="1:11" customFormat="1">
      <c r="A714" s="111"/>
      <c r="B714" s="70" t="s">
        <v>67</v>
      </c>
      <c r="C714" s="34" t="s">
        <v>53</v>
      </c>
      <c r="D714" s="34" t="s">
        <v>21</v>
      </c>
      <c r="E714" s="34" t="s">
        <v>100</v>
      </c>
      <c r="F714" s="34" t="s">
        <v>131</v>
      </c>
      <c r="G714" s="35" t="s">
        <v>68</v>
      </c>
      <c r="H714" s="59">
        <v>72000</v>
      </c>
      <c r="I714" s="59">
        <v>72000</v>
      </c>
      <c r="J714" s="59">
        <v>36000</v>
      </c>
      <c r="K714" s="208">
        <f t="shared" si="320"/>
        <v>50</v>
      </c>
    </row>
    <row r="715" spans="1:11" customFormat="1" ht="26.4">
      <c r="A715" s="111"/>
      <c r="B715" s="70" t="s">
        <v>276</v>
      </c>
      <c r="C715" s="34" t="s">
        <v>53</v>
      </c>
      <c r="D715" s="34" t="s">
        <v>21</v>
      </c>
      <c r="E715" s="34" t="s">
        <v>100</v>
      </c>
      <c r="F715" s="34" t="s">
        <v>132</v>
      </c>
      <c r="G715" s="35"/>
      <c r="H715" s="59">
        <f>+H716</f>
        <v>50000</v>
      </c>
      <c r="I715" s="59">
        <f t="shared" ref="I715:J715" si="325">+I716</f>
        <v>50000</v>
      </c>
      <c r="J715" s="59">
        <f t="shared" si="325"/>
        <v>10000</v>
      </c>
      <c r="K715" s="208">
        <f t="shared" si="320"/>
        <v>20</v>
      </c>
    </row>
    <row r="716" spans="1:11" customFormat="1">
      <c r="A716" s="111"/>
      <c r="B716" s="102" t="s">
        <v>35</v>
      </c>
      <c r="C716" s="34" t="s">
        <v>53</v>
      </c>
      <c r="D716" s="34" t="s">
        <v>21</v>
      </c>
      <c r="E716" s="34" t="s">
        <v>100</v>
      </c>
      <c r="F716" s="34" t="s">
        <v>132</v>
      </c>
      <c r="G716" s="35" t="s">
        <v>36</v>
      </c>
      <c r="H716" s="59">
        <f>H717</f>
        <v>50000</v>
      </c>
      <c r="I716" s="59">
        <f t="shared" ref="I716:J716" si="326">I717</f>
        <v>50000</v>
      </c>
      <c r="J716" s="59">
        <f t="shared" si="326"/>
        <v>10000</v>
      </c>
      <c r="K716" s="208">
        <f t="shared" si="320"/>
        <v>20</v>
      </c>
    </row>
    <row r="717" spans="1:11" customFormat="1">
      <c r="A717" s="111"/>
      <c r="B717" s="70" t="s">
        <v>67</v>
      </c>
      <c r="C717" s="34" t="s">
        <v>53</v>
      </c>
      <c r="D717" s="34" t="s">
        <v>21</v>
      </c>
      <c r="E717" s="34" t="s">
        <v>100</v>
      </c>
      <c r="F717" s="34" t="s">
        <v>132</v>
      </c>
      <c r="G717" s="35" t="s">
        <v>68</v>
      </c>
      <c r="H717" s="59">
        <v>50000</v>
      </c>
      <c r="I717" s="59">
        <v>50000</v>
      </c>
      <c r="J717" s="59">
        <v>10000</v>
      </c>
      <c r="K717" s="208">
        <f t="shared" si="320"/>
        <v>20</v>
      </c>
    </row>
    <row r="718" spans="1:11" customFormat="1">
      <c r="A718" s="111"/>
      <c r="B718" s="70" t="s">
        <v>170</v>
      </c>
      <c r="C718" s="34" t="s">
        <v>53</v>
      </c>
      <c r="D718" s="34" t="s">
        <v>21</v>
      </c>
      <c r="E718" s="34" t="s">
        <v>100</v>
      </c>
      <c r="F718" s="34" t="s">
        <v>169</v>
      </c>
      <c r="G718" s="35"/>
      <c r="H718" s="59">
        <f>H721+H719</f>
        <v>1136509</v>
      </c>
      <c r="I718" s="59">
        <f t="shared" ref="I718:J718" si="327">I721+I719</f>
        <v>1136509</v>
      </c>
      <c r="J718" s="59">
        <f t="shared" si="327"/>
        <v>544190</v>
      </c>
      <c r="K718" s="208">
        <f t="shared" si="320"/>
        <v>47.882594858465701</v>
      </c>
    </row>
    <row r="719" spans="1:11" customFormat="1" ht="26.4">
      <c r="A719" s="111"/>
      <c r="B719" s="122" t="s">
        <v>185</v>
      </c>
      <c r="C719" s="34" t="s">
        <v>53</v>
      </c>
      <c r="D719" s="34" t="s">
        <v>21</v>
      </c>
      <c r="E719" s="34" t="s">
        <v>100</v>
      </c>
      <c r="F719" s="34" t="s">
        <v>169</v>
      </c>
      <c r="G719" s="35" t="s">
        <v>32</v>
      </c>
      <c r="H719" s="59">
        <f>H720</f>
        <v>682600</v>
      </c>
      <c r="I719" s="59">
        <f t="shared" ref="I719:J719" si="328">I720</f>
        <v>682600</v>
      </c>
      <c r="J719" s="59">
        <f t="shared" si="328"/>
        <v>211900</v>
      </c>
      <c r="K719" s="208">
        <f t="shared" si="320"/>
        <v>31.043070612364488</v>
      </c>
    </row>
    <row r="720" spans="1:11" customFormat="1" ht="26.4">
      <c r="A720" s="111"/>
      <c r="B720" s="70" t="s">
        <v>34</v>
      </c>
      <c r="C720" s="34" t="s">
        <v>53</v>
      </c>
      <c r="D720" s="34" t="s">
        <v>21</v>
      </c>
      <c r="E720" s="34" t="s">
        <v>100</v>
      </c>
      <c r="F720" s="34" t="s">
        <v>169</v>
      </c>
      <c r="G720" s="35" t="s">
        <v>33</v>
      </c>
      <c r="H720" s="59">
        <v>682600</v>
      </c>
      <c r="I720" s="59">
        <v>682600</v>
      </c>
      <c r="J720" s="59">
        <v>211900</v>
      </c>
      <c r="K720" s="208">
        <f t="shared" si="320"/>
        <v>31.043070612364488</v>
      </c>
    </row>
    <row r="721" spans="1:11" customFormat="1">
      <c r="A721" s="111"/>
      <c r="B721" s="102" t="s">
        <v>35</v>
      </c>
      <c r="C721" s="34" t="s">
        <v>53</v>
      </c>
      <c r="D721" s="34" t="s">
        <v>21</v>
      </c>
      <c r="E721" s="34" t="s">
        <v>100</v>
      </c>
      <c r="F721" s="34" t="s">
        <v>169</v>
      </c>
      <c r="G721" s="35" t="s">
        <v>36</v>
      </c>
      <c r="H721" s="59">
        <f>H722</f>
        <v>453909</v>
      </c>
      <c r="I721" s="59">
        <f t="shared" ref="I721:J721" si="329">I722</f>
        <v>453909</v>
      </c>
      <c r="J721" s="59">
        <f t="shared" si="329"/>
        <v>332290</v>
      </c>
      <c r="K721" s="208">
        <f t="shared" si="320"/>
        <v>73.206303466113255</v>
      </c>
    </row>
    <row r="722" spans="1:11" customFormat="1">
      <c r="A722" s="111"/>
      <c r="B722" s="70" t="s">
        <v>67</v>
      </c>
      <c r="C722" s="34" t="s">
        <v>53</v>
      </c>
      <c r="D722" s="34" t="s">
        <v>21</v>
      </c>
      <c r="E722" s="34" t="s">
        <v>100</v>
      </c>
      <c r="F722" s="34" t="s">
        <v>169</v>
      </c>
      <c r="G722" s="35" t="s">
        <v>68</v>
      </c>
      <c r="H722" s="59">
        <v>453909</v>
      </c>
      <c r="I722" s="59">
        <v>453909</v>
      </c>
      <c r="J722" s="59">
        <v>332290</v>
      </c>
      <c r="K722" s="208">
        <f t="shared" si="320"/>
        <v>73.206303466113255</v>
      </c>
    </row>
    <row r="723" spans="1:11" customFormat="1" ht="52.8">
      <c r="A723" s="111"/>
      <c r="B723" s="103" t="s">
        <v>337</v>
      </c>
      <c r="C723" s="34" t="s">
        <v>53</v>
      </c>
      <c r="D723" s="34" t="s">
        <v>21</v>
      </c>
      <c r="E723" s="34" t="s">
        <v>100</v>
      </c>
      <c r="F723" s="34" t="s">
        <v>336</v>
      </c>
      <c r="G723" s="35"/>
      <c r="H723" s="59">
        <f>H724+H726</f>
        <v>730628.38</v>
      </c>
      <c r="I723" s="59">
        <f t="shared" ref="I723:J723" si="330">I724+I726</f>
        <v>730628.38</v>
      </c>
      <c r="J723" s="59">
        <f t="shared" si="330"/>
        <v>193360.47999999998</v>
      </c>
      <c r="K723" s="208">
        <f t="shared" si="320"/>
        <v>26.464956097106434</v>
      </c>
    </row>
    <row r="724" spans="1:11" customFormat="1" ht="39.6">
      <c r="A724" s="111"/>
      <c r="B724" s="70" t="s">
        <v>51</v>
      </c>
      <c r="C724" s="34" t="s">
        <v>53</v>
      </c>
      <c r="D724" s="34" t="s">
        <v>21</v>
      </c>
      <c r="E724" s="34" t="s">
        <v>100</v>
      </c>
      <c r="F724" s="34" t="s">
        <v>336</v>
      </c>
      <c r="G724" s="35" t="s">
        <v>49</v>
      </c>
      <c r="H724" s="59">
        <f>H725</f>
        <v>345290.4</v>
      </c>
      <c r="I724" s="59">
        <f t="shared" ref="I724:J724" si="331">I725</f>
        <v>345290.4</v>
      </c>
      <c r="J724" s="59">
        <f t="shared" si="331"/>
        <v>143871</v>
      </c>
      <c r="K724" s="208">
        <f t="shared" si="320"/>
        <v>41.666666666666664</v>
      </c>
    </row>
    <row r="725" spans="1:11" customFormat="1">
      <c r="A725" s="111"/>
      <c r="B725" s="70" t="s">
        <v>52</v>
      </c>
      <c r="C725" s="34" t="s">
        <v>53</v>
      </c>
      <c r="D725" s="34" t="s">
        <v>21</v>
      </c>
      <c r="E725" s="34" t="s">
        <v>100</v>
      </c>
      <c r="F725" s="34" t="s">
        <v>336</v>
      </c>
      <c r="G725" s="35" t="s">
        <v>50</v>
      </c>
      <c r="H725" s="60">
        <v>345290.4</v>
      </c>
      <c r="I725" s="60">
        <v>345290.4</v>
      </c>
      <c r="J725" s="60">
        <v>143871</v>
      </c>
      <c r="K725" s="205">
        <f t="shared" si="320"/>
        <v>41.666666666666664</v>
      </c>
    </row>
    <row r="726" spans="1:11" customFormat="1" ht="26.4">
      <c r="A726" s="111"/>
      <c r="B726" s="122" t="s">
        <v>185</v>
      </c>
      <c r="C726" s="34" t="s">
        <v>53</v>
      </c>
      <c r="D726" s="34" t="s">
        <v>21</v>
      </c>
      <c r="E726" s="34" t="s">
        <v>100</v>
      </c>
      <c r="F726" s="34" t="s">
        <v>336</v>
      </c>
      <c r="G726" s="35" t="s">
        <v>32</v>
      </c>
      <c r="H726" s="59">
        <f>H727</f>
        <v>385337.98</v>
      </c>
      <c r="I726" s="59">
        <f t="shared" ref="I726:J726" si="332">I727</f>
        <v>385337.98</v>
      </c>
      <c r="J726" s="59">
        <f t="shared" si="332"/>
        <v>49489.479999999996</v>
      </c>
      <c r="K726" s="208">
        <f t="shared" si="320"/>
        <v>12.843135784331459</v>
      </c>
    </row>
    <row r="727" spans="1:11" customFormat="1" ht="26.4">
      <c r="A727" s="111"/>
      <c r="B727" s="70" t="s">
        <v>34</v>
      </c>
      <c r="C727" s="34" t="s">
        <v>53</v>
      </c>
      <c r="D727" s="34" t="s">
        <v>21</v>
      </c>
      <c r="E727" s="34" t="s">
        <v>100</v>
      </c>
      <c r="F727" s="34" t="s">
        <v>336</v>
      </c>
      <c r="G727" s="35" t="s">
        <v>33</v>
      </c>
      <c r="H727" s="60">
        <v>385337.98</v>
      </c>
      <c r="I727" s="60">
        <v>385337.98</v>
      </c>
      <c r="J727" s="60">
        <v>49489.479999999996</v>
      </c>
      <c r="K727" s="205">
        <f t="shared" si="320"/>
        <v>12.843135784331459</v>
      </c>
    </row>
    <row r="728" spans="1:11" customFormat="1" ht="42.75" customHeight="1">
      <c r="A728" s="111"/>
      <c r="B728" s="103" t="s">
        <v>148</v>
      </c>
      <c r="C728" s="34" t="s">
        <v>53</v>
      </c>
      <c r="D728" s="34" t="s">
        <v>21</v>
      </c>
      <c r="E728" s="34" t="s">
        <v>100</v>
      </c>
      <c r="F728" s="34" t="s">
        <v>338</v>
      </c>
      <c r="G728" s="35"/>
      <c r="H728" s="60">
        <f>+H729</f>
        <v>2658.84</v>
      </c>
      <c r="I728" s="60">
        <f t="shared" ref="I728:J728" si="333">+I729</f>
        <v>2658.84</v>
      </c>
      <c r="J728" s="60">
        <f t="shared" si="333"/>
        <v>2658.84</v>
      </c>
      <c r="K728" s="205">
        <f t="shared" si="320"/>
        <v>100</v>
      </c>
    </row>
    <row r="729" spans="1:11" customFormat="1" ht="24.75" customHeight="1">
      <c r="A729" s="111"/>
      <c r="B729" s="122" t="s">
        <v>185</v>
      </c>
      <c r="C729" s="34" t="s">
        <v>53</v>
      </c>
      <c r="D729" s="34" t="s">
        <v>21</v>
      </c>
      <c r="E729" s="34" t="s">
        <v>100</v>
      </c>
      <c r="F729" s="34" t="s">
        <v>338</v>
      </c>
      <c r="G729" s="35" t="s">
        <v>32</v>
      </c>
      <c r="H729" s="60">
        <f>H730</f>
        <v>2658.84</v>
      </c>
      <c r="I729" s="60">
        <f t="shared" ref="I729:J729" si="334">I730</f>
        <v>2658.84</v>
      </c>
      <c r="J729" s="60">
        <f t="shared" si="334"/>
        <v>2658.84</v>
      </c>
      <c r="K729" s="205">
        <f t="shared" si="320"/>
        <v>100</v>
      </c>
    </row>
    <row r="730" spans="1:11" customFormat="1" ht="26.4">
      <c r="A730" s="111"/>
      <c r="B730" s="70" t="s">
        <v>34</v>
      </c>
      <c r="C730" s="34" t="s">
        <v>53</v>
      </c>
      <c r="D730" s="34" t="s">
        <v>21</v>
      </c>
      <c r="E730" s="34" t="s">
        <v>100</v>
      </c>
      <c r="F730" s="34" t="s">
        <v>338</v>
      </c>
      <c r="G730" s="35" t="s">
        <v>33</v>
      </c>
      <c r="H730" s="59">
        <v>2658.84</v>
      </c>
      <c r="I730" s="59">
        <v>2658.84</v>
      </c>
      <c r="J730" s="59">
        <v>2658.84</v>
      </c>
      <c r="K730" s="208">
        <f t="shared" si="320"/>
        <v>100</v>
      </c>
    </row>
    <row r="731" spans="1:11" customFormat="1" ht="52.8">
      <c r="A731" s="111"/>
      <c r="B731" s="103" t="s">
        <v>341</v>
      </c>
      <c r="C731" s="34" t="s">
        <v>53</v>
      </c>
      <c r="D731" s="34" t="s">
        <v>21</v>
      </c>
      <c r="E731" s="34" t="s">
        <v>100</v>
      </c>
      <c r="F731" s="34" t="s">
        <v>340</v>
      </c>
      <c r="G731" s="35"/>
      <c r="H731" s="59">
        <f>H734+H732</f>
        <v>2282715.94</v>
      </c>
      <c r="I731" s="59">
        <f t="shared" ref="I731:J731" si="335">I734+I732</f>
        <v>2282715.94</v>
      </c>
      <c r="J731" s="59">
        <f t="shared" si="335"/>
        <v>1089074.6800000002</v>
      </c>
      <c r="K731" s="208">
        <f t="shared" si="320"/>
        <v>47.709601572239436</v>
      </c>
    </row>
    <row r="732" spans="1:11" customFormat="1" ht="39.6">
      <c r="A732" s="111"/>
      <c r="B732" s="181" t="s">
        <v>51</v>
      </c>
      <c r="C732" s="34" t="s">
        <v>53</v>
      </c>
      <c r="D732" s="34" t="s">
        <v>21</v>
      </c>
      <c r="E732" s="34" t="s">
        <v>100</v>
      </c>
      <c r="F732" s="34" t="s">
        <v>340</v>
      </c>
      <c r="G732" s="35" t="s">
        <v>49</v>
      </c>
      <c r="H732" s="59">
        <f>H733</f>
        <v>2282715.94</v>
      </c>
      <c r="I732" s="59">
        <f t="shared" ref="I732:J732" si="336">I733</f>
        <v>2282715.94</v>
      </c>
      <c r="J732" s="59">
        <f t="shared" si="336"/>
        <v>1089074.6800000002</v>
      </c>
      <c r="K732" s="208">
        <f t="shared" si="320"/>
        <v>47.709601572239436</v>
      </c>
    </row>
    <row r="733" spans="1:11" customFormat="1">
      <c r="A733" s="111"/>
      <c r="B733" s="181" t="s">
        <v>52</v>
      </c>
      <c r="C733" s="34" t="s">
        <v>53</v>
      </c>
      <c r="D733" s="34" t="s">
        <v>21</v>
      </c>
      <c r="E733" s="34" t="s">
        <v>100</v>
      </c>
      <c r="F733" s="34" t="s">
        <v>340</v>
      </c>
      <c r="G733" s="35" t="s">
        <v>50</v>
      </c>
      <c r="H733" s="59">
        <v>2282715.94</v>
      </c>
      <c r="I733" s="59">
        <v>2282715.94</v>
      </c>
      <c r="J733" s="59">
        <v>1089074.6800000002</v>
      </c>
      <c r="K733" s="208">
        <f t="shared" si="320"/>
        <v>47.709601572239436</v>
      </c>
    </row>
    <row r="734" spans="1:11" customFormat="1" ht="26.4">
      <c r="A734" s="111"/>
      <c r="B734" s="184" t="s">
        <v>185</v>
      </c>
      <c r="C734" s="34" t="s">
        <v>53</v>
      </c>
      <c r="D734" s="34" t="s">
        <v>21</v>
      </c>
      <c r="E734" s="34" t="s">
        <v>100</v>
      </c>
      <c r="F734" s="34" t="s">
        <v>340</v>
      </c>
      <c r="G734" s="35" t="s">
        <v>32</v>
      </c>
      <c r="H734" s="59">
        <f>H735</f>
        <v>0</v>
      </c>
      <c r="I734" s="59">
        <f t="shared" ref="I734:J734" si="337">I735</f>
        <v>0</v>
      </c>
      <c r="J734" s="59">
        <f t="shared" si="337"/>
        <v>0</v>
      </c>
      <c r="K734" s="208"/>
    </row>
    <row r="735" spans="1:11" customFormat="1" ht="26.4">
      <c r="A735" s="111"/>
      <c r="B735" s="181" t="s">
        <v>34</v>
      </c>
      <c r="C735" s="34" t="s">
        <v>53</v>
      </c>
      <c r="D735" s="34" t="s">
        <v>21</v>
      </c>
      <c r="E735" s="34" t="s">
        <v>100</v>
      </c>
      <c r="F735" s="34" t="s">
        <v>340</v>
      </c>
      <c r="G735" s="35" t="s">
        <v>33</v>
      </c>
      <c r="H735" s="59"/>
      <c r="I735" s="59"/>
      <c r="J735" s="59"/>
      <c r="K735" s="208"/>
    </row>
    <row r="736" spans="1:11" customFormat="1" ht="39.6">
      <c r="A736" s="111"/>
      <c r="B736" s="103" t="s">
        <v>344</v>
      </c>
      <c r="C736" s="34" t="s">
        <v>53</v>
      </c>
      <c r="D736" s="34" t="s">
        <v>21</v>
      </c>
      <c r="E736" s="34" t="s">
        <v>100</v>
      </c>
      <c r="F736" s="34" t="s">
        <v>343</v>
      </c>
      <c r="G736" s="35"/>
      <c r="H736" s="60">
        <f>H737+H739</f>
        <v>1246357.97</v>
      </c>
      <c r="I736" s="60">
        <f t="shared" ref="I736:J736" si="338">I737+I739</f>
        <v>1246357.97</v>
      </c>
      <c r="J736" s="60">
        <f t="shared" si="338"/>
        <v>290516.68</v>
      </c>
      <c r="K736" s="205">
        <f t="shared" si="320"/>
        <v>23.309248786686862</v>
      </c>
    </row>
    <row r="737" spans="1:11" customFormat="1" ht="39.6">
      <c r="A737" s="111"/>
      <c r="B737" s="70" t="s">
        <v>51</v>
      </c>
      <c r="C737" s="34" t="s">
        <v>53</v>
      </c>
      <c r="D737" s="34" t="s">
        <v>21</v>
      </c>
      <c r="E737" s="34" t="s">
        <v>100</v>
      </c>
      <c r="F737" s="34" t="s">
        <v>343</v>
      </c>
      <c r="G737" s="35" t="s">
        <v>49</v>
      </c>
      <c r="H737" s="60">
        <f>H738</f>
        <v>1071357.97</v>
      </c>
      <c r="I737" s="60">
        <f t="shared" ref="I737:J737" si="339">I738</f>
        <v>1071357.97</v>
      </c>
      <c r="J737" s="60">
        <f t="shared" si="339"/>
        <v>290516.68</v>
      </c>
      <c r="K737" s="205">
        <f t="shared" si="320"/>
        <v>27.116676977723884</v>
      </c>
    </row>
    <row r="738" spans="1:11" customFormat="1">
      <c r="A738" s="111"/>
      <c r="B738" s="70" t="s">
        <v>52</v>
      </c>
      <c r="C738" s="34" t="s">
        <v>53</v>
      </c>
      <c r="D738" s="34" t="s">
        <v>21</v>
      </c>
      <c r="E738" s="34" t="s">
        <v>100</v>
      </c>
      <c r="F738" s="34" t="s">
        <v>343</v>
      </c>
      <c r="G738" s="35" t="s">
        <v>50</v>
      </c>
      <c r="H738" s="59">
        <v>1071357.97</v>
      </c>
      <c r="I738" s="59">
        <v>1071357.97</v>
      </c>
      <c r="J738" s="59">
        <v>290516.68</v>
      </c>
      <c r="K738" s="208">
        <f t="shared" si="320"/>
        <v>27.116676977723884</v>
      </c>
    </row>
    <row r="739" spans="1:11" ht="26.4">
      <c r="A739" s="111"/>
      <c r="B739" s="122" t="s">
        <v>185</v>
      </c>
      <c r="C739" s="34" t="s">
        <v>53</v>
      </c>
      <c r="D739" s="34" t="s">
        <v>21</v>
      </c>
      <c r="E739" s="34" t="s">
        <v>100</v>
      </c>
      <c r="F739" s="34" t="s">
        <v>343</v>
      </c>
      <c r="G739" s="35" t="s">
        <v>32</v>
      </c>
      <c r="H739" s="60">
        <f>H740</f>
        <v>175000</v>
      </c>
      <c r="I739" s="60">
        <f t="shared" ref="I739:J739" si="340">I740</f>
        <v>175000</v>
      </c>
      <c r="J739" s="60">
        <f t="shared" si="340"/>
        <v>0</v>
      </c>
      <c r="K739" s="205">
        <f t="shared" si="320"/>
        <v>0</v>
      </c>
    </row>
    <row r="740" spans="1:11" ht="26.4">
      <c r="A740" s="161"/>
      <c r="B740" s="70" t="s">
        <v>34</v>
      </c>
      <c r="C740" s="34" t="s">
        <v>53</v>
      </c>
      <c r="D740" s="34" t="s">
        <v>21</v>
      </c>
      <c r="E740" s="34" t="s">
        <v>100</v>
      </c>
      <c r="F740" s="34" t="s">
        <v>343</v>
      </c>
      <c r="G740" s="35" t="s">
        <v>33</v>
      </c>
      <c r="H740" s="59">
        <v>175000</v>
      </c>
      <c r="I740" s="59">
        <v>175000</v>
      </c>
      <c r="J740" s="59"/>
      <c r="K740" s="208">
        <f t="shared" si="320"/>
        <v>0</v>
      </c>
    </row>
    <row r="741" spans="1:11" ht="16.8">
      <c r="B741" s="47" t="s">
        <v>18</v>
      </c>
      <c r="C741" s="48"/>
      <c r="D741" s="21"/>
      <c r="E741" s="21"/>
      <c r="F741" s="22"/>
      <c r="G741" s="23"/>
      <c r="H741" s="61">
        <f>SUM(H10+H620)</f>
        <v>1315620647.26</v>
      </c>
      <c r="I741" s="61">
        <f>SUM(I10+I620)</f>
        <v>1322843158.6399999</v>
      </c>
      <c r="J741" s="61">
        <f>SUM(J10+J620)</f>
        <v>554820004.91000009</v>
      </c>
      <c r="K741" s="221">
        <f t="shared" si="320"/>
        <v>41.9414804609493</v>
      </c>
    </row>
  </sheetData>
  <mergeCells count="20">
    <mergeCell ref="A138:A155"/>
    <mergeCell ref="A449:A451"/>
    <mergeCell ref="A226:A237"/>
    <mergeCell ref="A534:A536"/>
    <mergeCell ref="A387:A389"/>
    <mergeCell ref="A359:A361"/>
    <mergeCell ref="A287:A289"/>
    <mergeCell ref="A332:A334"/>
    <mergeCell ref="A523:A525"/>
    <mergeCell ref="A475:A479"/>
    <mergeCell ref="A438:A442"/>
    <mergeCell ref="A444:A446"/>
    <mergeCell ref="A459:A461"/>
    <mergeCell ref="A337:A344"/>
    <mergeCell ref="B7:G7"/>
    <mergeCell ref="A126:A133"/>
    <mergeCell ref="A13:A27"/>
    <mergeCell ref="A35:A67"/>
    <mergeCell ref="A6:K6"/>
    <mergeCell ref="C8:F8"/>
  </mergeCells>
  <phoneticPr fontId="0" type="noConversion"/>
  <pageMargins left="0.59055118110236227" right="0.19685039370078741" top="0.59055118110236227" bottom="0.39370078740157483" header="0.51181102362204722" footer="0.51181102362204722"/>
  <pageSetup paperSize="9" scale="51" fitToHeight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Финансовое 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Личутина О. В.</dc:creator>
  <cp:lastModifiedBy>Семакова</cp:lastModifiedBy>
  <cp:lastPrinted>2024-09-09T08:59:01Z</cp:lastPrinted>
  <dcterms:created xsi:type="dcterms:W3CDTF">2010-03-22T07:46:53Z</dcterms:created>
  <dcterms:modified xsi:type="dcterms:W3CDTF">2024-09-09T08:59:04Z</dcterms:modified>
</cp:coreProperties>
</file>