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Лист1!$A$637:$J$761</definedName>
    <definedName name="_xlnm.Print_Titles" localSheetId="0">Лист1!$13:$14</definedName>
    <definedName name="_xlnm.Print_Area" localSheetId="0">Лист1!$A$1:$AC$761</definedName>
  </definedNames>
  <calcPr calcId="152511" iterate="1"/>
</workbook>
</file>

<file path=xl/calcChain.xml><?xml version="1.0" encoding="utf-8"?>
<calcChain xmlns="http://schemas.openxmlformats.org/spreadsheetml/2006/main">
  <c r="W678" i="1" l="1"/>
  <c r="W322" i="1"/>
  <c r="Z712" i="1" l="1"/>
  <c r="AA712" i="1"/>
  <c r="AB712" i="1"/>
  <c r="X711" i="1"/>
  <c r="AA711" i="1" s="1"/>
  <c r="Y711" i="1"/>
  <c r="AB711" i="1" s="1"/>
  <c r="W711" i="1"/>
  <c r="Z550" i="1"/>
  <c r="AA550" i="1"/>
  <c r="AB550" i="1"/>
  <c r="X549" i="1"/>
  <c r="X548" i="1" s="1"/>
  <c r="AA548" i="1" s="1"/>
  <c r="Y549" i="1"/>
  <c r="Y548" i="1" s="1"/>
  <c r="AB548" i="1" s="1"/>
  <c r="W549" i="1"/>
  <c r="W548" i="1" s="1"/>
  <c r="Z548" i="1" s="1"/>
  <c r="Z530" i="1"/>
  <c r="AA530" i="1"/>
  <c r="AB530" i="1"/>
  <c r="X529" i="1"/>
  <c r="AA529" i="1" s="1"/>
  <c r="Y529" i="1"/>
  <c r="AB529" i="1" s="1"/>
  <c r="W529" i="1"/>
  <c r="Z529" i="1" s="1"/>
  <c r="X494" i="1"/>
  <c r="AA494" i="1" s="1"/>
  <c r="Y494" i="1"/>
  <c r="AB494" i="1" s="1"/>
  <c r="X491" i="1"/>
  <c r="Y491" i="1"/>
  <c r="AB491" i="1" s="1"/>
  <c r="X489" i="1"/>
  <c r="Y489" i="1"/>
  <c r="AB489" i="1" s="1"/>
  <c r="W494" i="1"/>
  <c r="Z494" i="1" s="1"/>
  <c r="W491" i="1"/>
  <c r="Z491" i="1" s="1"/>
  <c r="W489" i="1"/>
  <c r="Z489" i="1" s="1"/>
  <c r="Z495" i="1"/>
  <c r="AA495" i="1"/>
  <c r="AB495" i="1"/>
  <c r="Z487" i="1"/>
  <c r="AA487" i="1"/>
  <c r="AB487" i="1"/>
  <c r="Z490" i="1"/>
  <c r="AA490" i="1"/>
  <c r="AB490" i="1"/>
  <c r="AA491" i="1"/>
  <c r="Z492" i="1"/>
  <c r="AA492" i="1"/>
  <c r="AB492" i="1"/>
  <c r="X486" i="1"/>
  <c r="X485" i="1" s="1"/>
  <c r="AA485" i="1" s="1"/>
  <c r="Y486" i="1"/>
  <c r="Y485" i="1" s="1"/>
  <c r="AB485" i="1" s="1"/>
  <c r="W486" i="1"/>
  <c r="W485" i="1" s="1"/>
  <c r="Z485" i="1" s="1"/>
  <c r="Z408" i="1"/>
  <c r="AA408" i="1"/>
  <c r="AB408" i="1"/>
  <c r="X407" i="1"/>
  <c r="X406" i="1" s="1"/>
  <c r="AA406" i="1" s="1"/>
  <c r="Y407" i="1"/>
  <c r="Y406" i="1" s="1"/>
  <c r="AB406" i="1" s="1"/>
  <c r="W407" i="1"/>
  <c r="W406" i="1" s="1"/>
  <c r="Z406" i="1" s="1"/>
  <c r="Z344" i="1"/>
  <c r="AA344" i="1"/>
  <c r="AB344" i="1"/>
  <c r="X343" i="1"/>
  <c r="X342" i="1" s="1"/>
  <c r="AA342" i="1" s="1"/>
  <c r="Y343" i="1"/>
  <c r="Y342" i="1" s="1"/>
  <c r="AB342" i="1" s="1"/>
  <c r="W343" i="1"/>
  <c r="W342" i="1" s="1"/>
  <c r="Z342" i="1" s="1"/>
  <c r="W140" i="1"/>
  <c r="Z126" i="1"/>
  <c r="AA126" i="1"/>
  <c r="AB126" i="1"/>
  <c r="X125" i="1"/>
  <c r="X124" i="1" s="1"/>
  <c r="AA124" i="1" s="1"/>
  <c r="Y125" i="1"/>
  <c r="Y124" i="1" s="1"/>
  <c r="AB124" i="1" s="1"/>
  <c r="W125" i="1"/>
  <c r="W124" i="1" s="1"/>
  <c r="Z124" i="1" s="1"/>
  <c r="Z97" i="1"/>
  <c r="AA97" i="1"/>
  <c r="AB97" i="1"/>
  <c r="X96" i="1"/>
  <c r="X95" i="1" s="1"/>
  <c r="AA95" i="1" s="1"/>
  <c r="Y96" i="1"/>
  <c r="Y95" i="1" s="1"/>
  <c r="AB95" i="1" s="1"/>
  <c r="W96" i="1"/>
  <c r="W95" i="1" s="1"/>
  <c r="Z95" i="1" s="1"/>
  <c r="H100" i="1"/>
  <c r="N100" i="1" s="1"/>
  <c r="I100" i="1"/>
  <c r="J100" i="1"/>
  <c r="K100" i="1"/>
  <c r="L100" i="1"/>
  <c r="M100" i="1"/>
  <c r="Q100" i="1"/>
  <c r="R100" i="1"/>
  <c r="S100" i="1"/>
  <c r="W100" i="1"/>
  <c r="X100" i="1"/>
  <c r="Y100" i="1"/>
  <c r="W76" i="1"/>
  <c r="Z67" i="1"/>
  <c r="AA67" i="1"/>
  <c r="AB67" i="1"/>
  <c r="X66" i="1"/>
  <c r="X65" i="1" s="1"/>
  <c r="AA65" i="1" s="1"/>
  <c r="Y66" i="1"/>
  <c r="Y65" i="1" s="1"/>
  <c r="AB65" i="1" s="1"/>
  <c r="W66" i="1"/>
  <c r="W65" i="1" s="1"/>
  <c r="Z65" i="1" s="1"/>
  <c r="AB66" i="1" l="1"/>
  <c r="AB486" i="1"/>
  <c r="X488" i="1"/>
  <c r="AA488" i="1" s="1"/>
  <c r="Z66" i="1"/>
  <c r="AA343" i="1"/>
  <c r="AA66" i="1"/>
  <c r="AB343" i="1"/>
  <c r="AB96" i="1"/>
  <c r="AA486" i="1"/>
  <c r="AA96" i="1"/>
  <c r="AA125" i="1"/>
  <c r="Z486" i="1"/>
  <c r="O100" i="1"/>
  <c r="U100" i="1" s="1"/>
  <c r="AA100" i="1" s="1"/>
  <c r="Z96" i="1"/>
  <c r="Z125" i="1"/>
  <c r="AB407" i="1"/>
  <c r="AB549" i="1"/>
  <c r="T100" i="1"/>
  <c r="Z100" i="1" s="1"/>
  <c r="AA407" i="1"/>
  <c r="AA549" i="1"/>
  <c r="Z711" i="1"/>
  <c r="Z549" i="1"/>
  <c r="AA489" i="1"/>
  <c r="Y488" i="1"/>
  <c r="AB488" i="1" s="1"/>
  <c r="W488" i="1"/>
  <c r="Z488" i="1" s="1"/>
  <c r="Z407" i="1"/>
  <c r="Z343" i="1"/>
  <c r="AB125" i="1"/>
  <c r="P100" i="1"/>
  <c r="V100" i="1" s="1"/>
  <c r="AB100" i="1" s="1"/>
  <c r="Y758" i="1"/>
  <c r="X758" i="1"/>
  <c r="W758" i="1"/>
  <c r="Y756" i="1"/>
  <c r="X756" i="1"/>
  <c r="W756" i="1"/>
  <c r="W755" i="1" s="1"/>
  <c r="Y753" i="1"/>
  <c r="X753" i="1"/>
  <c r="X750" i="1" s="1"/>
  <c r="W753" i="1"/>
  <c r="Y751" i="1"/>
  <c r="X751" i="1"/>
  <c r="W751" i="1"/>
  <c r="Y748" i="1"/>
  <c r="X748" i="1"/>
  <c r="W748" i="1"/>
  <c r="W747" i="1" s="1"/>
  <c r="Y745" i="1"/>
  <c r="X745" i="1"/>
  <c r="W745" i="1"/>
  <c r="Y743" i="1"/>
  <c r="X743" i="1"/>
  <c r="W743" i="1"/>
  <c r="Y740" i="1"/>
  <c r="X740" i="1"/>
  <c r="W740" i="1"/>
  <c r="Y738" i="1"/>
  <c r="X738" i="1"/>
  <c r="W738" i="1"/>
  <c r="W737" i="1"/>
  <c r="Y735" i="1"/>
  <c r="X735" i="1"/>
  <c r="W735" i="1"/>
  <c r="Y733" i="1"/>
  <c r="X733" i="1"/>
  <c r="W733" i="1"/>
  <c r="Y730" i="1"/>
  <c r="Y729" i="1" s="1"/>
  <c r="X730" i="1"/>
  <c r="W730" i="1"/>
  <c r="Y727" i="1"/>
  <c r="X727" i="1"/>
  <c r="W727" i="1"/>
  <c r="Y725" i="1"/>
  <c r="X725" i="1"/>
  <c r="W725" i="1"/>
  <c r="Y722" i="1"/>
  <c r="Y721" i="1" s="1"/>
  <c r="X722" i="1"/>
  <c r="W722" i="1"/>
  <c r="X721" i="1"/>
  <c r="Y719" i="1"/>
  <c r="Y718" i="1" s="1"/>
  <c r="X719" i="1"/>
  <c r="X718" i="1" s="1"/>
  <c r="W719" i="1"/>
  <c r="W718" i="1"/>
  <c r="Y716" i="1"/>
  <c r="X716" i="1"/>
  <c r="X715" i="1" s="1"/>
  <c r="W716" i="1"/>
  <c r="W715" i="1" s="1"/>
  <c r="Y713" i="1"/>
  <c r="X713" i="1"/>
  <c r="W713" i="1"/>
  <c r="Y709" i="1"/>
  <c r="X709" i="1"/>
  <c r="W709" i="1"/>
  <c r="Y703" i="1"/>
  <c r="X703" i="1"/>
  <c r="W703" i="1"/>
  <c r="Y701" i="1"/>
  <c r="X701" i="1"/>
  <c r="W701" i="1"/>
  <c r="Y699" i="1"/>
  <c r="X699" i="1"/>
  <c r="W699" i="1"/>
  <c r="Y696" i="1"/>
  <c r="X696" i="1"/>
  <c r="X695" i="1" s="1"/>
  <c r="W696" i="1"/>
  <c r="W695" i="1" s="1"/>
  <c r="Y693" i="1"/>
  <c r="X693" i="1"/>
  <c r="W693" i="1"/>
  <c r="W692" i="1" s="1"/>
  <c r="Y690" i="1"/>
  <c r="Y689" i="1" s="1"/>
  <c r="X690" i="1"/>
  <c r="W690" i="1"/>
  <c r="Y687" i="1"/>
  <c r="X687" i="1"/>
  <c r="X686" i="1" s="1"/>
  <c r="W687" i="1"/>
  <c r="Y684" i="1"/>
  <c r="X684" i="1"/>
  <c r="W684" i="1"/>
  <c r="Y682" i="1"/>
  <c r="X682" i="1"/>
  <c r="W682" i="1"/>
  <c r="Y680" i="1"/>
  <c r="X680" i="1"/>
  <c r="W680" i="1"/>
  <c r="Y677" i="1"/>
  <c r="X677" i="1"/>
  <c r="X676" i="1" s="1"/>
  <c r="W677" i="1"/>
  <c r="Y674" i="1"/>
  <c r="X674" i="1"/>
  <c r="W674" i="1"/>
  <c r="W673" i="1" s="1"/>
  <c r="Y671" i="1"/>
  <c r="X671" i="1"/>
  <c r="W671" i="1"/>
  <c r="Y669" i="1"/>
  <c r="X669" i="1"/>
  <c r="W669" i="1"/>
  <c r="Y667" i="1"/>
  <c r="X667" i="1"/>
  <c r="X666" i="1" s="1"/>
  <c r="W667" i="1"/>
  <c r="Y664" i="1"/>
  <c r="X664" i="1"/>
  <c r="W664" i="1"/>
  <c r="Y661" i="1"/>
  <c r="X661" i="1"/>
  <c r="W661" i="1"/>
  <c r="Y659" i="1"/>
  <c r="X659" i="1"/>
  <c r="W659" i="1"/>
  <c r="W658" i="1"/>
  <c r="Y655" i="1"/>
  <c r="X655" i="1"/>
  <c r="W655" i="1"/>
  <c r="W654" i="1" s="1"/>
  <c r="Y654" i="1"/>
  <c r="Y651" i="1"/>
  <c r="X651" i="1"/>
  <c r="W651" i="1"/>
  <c r="Y649" i="1"/>
  <c r="X649" i="1"/>
  <c r="W649" i="1"/>
  <c r="Y647" i="1"/>
  <c r="X647" i="1"/>
  <c r="W647" i="1"/>
  <c r="Y645" i="1"/>
  <c r="X645" i="1"/>
  <c r="W645" i="1"/>
  <c r="Y642" i="1"/>
  <c r="Y641" i="1" s="1"/>
  <c r="X642" i="1"/>
  <c r="W642" i="1"/>
  <c r="W641" i="1" s="1"/>
  <c r="Y639" i="1"/>
  <c r="Y638" i="1" s="1"/>
  <c r="X639" i="1"/>
  <c r="X638" i="1" s="1"/>
  <c r="W639" i="1"/>
  <c r="Y633" i="1"/>
  <c r="X633" i="1"/>
  <c r="W633" i="1"/>
  <c r="Y631" i="1"/>
  <c r="X631" i="1"/>
  <c r="W631" i="1"/>
  <c r="W630" i="1"/>
  <c r="Y628" i="1"/>
  <c r="Y627" i="1" s="1"/>
  <c r="X628" i="1"/>
  <c r="W628" i="1"/>
  <c r="Y623" i="1"/>
  <c r="X623" i="1"/>
  <c r="W623" i="1"/>
  <c r="Y621" i="1"/>
  <c r="X621" i="1"/>
  <c r="W621" i="1"/>
  <c r="Y618" i="1"/>
  <c r="X618" i="1"/>
  <c r="X617" i="1" s="1"/>
  <c r="W618" i="1"/>
  <c r="W617" i="1" s="1"/>
  <c r="Y615" i="1"/>
  <c r="Y614" i="1" s="1"/>
  <c r="X615" i="1"/>
  <c r="W615" i="1"/>
  <c r="W614" i="1"/>
  <c r="Y612" i="1"/>
  <c r="Y611" i="1" s="1"/>
  <c r="X612" i="1"/>
  <c r="X611" i="1" s="1"/>
  <c r="W612" i="1"/>
  <c r="W609" i="1"/>
  <c r="W608" i="1" s="1"/>
  <c r="Y608" i="1"/>
  <c r="X608" i="1"/>
  <c r="Y605" i="1"/>
  <c r="X605" i="1"/>
  <c r="W605" i="1"/>
  <c r="Y603" i="1"/>
  <c r="X603" i="1"/>
  <c r="W603" i="1"/>
  <c r="Y600" i="1"/>
  <c r="X600" i="1"/>
  <c r="X599" i="1" s="1"/>
  <c r="W600" i="1"/>
  <c r="W599" i="1" s="1"/>
  <c r="Y597" i="1"/>
  <c r="Y596" i="1" s="1"/>
  <c r="X597" i="1"/>
  <c r="W597" i="1"/>
  <c r="W596" i="1"/>
  <c r="Y594" i="1"/>
  <c r="Y593" i="1" s="1"/>
  <c r="X594" i="1"/>
  <c r="X593" i="1" s="1"/>
  <c r="W594" i="1"/>
  <c r="Y591" i="1"/>
  <c r="Y590" i="1" s="1"/>
  <c r="X591" i="1"/>
  <c r="X590" i="1" s="1"/>
  <c r="W591" i="1"/>
  <c r="W590" i="1" s="1"/>
  <c r="Y588" i="1"/>
  <c r="X588" i="1"/>
  <c r="W588" i="1"/>
  <c r="Y583" i="1"/>
  <c r="Y582" i="1" s="1"/>
  <c r="X583" i="1"/>
  <c r="W583" i="1"/>
  <c r="W582" i="1" s="1"/>
  <c r="X582" i="1"/>
  <c r="Y580" i="1"/>
  <c r="X580" i="1"/>
  <c r="X579" i="1" s="1"/>
  <c r="W580" i="1"/>
  <c r="W579" i="1" s="1"/>
  <c r="Y575" i="1"/>
  <c r="Y574" i="1" s="1"/>
  <c r="X575" i="1"/>
  <c r="W575" i="1"/>
  <c r="X574" i="1"/>
  <c r="Y572" i="1"/>
  <c r="X572" i="1"/>
  <c r="X571" i="1" s="1"/>
  <c r="W572" i="1"/>
  <c r="Y569" i="1"/>
  <c r="Y568" i="1" s="1"/>
  <c r="X569" i="1"/>
  <c r="W569" i="1"/>
  <c r="W568" i="1" s="1"/>
  <c r="Y564" i="1"/>
  <c r="X564" i="1"/>
  <c r="X563" i="1" s="1"/>
  <c r="W564" i="1"/>
  <c r="Y561" i="1"/>
  <c r="Y560" i="1" s="1"/>
  <c r="X561" i="1"/>
  <c r="W561" i="1"/>
  <c r="W560" i="1" s="1"/>
  <c r="Y558" i="1"/>
  <c r="Y557" i="1" s="1"/>
  <c r="X558" i="1"/>
  <c r="X557" i="1" s="1"/>
  <c r="W558" i="1"/>
  <c r="Y555" i="1"/>
  <c r="Y554" i="1" s="1"/>
  <c r="X555" i="1"/>
  <c r="X554" i="1" s="1"/>
  <c r="W555" i="1"/>
  <c r="W554" i="1" s="1"/>
  <c r="Y552" i="1"/>
  <c r="X552" i="1"/>
  <c r="X551" i="1" s="1"/>
  <c r="W552" i="1"/>
  <c r="Y544" i="1"/>
  <c r="Y543" i="1" s="1"/>
  <c r="Y542" i="1" s="1"/>
  <c r="X544" i="1"/>
  <c r="X543" i="1" s="1"/>
  <c r="W544" i="1"/>
  <c r="W543" i="1" s="1"/>
  <c r="W542" i="1" s="1"/>
  <c r="Y539" i="1"/>
  <c r="Y538" i="1" s="1"/>
  <c r="X539" i="1"/>
  <c r="X538" i="1" s="1"/>
  <c r="X537" i="1" s="1"/>
  <c r="W539" i="1"/>
  <c r="Y534" i="1"/>
  <c r="Y533" i="1" s="1"/>
  <c r="X534" i="1"/>
  <c r="W534" i="1"/>
  <c r="W533" i="1" s="1"/>
  <c r="Y531" i="1"/>
  <c r="Y528" i="1" s="1"/>
  <c r="X531" i="1"/>
  <c r="X528" i="1" s="1"/>
  <c r="W531" i="1"/>
  <c r="W528" i="1" s="1"/>
  <c r="Y526" i="1"/>
  <c r="Y525" i="1" s="1"/>
  <c r="X526" i="1"/>
  <c r="X525" i="1" s="1"/>
  <c r="W526" i="1"/>
  <c r="W525" i="1" s="1"/>
  <c r="Y523" i="1"/>
  <c r="X523" i="1"/>
  <c r="X522" i="1" s="1"/>
  <c r="W523" i="1"/>
  <c r="W522" i="1" s="1"/>
  <c r="Y520" i="1"/>
  <c r="Y519" i="1" s="1"/>
  <c r="X520" i="1"/>
  <c r="W520" i="1"/>
  <c r="W519" i="1" s="1"/>
  <c r="Y517" i="1"/>
  <c r="Y516" i="1" s="1"/>
  <c r="X517" i="1"/>
  <c r="X516" i="1" s="1"/>
  <c r="W517" i="1"/>
  <c r="Y512" i="1"/>
  <c r="X512" i="1"/>
  <c r="Y509" i="1"/>
  <c r="Y508" i="1" s="1"/>
  <c r="X509" i="1"/>
  <c r="W509" i="1"/>
  <c r="Y504" i="1"/>
  <c r="Y503" i="1" s="1"/>
  <c r="X504" i="1"/>
  <c r="X503" i="1" s="1"/>
  <c r="W504" i="1"/>
  <c r="W503" i="1" s="1"/>
  <c r="Y501" i="1"/>
  <c r="Y498" i="1" s="1"/>
  <c r="X501" i="1"/>
  <c r="W501" i="1"/>
  <c r="Y499" i="1"/>
  <c r="X499" i="1"/>
  <c r="W499" i="1"/>
  <c r="W498" i="1" s="1"/>
  <c r="Y483" i="1"/>
  <c r="Y482" i="1" s="1"/>
  <c r="X483" i="1"/>
  <c r="X482" i="1" s="1"/>
  <c r="W483" i="1"/>
  <c r="W482" i="1" s="1"/>
  <c r="W481" i="1" s="1"/>
  <c r="Y478" i="1"/>
  <c r="Y477" i="1" s="1"/>
  <c r="Y476" i="1" s="1"/>
  <c r="X478" i="1"/>
  <c r="X477" i="1" s="1"/>
  <c r="X476" i="1" s="1"/>
  <c r="W478" i="1"/>
  <c r="W477" i="1" s="1"/>
  <c r="W476" i="1" s="1"/>
  <c r="Y473" i="1"/>
  <c r="Y472" i="1" s="1"/>
  <c r="Y471" i="1" s="1"/>
  <c r="X473" i="1"/>
  <c r="W473" i="1"/>
  <c r="W472" i="1" s="1"/>
  <c r="W471" i="1" s="1"/>
  <c r="Y468" i="1"/>
  <c r="Y467" i="1" s="1"/>
  <c r="Y466" i="1" s="1"/>
  <c r="X468" i="1"/>
  <c r="X467" i="1" s="1"/>
  <c r="W468" i="1"/>
  <c r="W467" i="1" s="1"/>
  <c r="W466" i="1" s="1"/>
  <c r="Y464" i="1"/>
  <c r="X464" i="1"/>
  <c r="W464" i="1"/>
  <c r="Y462" i="1"/>
  <c r="X462" i="1"/>
  <c r="W462" i="1"/>
  <c r="Y456" i="1"/>
  <c r="X456" i="1"/>
  <c r="X455" i="1" s="1"/>
  <c r="X454" i="1" s="1"/>
  <c r="W456" i="1"/>
  <c r="Y451" i="1"/>
  <c r="Y450" i="1" s="1"/>
  <c r="X451" i="1"/>
  <c r="W451" i="1"/>
  <c r="W450" i="1" s="1"/>
  <c r="Y448" i="1"/>
  <c r="Y447" i="1" s="1"/>
  <c r="X448" i="1"/>
  <c r="X447" i="1" s="1"/>
  <c r="W448" i="1"/>
  <c r="Y445" i="1"/>
  <c r="X445" i="1"/>
  <c r="W445" i="1"/>
  <c r="Y443" i="1"/>
  <c r="Y442" i="1" s="1"/>
  <c r="X443" i="1"/>
  <c r="W443" i="1"/>
  <c r="Y440" i="1"/>
  <c r="Y439" i="1" s="1"/>
  <c r="X440" i="1"/>
  <c r="X439" i="1" s="1"/>
  <c r="W440" i="1"/>
  <c r="W439" i="1" s="1"/>
  <c r="Y437" i="1"/>
  <c r="X437" i="1"/>
  <c r="X436" i="1" s="1"/>
  <c r="W437" i="1"/>
  <c r="W436" i="1" s="1"/>
  <c r="Y434" i="1"/>
  <c r="Y433" i="1" s="1"/>
  <c r="X434" i="1"/>
  <c r="W434" i="1"/>
  <c r="W433" i="1" s="1"/>
  <c r="Y431" i="1"/>
  <c r="Y430" i="1" s="1"/>
  <c r="X431" i="1"/>
  <c r="X430" i="1" s="1"/>
  <c r="W431" i="1"/>
  <c r="Y428" i="1"/>
  <c r="Y427" i="1" s="1"/>
  <c r="X428" i="1"/>
  <c r="X427" i="1" s="1"/>
  <c r="W428" i="1"/>
  <c r="W427" i="1" s="1"/>
  <c r="Y425" i="1"/>
  <c r="X425" i="1"/>
  <c r="W425" i="1"/>
  <c r="Y423" i="1"/>
  <c r="X423" i="1"/>
  <c r="W423" i="1"/>
  <c r="Y418" i="1"/>
  <c r="Y417" i="1" s="1"/>
  <c r="X418" i="1"/>
  <c r="X417" i="1" s="1"/>
  <c r="X416" i="1" s="1"/>
  <c r="W418" i="1"/>
  <c r="Y414" i="1"/>
  <c r="Y413" i="1" s="1"/>
  <c r="X414" i="1"/>
  <c r="W414" i="1"/>
  <c r="W413" i="1" s="1"/>
  <c r="Y411" i="1"/>
  <c r="Y410" i="1" s="1"/>
  <c r="X411" i="1"/>
  <c r="X410" i="1" s="1"/>
  <c r="W411" i="1"/>
  <c r="Y404" i="1"/>
  <c r="Y403" i="1" s="1"/>
  <c r="Y402" i="1" s="1"/>
  <c r="X404" i="1"/>
  <c r="W404" i="1"/>
  <c r="W403" i="1" s="1"/>
  <c r="W402" i="1" s="1"/>
  <c r="Y400" i="1"/>
  <c r="X400" i="1"/>
  <c r="W400" i="1"/>
  <c r="Y398" i="1"/>
  <c r="X398" i="1"/>
  <c r="X395" i="1" s="1"/>
  <c r="W398" i="1"/>
  <c r="Y396" i="1"/>
  <c r="X396" i="1"/>
  <c r="W396" i="1"/>
  <c r="Y393" i="1"/>
  <c r="X393" i="1"/>
  <c r="W393" i="1"/>
  <c r="Y391" i="1"/>
  <c r="X391" i="1"/>
  <c r="W391" i="1"/>
  <c r="Y389" i="1"/>
  <c r="X389" i="1"/>
  <c r="W389" i="1"/>
  <c r="Y386" i="1"/>
  <c r="Y385" i="1" s="1"/>
  <c r="X386" i="1"/>
  <c r="X385" i="1" s="1"/>
  <c r="W386" i="1"/>
  <c r="Y383" i="1"/>
  <c r="Y382" i="1" s="1"/>
  <c r="X383" i="1"/>
  <c r="X382" i="1" s="1"/>
  <c r="W383" i="1"/>
  <c r="Y377" i="1"/>
  <c r="X377" i="1"/>
  <c r="X376" i="1" s="1"/>
  <c r="W377" i="1"/>
  <c r="W376" i="1" s="1"/>
  <c r="Y374" i="1"/>
  <c r="X374" i="1"/>
  <c r="W374" i="1"/>
  <c r="W372" i="1"/>
  <c r="Y372" i="1"/>
  <c r="X372" i="1"/>
  <c r="X371" i="1" s="1"/>
  <c r="Y369" i="1"/>
  <c r="X369" i="1"/>
  <c r="W369" i="1"/>
  <c r="Y367" i="1"/>
  <c r="X367" i="1"/>
  <c r="W367" i="1"/>
  <c r="Y364" i="1"/>
  <c r="X364" i="1"/>
  <c r="W364" i="1"/>
  <c r="Y362" i="1"/>
  <c r="X362" i="1"/>
  <c r="X361" i="1" s="1"/>
  <c r="W362" i="1"/>
  <c r="Y357" i="1"/>
  <c r="Y356" i="1" s="1"/>
  <c r="X357" i="1"/>
  <c r="W357" i="1"/>
  <c r="Y354" i="1"/>
  <c r="X354" i="1"/>
  <c r="X353" i="1" s="1"/>
  <c r="W354" i="1"/>
  <c r="W353" i="1" s="1"/>
  <c r="Y351" i="1"/>
  <c r="Y350" i="1" s="1"/>
  <c r="X351" i="1"/>
  <c r="X350" i="1" s="1"/>
  <c r="Y348" i="1"/>
  <c r="Y347" i="1" s="1"/>
  <c r="X348" i="1"/>
  <c r="X347" i="1" s="1"/>
  <c r="W348" i="1"/>
  <c r="W347" i="1" s="1"/>
  <c r="Y340" i="1"/>
  <c r="Y339" i="1" s="1"/>
  <c r="X340" i="1"/>
  <c r="X339" i="1" s="1"/>
  <c r="W340" i="1"/>
  <c r="Y337" i="1"/>
  <c r="Y336" i="1" s="1"/>
  <c r="X337" i="1"/>
  <c r="W337" i="1"/>
  <c r="W336" i="1" s="1"/>
  <c r="Y333" i="1"/>
  <c r="X333" i="1"/>
  <c r="W333" i="1"/>
  <c r="Y331" i="1"/>
  <c r="X331" i="1"/>
  <c r="W331" i="1"/>
  <c r="Y329" i="1"/>
  <c r="X329" i="1"/>
  <c r="W329" i="1"/>
  <c r="Y326" i="1"/>
  <c r="X326" i="1"/>
  <c r="X325" i="1" s="1"/>
  <c r="W326" i="1"/>
  <c r="W325" i="1" s="1"/>
  <c r="Y323" i="1"/>
  <c r="X323" i="1"/>
  <c r="W323" i="1"/>
  <c r="Y321" i="1"/>
  <c r="X321" i="1"/>
  <c r="W321" i="1"/>
  <c r="Y319" i="1"/>
  <c r="X319" i="1"/>
  <c r="W319" i="1"/>
  <c r="Y316" i="1"/>
  <c r="X316" i="1"/>
  <c r="W316" i="1"/>
  <c r="Y314" i="1"/>
  <c r="X314" i="1"/>
  <c r="W314" i="1"/>
  <c r="Y309" i="1"/>
  <c r="X309" i="1"/>
  <c r="X308" i="1" s="1"/>
  <c r="X307" i="1" s="1"/>
  <c r="W309" i="1"/>
  <c r="Y304" i="1"/>
  <c r="Y303" i="1" s="1"/>
  <c r="X304" i="1"/>
  <c r="W304" i="1"/>
  <c r="W303" i="1" s="1"/>
  <c r="Y301" i="1"/>
  <c r="Y300" i="1" s="1"/>
  <c r="X301" i="1"/>
  <c r="X300" i="1" s="1"/>
  <c r="W301" i="1"/>
  <c r="Y298" i="1"/>
  <c r="Y297" i="1" s="1"/>
  <c r="X298" i="1"/>
  <c r="X297" i="1" s="1"/>
  <c r="W298" i="1"/>
  <c r="W297" i="1" s="1"/>
  <c r="Y295" i="1"/>
  <c r="X295" i="1"/>
  <c r="X294" i="1" s="1"/>
  <c r="W295" i="1"/>
  <c r="Y292" i="1"/>
  <c r="Y291" i="1" s="1"/>
  <c r="X292" i="1"/>
  <c r="W292" i="1"/>
  <c r="W291" i="1" s="1"/>
  <c r="Y289" i="1"/>
  <c r="X289" i="1"/>
  <c r="W289" i="1"/>
  <c r="Y287" i="1"/>
  <c r="X287" i="1"/>
  <c r="W287" i="1"/>
  <c r="Y284" i="1"/>
  <c r="Y283" i="1" s="1"/>
  <c r="X284" i="1"/>
  <c r="X283" i="1" s="1"/>
  <c r="W284" i="1"/>
  <c r="Y281" i="1"/>
  <c r="Y280" i="1" s="1"/>
  <c r="X281" i="1"/>
  <c r="X280" i="1" s="1"/>
  <c r="W281" i="1"/>
  <c r="W280" i="1" s="1"/>
  <c r="Y278" i="1"/>
  <c r="X278" i="1"/>
  <c r="X277" i="1" s="1"/>
  <c r="W278" i="1"/>
  <c r="Y273" i="1"/>
  <c r="X273" i="1"/>
  <c r="X272" i="1" s="1"/>
  <c r="W273" i="1"/>
  <c r="Y270" i="1"/>
  <c r="Y269" i="1" s="1"/>
  <c r="X270" i="1"/>
  <c r="X269" i="1" s="1"/>
  <c r="W270" i="1"/>
  <c r="W269" i="1" s="1"/>
  <c r="Y267" i="1"/>
  <c r="X267" i="1"/>
  <c r="X266" i="1" s="1"/>
  <c r="W267" i="1"/>
  <c r="Y264" i="1"/>
  <c r="Y263" i="1" s="1"/>
  <c r="X264" i="1"/>
  <c r="W264" i="1"/>
  <c r="W263" i="1" s="1"/>
  <c r="Y260" i="1"/>
  <c r="X260" i="1"/>
  <c r="X259" i="1" s="1"/>
  <c r="W260" i="1"/>
  <c r="W259" i="1" s="1"/>
  <c r="Y257" i="1"/>
  <c r="Y256" i="1" s="1"/>
  <c r="X257" i="1"/>
  <c r="W257" i="1"/>
  <c r="W256" i="1" s="1"/>
  <c r="Y254" i="1"/>
  <c r="Y253" i="1" s="1"/>
  <c r="X254" i="1"/>
  <c r="X253" i="1" s="1"/>
  <c r="W254" i="1"/>
  <c r="Y251" i="1"/>
  <c r="Y250" i="1" s="1"/>
  <c r="X251" i="1"/>
  <c r="W251" i="1"/>
  <c r="W250" i="1" s="1"/>
  <c r="Y247" i="1"/>
  <c r="Y246" i="1" s="1"/>
  <c r="X247" i="1"/>
  <c r="X246" i="1" s="1"/>
  <c r="W247" i="1"/>
  <c r="Y244" i="1"/>
  <c r="Y243" i="1" s="1"/>
  <c r="X244" i="1"/>
  <c r="X243" i="1" s="1"/>
  <c r="W244" i="1"/>
  <c r="W243" i="1" s="1"/>
  <c r="Y241" i="1"/>
  <c r="X241" i="1"/>
  <c r="X240" i="1" s="1"/>
  <c r="W241" i="1"/>
  <c r="Y238" i="1"/>
  <c r="Y237" i="1" s="1"/>
  <c r="X238" i="1"/>
  <c r="W238" i="1"/>
  <c r="Y235" i="1"/>
  <c r="Y234" i="1" s="1"/>
  <c r="X235" i="1"/>
  <c r="X234" i="1" s="1"/>
  <c r="W235" i="1"/>
  <c r="Y232" i="1"/>
  <c r="Y231" i="1" s="1"/>
  <c r="X232" i="1"/>
  <c r="X231" i="1" s="1"/>
  <c r="W232" i="1"/>
  <c r="W231" i="1" s="1"/>
  <c r="Y229" i="1"/>
  <c r="X229" i="1"/>
  <c r="X228" i="1" s="1"/>
  <c r="W229" i="1"/>
  <c r="Y226" i="1"/>
  <c r="Y225" i="1" s="1"/>
  <c r="X226" i="1"/>
  <c r="W226" i="1"/>
  <c r="W225" i="1" s="1"/>
  <c r="Y223" i="1"/>
  <c r="Y222" i="1" s="1"/>
  <c r="X223" i="1"/>
  <c r="X222" i="1" s="1"/>
  <c r="W223" i="1"/>
  <c r="Y219" i="1"/>
  <c r="Y218" i="1" s="1"/>
  <c r="X219" i="1"/>
  <c r="W219" i="1"/>
  <c r="W218" i="1" s="1"/>
  <c r="Y216" i="1"/>
  <c r="Y215" i="1" s="1"/>
  <c r="X216" i="1"/>
  <c r="X215" i="1" s="1"/>
  <c r="W216" i="1"/>
  <c r="Y213" i="1"/>
  <c r="Y212" i="1" s="1"/>
  <c r="X213" i="1"/>
  <c r="X212" i="1" s="1"/>
  <c r="W213" i="1"/>
  <c r="W212" i="1" s="1"/>
  <c r="Y210" i="1"/>
  <c r="X210" i="1"/>
  <c r="X209" i="1" s="1"/>
  <c r="W210" i="1"/>
  <c r="W209" i="1" s="1"/>
  <c r="Y207" i="1"/>
  <c r="Y206" i="1" s="1"/>
  <c r="X207" i="1"/>
  <c r="W207" i="1"/>
  <c r="Y204" i="1"/>
  <c r="Y203" i="1" s="1"/>
  <c r="X204" i="1"/>
  <c r="X203" i="1" s="1"/>
  <c r="W204" i="1"/>
  <c r="Y201" i="1"/>
  <c r="Y200" i="1" s="1"/>
  <c r="X201" i="1"/>
  <c r="X200" i="1" s="1"/>
  <c r="W201" i="1"/>
  <c r="W200" i="1" s="1"/>
  <c r="Y198" i="1"/>
  <c r="X198" i="1"/>
  <c r="X197" i="1" s="1"/>
  <c r="W198" i="1"/>
  <c r="W197" i="1" s="1"/>
  <c r="Y192" i="1"/>
  <c r="X192" i="1"/>
  <c r="W192" i="1"/>
  <c r="Y190" i="1"/>
  <c r="X190" i="1"/>
  <c r="W190" i="1"/>
  <c r="W189" i="1" s="1"/>
  <c r="Y187" i="1"/>
  <c r="Y186" i="1" s="1"/>
  <c r="X187" i="1"/>
  <c r="W187" i="1"/>
  <c r="W186" i="1" s="1"/>
  <c r="Y184" i="1"/>
  <c r="X184" i="1"/>
  <c r="W184" i="1"/>
  <c r="Y182" i="1"/>
  <c r="X182" i="1"/>
  <c r="W182" i="1"/>
  <c r="Y178" i="1"/>
  <c r="X178" i="1"/>
  <c r="X177" i="1" s="1"/>
  <c r="W178" i="1"/>
  <c r="W177" i="1" s="1"/>
  <c r="Y175" i="1"/>
  <c r="Y174" i="1" s="1"/>
  <c r="X175" i="1"/>
  <c r="W175" i="1"/>
  <c r="W174" i="1" s="1"/>
  <c r="Y172" i="1"/>
  <c r="Y171" i="1" s="1"/>
  <c r="X172" i="1"/>
  <c r="X171" i="1" s="1"/>
  <c r="W172" i="1"/>
  <c r="Y169" i="1"/>
  <c r="Y168" i="1" s="1"/>
  <c r="X169" i="1"/>
  <c r="X168" i="1" s="1"/>
  <c r="W169" i="1"/>
  <c r="W168" i="1" s="1"/>
  <c r="Y166" i="1"/>
  <c r="X166" i="1"/>
  <c r="X165" i="1" s="1"/>
  <c r="W166" i="1"/>
  <c r="W165" i="1" s="1"/>
  <c r="Y163" i="1"/>
  <c r="Y162" i="1" s="1"/>
  <c r="X163" i="1"/>
  <c r="W163" i="1"/>
  <c r="W162" i="1" s="1"/>
  <c r="Y160" i="1"/>
  <c r="Y159" i="1" s="1"/>
  <c r="X160" i="1"/>
  <c r="X159" i="1" s="1"/>
  <c r="W160" i="1"/>
  <c r="Y156" i="1"/>
  <c r="X156" i="1"/>
  <c r="X155" i="1" s="1"/>
  <c r="Y153" i="1"/>
  <c r="X153" i="1"/>
  <c r="W153" i="1"/>
  <c r="Y150" i="1"/>
  <c r="X150" i="1"/>
  <c r="W150" i="1"/>
  <c r="W148" i="1"/>
  <c r="Y148" i="1"/>
  <c r="X148" i="1"/>
  <c r="Y144" i="1"/>
  <c r="X144" i="1"/>
  <c r="W144" i="1"/>
  <c r="Y142" i="1"/>
  <c r="X142" i="1"/>
  <c r="W142" i="1"/>
  <c r="W139" i="1" s="1"/>
  <c r="Y137" i="1"/>
  <c r="X137" i="1"/>
  <c r="W137" i="1"/>
  <c r="Y134" i="1"/>
  <c r="X134" i="1"/>
  <c r="W134" i="1"/>
  <c r="Y132" i="1"/>
  <c r="X132" i="1"/>
  <c r="W132" i="1"/>
  <c r="Y128" i="1"/>
  <c r="X128" i="1"/>
  <c r="X127" i="1" s="1"/>
  <c r="W128" i="1"/>
  <c r="Y122" i="1"/>
  <c r="Y121" i="1" s="1"/>
  <c r="X122" i="1"/>
  <c r="W122" i="1"/>
  <c r="W121" i="1" s="1"/>
  <c r="Y119" i="1"/>
  <c r="Y118" i="1" s="1"/>
  <c r="X119" i="1"/>
  <c r="X118" i="1" s="1"/>
  <c r="W119" i="1"/>
  <c r="Y116" i="1"/>
  <c r="Y115" i="1" s="1"/>
  <c r="X116" i="1"/>
  <c r="X115" i="1" s="1"/>
  <c r="W116" i="1"/>
  <c r="W115" i="1" s="1"/>
  <c r="Y113" i="1"/>
  <c r="X113" i="1"/>
  <c r="X112" i="1" s="1"/>
  <c r="W113" i="1"/>
  <c r="Y110" i="1"/>
  <c r="Y109" i="1" s="1"/>
  <c r="X110" i="1"/>
  <c r="W110" i="1"/>
  <c r="W109" i="1" s="1"/>
  <c r="Y107" i="1"/>
  <c r="Y106" i="1" s="1"/>
  <c r="X107" i="1"/>
  <c r="X106" i="1" s="1"/>
  <c r="W107" i="1"/>
  <c r="Y104" i="1"/>
  <c r="Y99" i="1" s="1"/>
  <c r="X104" i="1"/>
  <c r="X99" i="1" s="1"/>
  <c r="W104" i="1"/>
  <c r="W99" i="1" s="1"/>
  <c r="Y93" i="1"/>
  <c r="Y92" i="1" s="1"/>
  <c r="X93" i="1"/>
  <c r="W93" i="1"/>
  <c r="W92" i="1" s="1"/>
  <c r="Y90" i="1"/>
  <c r="Y89" i="1" s="1"/>
  <c r="X90" i="1"/>
  <c r="X89" i="1" s="1"/>
  <c r="W90" i="1"/>
  <c r="W89" i="1" s="1"/>
  <c r="Y87" i="1"/>
  <c r="Y86" i="1" s="1"/>
  <c r="X87" i="1"/>
  <c r="X86" i="1" s="1"/>
  <c r="W87" i="1"/>
  <c r="W86" i="1"/>
  <c r="Y84" i="1"/>
  <c r="Y83" i="1" s="1"/>
  <c r="X84" i="1"/>
  <c r="X83" i="1" s="1"/>
  <c r="W84" i="1"/>
  <c r="W83" i="1" s="1"/>
  <c r="Y81" i="1"/>
  <c r="Y80" i="1" s="1"/>
  <c r="X81" i="1"/>
  <c r="X80" i="1" s="1"/>
  <c r="W81" i="1"/>
  <c r="W80" i="1" s="1"/>
  <c r="Y78" i="1"/>
  <c r="Y77" i="1" s="1"/>
  <c r="X78" i="1"/>
  <c r="W78" i="1"/>
  <c r="W77" i="1" s="1"/>
  <c r="Y75" i="1"/>
  <c r="Y74" i="1" s="1"/>
  <c r="X75" i="1"/>
  <c r="X74" i="1" s="1"/>
  <c r="W75" i="1"/>
  <c r="W74" i="1" s="1"/>
  <c r="Y72" i="1"/>
  <c r="Y71" i="1" s="1"/>
  <c r="X72" i="1"/>
  <c r="X71" i="1" s="1"/>
  <c r="W72" i="1"/>
  <c r="W71" i="1"/>
  <c r="Y69" i="1"/>
  <c r="Y68" i="1" s="1"/>
  <c r="X69" i="1"/>
  <c r="X68" i="1" s="1"/>
  <c r="W69" i="1"/>
  <c r="W68" i="1"/>
  <c r="Y63" i="1"/>
  <c r="Y62" i="1" s="1"/>
  <c r="X63" i="1"/>
  <c r="X62" i="1" s="1"/>
  <c r="W63" i="1"/>
  <c r="Y60" i="1"/>
  <c r="Y59" i="1" s="1"/>
  <c r="X60" i="1"/>
  <c r="X59" i="1" s="1"/>
  <c r="W60" i="1"/>
  <c r="W59" i="1" s="1"/>
  <c r="Y57" i="1"/>
  <c r="Y56" i="1" s="1"/>
  <c r="X57" i="1"/>
  <c r="X56" i="1" s="1"/>
  <c r="W57" i="1"/>
  <c r="W56" i="1" s="1"/>
  <c r="Y54" i="1"/>
  <c r="Y53" i="1" s="1"/>
  <c r="X54" i="1"/>
  <c r="W54" i="1"/>
  <c r="Y51" i="1"/>
  <c r="Y50" i="1" s="1"/>
  <c r="X51" i="1"/>
  <c r="X50" i="1" s="1"/>
  <c r="W51" i="1"/>
  <c r="Y48" i="1"/>
  <c r="Y47" i="1" s="1"/>
  <c r="X48" i="1"/>
  <c r="X47" i="1" s="1"/>
  <c r="W48" i="1"/>
  <c r="W47" i="1" s="1"/>
  <c r="Y45" i="1"/>
  <c r="X45" i="1"/>
  <c r="X44" i="1" s="1"/>
  <c r="W45" i="1"/>
  <c r="W44" i="1" s="1"/>
  <c r="Y42" i="1"/>
  <c r="Y41" i="1" s="1"/>
  <c r="X42" i="1"/>
  <c r="W42" i="1"/>
  <c r="W39" i="1"/>
  <c r="W38" i="1" s="1"/>
  <c r="Y38" i="1"/>
  <c r="X38" i="1"/>
  <c r="Y35" i="1"/>
  <c r="Y34" i="1" s="1"/>
  <c r="X35" i="1"/>
  <c r="X34" i="1" s="1"/>
  <c r="W35" i="1"/>
  <c r="W34" i="1" s="1"/>
  <c r="Y32" i="1"/>
  <c r="X32" i="1"/>
  <c r="X31" i="1" s="1"/>
  <c r="W32" i="1"/>
  <c r="W31" i="1" s="1"/>
  <c r="Y29" i="1"/>
  <c r="Y28" i="1" s="1"/>
  <c r="X29" i="1"/>
  <c r="W29" i="1"/>
  <c r="W28" i="1" s="1"/>
  <c r="Y26" i="1"/>
  <c r="Y25" i="1" s="1"/>
  <c r="X26" i="1"/>
  <c r="X25" i="1" s="1"/>
  <c r="W26" i="1"/>
  <c r="Y23" i="1"/>
  <c r="Y22" i="1" s="1"/>
  <c r="X23" i="1"/>
  <c r="X22" i="1" s="1"/>
  <c r="W23" i="1"/>
  <c r="W22" i="1" s="1"/>
  <c r="Y20" i="1"/>
  <c r="X20" i="1"/>
  <c r="X19" i="1" s="1"/>
  <c r="W20" i="1"/>
  <c r="W19" i="1" s="1"/>
  <c r="W181" i="1" l="1"/>
  <c r="X481" i="1"/>
  <c r="Y698" i="1"/>
  <c r="W147" i="1"/>
  <c r="X313" i="1"/>
  <c r="W361" i="1"/>
  <c r="Y724" i="1"/>
  <c r="W732" i="1"/>
  <c r="Y147" i="1"/>
  <c r="X328" i="1"/>
  <c r="W366" i="1"/>
  <c r="Y395" i="1"/>
  <c r="X620" i="1"/>
  <c r="X139" i="1"/>
  <c r="W318" i="1"/>
  <c r="X366" i="1"/>
  <c r="X360" i="1" s="1"/>
  <c r="X442" i="1"/>
  <c r="Y461" i="1"/>
  <c r="Y481" i="1"/>
  <c r="X602" i="1"/>
  <c r="Y708" i="1"/>
  <c r="W750" i="1"/>
  <c r="Y679" i="1"/>
  <c r="Y388" i="1"/>
  <c r="Y381" i="1" s="1"/>
  <c r="X422" i="1"/>
  <c r="W602" i="1"/>
  <c r="X658" i="1"/>
  <c r="X698" i="1"/>
  <c r="W742" i="1"/>
  <c r="W422" i="1"/>
  <c r="W708" i="1"/>
  <c r="Y131" i="1"/>
  <c r="Y139" i="1"/>
  <c r="Y181" i="1"/>
  <c r="W620" i="1"/>
  <c r="X708" i="1"/>
  <c r="X747" i="1"/>
  <c r="X755" i="1"/>
  <c r="Y286" i="1"/>
  <c r="X663" i="1"/>
  <c r="X673" i="1"/>
  <c r="Y686" i="1"/>
  <c r="Y676" i="1"/>
  <c r="W663" i="1"/>
  <c r="W644" i="1"/>
  <c r="W551" i="1"/>
  <c r="Y455" i="1"/>
  <c r="Y454" i="1" s="1"/>
  <c r="X472" i="1"/>
  <c r="X471" i="1" s="1"/>
  <c r="W266" i="1"/>
  <c r="X250" i="1"/>
  <c r="W228" i="1"/>
  <c r="W240" i="1"/>
  <c r="W277" i="1"/>
  <c r="Y308" i="1"/>
  <c r="Y307" i="1" s="1"/>
  <c r="Y272" i="1"/>
  <c r="X336" i="1"/>
  <c r="W294" i="1"/>
  <c r="X77" i="1"/>
  <c r="W41" i="1"/>
  <c r="W53" i="1"/>
  <c r="W62" i="1"/>
  <c r="W574" i="1"/>
  <c r="W571" i="1"/>
  <c r="W563" i="1"/>
  <c r="X511" i="1"/>
  <c r="W508" i="1"/>
  <c r="W382" i="1"/>
  <c r="W371" i="1"/>
  <c r="W360" i="1" s="1"/>
  <c r="W356" i="1"/>
  <c r="X356" i="1"/>
  <c r="X346" i="1" s="1"/>
  <c r="W328" i="1"/>
  <c r="W313" i="1"/>
  <c r="W237" i="1"/>
  <c r="W206" i="1"/>
  <c r="W127" i="1"/>
  <c r="W112" i="1"/>
  <c r="W118" i="1"/>
  <c r="Y127" i="1"/>
  <c r="W234" i="1"/>
  <c r="W339" i="1"/>
  <c r="W312" i="1" s="1"/>
  <c r="Y19" i="1"/>
  <c r="W25" i="1"/>
  <c r="X28" i="1"/>
  <c r="Y31" i="1"/>
  <c r="X41" i="1"/>
  <c r="Y44" i="1"/>
  <c r="Y37" i="1" s="1"/>
  <c r="W50" i="1"/>
  <c r="X53" i="1"/>
  <c r="X92" i="1"/>
  <c r="X147" i="1"/>
  <c r="W156" i="1"/>
  <c r="W159" i="1"/>
  <c r="X162" i="1"/>
  <c r="Y165" i="1"/>
  <c r="X181" i="1"/>
  <c r="X189" i="1"/>
  <c r="W203" i="1"/>
  <c r="X206" i="1"/>
  <c r="Y209" i="1"/>
  <c r="Y277" i="1"/>
  <c r="X318" i="1"/>
  <c r="Y318" i="1"/>
  <c r="W106" i="1"/>
  <c r="X121" i="1"/>
  <c r="W131" i="1"/>
  <c r="Y155" i="1"/>
  <c r="Y189" i="1"/>
  <c r="X237" i="1"/>
  <c r="Y240" i="1"/>
  <c r="X256" i="1"/>
  <c r="Y259" i="1"/>
  <c r="X263" i="1"/>
  <c r="Y266" i="1"/>
  <c r="X286" i="1"/>
  <c r="W300" i="1"/>
  <c r="X303" i="1"/>
  <c r="Y325" i="1"/>
  <c r="Y366" i="1"/>
  <c r="Y658" i="1"/>
  <c r="X131" i="1"/>
  <c r="W171" i="1"/>
  <c r="X174" i="1"/>
  <c r="Y177" i="1"/>
  <c r="W180" i="1"/>
  <c r="X186" i="1"/>
  <c r="Y197" i="1"/>
  <c r="W246" i="1"/>
  <c r="W253" i="1"/>
  <c r="W272" i="1"/>
  <c r="W308" i="1"/>
  <c r="Y313" i="1"/>
  <c r="Y328" i="1"/>
  <c r="Y416" i="1"/>
  <c r="X109" i="1"/>
  <c r="Y112" i="1"/>
  <c r="W215" i="1"/>
  <c r="X218" i="1"/>
  <c r="W222" i="1"/>
  <c r="X225" i="1"/>
  <c r="Y228" i="1"/>
  <c r="W283" i="1"/>
  <c r="W286" i="1"/>
  <c r="X291" i="1"/>
  <c r="Y294" i="1"/>
  <c r="W388" i="1"/>
  <c r="W442" i="1"/>
  <c r="Y460" i="1"/>
  <c r="W351" i="1"/>
  <c r="X388" i="1"/>
  <c r="X403" i="1"/>
  <c r="X402" i="1" s="1"/>
  <c r="W410" i="1"/>
  <c r="X413" i="1"/>
  <c r="W430" i="1"/>
  <c r="X433" i="1"/>
  <c r="Y436" i="1"/>
  <c r="W497" i="1"/>
  <c r="Y353" i="1"/>
  <c r="Y346" i="1" s="1"/>
  <c r="Y361" i="1"/>
  <c r="Y376" i="1"/>
  <c r="W385" i="1"/>
  <c r="W395" i="1"/>
  <c r="W417" i="1"/>
  <c r="Y422" i="1"/>
  <c r="W447" i="1"/>
  <c r="X450" i="1"/>
  <c r="W461" i="1"/>
  <c r="X466" i="1"/>
  <c r="X508" i="1"/>
  <c r="W578" i="1"/>
  <c r="W611" i="1"/>
  <c r="X614" i="1"/>
  <c r="Y617" i="1"/>
  <c r="Y692" i="1"/>
  <c r="Y409" i="1"/>
  <c r="W455" i="1"/>
  <c r="X461" i="1"/>
  <c r="Y371" i="1"/>
  <c r="W512" i="1"/>
  <c r="W516" i="1"/>
  <c r="X519" i="1"/>
  <c r="Y522" i="1"/>
  <c r="Y537" i="1"/>
  <c r="Y551" i="1"/>
  <c r="Y547" i="1" s="1"/>
  <c r="X560" i="1"/>
  <c r="X547" i="1" s="1"/>
  <c r="Y563" i="1"/>
  <c r="X568" i="1"/>
  <c r="Y571" i="1"/>
  <c r="Y579" i="1"/>
  <c r="W593" i="1"/>
  <c r="X596" i="1"/>
  <c r="Y599" i="1"/>
  <c r="Y620" i="1"/>
  <c r="X627" i="1"/>
  <c r="W676" i="1"/>
  <c r="W679" i="1"/>
  <c r="W686" i="1"/>
  <c r="Y497" i="1"/>
  <c r="X533" i="1"/>
  <c r="W557" i="1"/>
  <c r="W547" i="1" s="1"/>
  <c r="Y602" i="1"/>
  <c r="X641" i="1"/>
  <c r="W666" i="1"/>
  <c r="Y666" i="1"/>
  <c r="Y732" i="1"/>
  <c r="X737" i="1"/>
  <c r="X498" i="1"/>
  <c r="Y511" i="1"/>
  <c r="W538" i="1"/>
  <c r="X542" i="1"/>
  <c r="X578" i="1"/>
  <c r="W721" i="1"/>
  <c r="W638" i="1"/>
  <c r="W698" i="1"/>
  <c r="X732" i="1"/>
  <c r="Y630" i="1"/>
  <c r="Y644" i="1"/>
  <c r="X654" i="1"/>
  <c r="X679" i="1"/>
  <c r="X689" i="1"/>
  <c r="X724" i="1"/>
  <c r="X729" i="1"/>
  <c r="Y742" i="1"/>
  <c r="Y747" i="1"/>
  <c r="Y750" i="1"/>
  <c r="Y755" i="1"/>
  <c r="X630" i="1"/>
  <c r="X644" i="1"/>
  <c r="Y715" i="1"/>
  <c r="Y737" i="1"/>
  <c r="X742" i="1"/>
  <c r="Y626" i="1"/>
  <c r="W627" i="1"/>
  <c r="Y663" i="1"/>
  <c r="Y673" i="1"/>
  <c r="W689" i="1"/>
  <c r="X692" i="1"/>
  <c r="Y695" i="1"/>
  <c r="W724" i="1"/>
  <c r="W729" i="1"/>
  <c r="Q341" i="1"/>
  <c r="Q352" i="1"/>
  <c r="W567" i="1" l="1"/>
  <c r="X587" i="1"/>
  <c r="Y130" i="1"/>
  <c r="Y607" i="1"/>
  <c r="X312" i="1"/>
  <c r="Y312" i="1"/>
  <c r="W262" i="1"/>
  <c r="W98" i="1"/>
  <c r="X98" i="1"/>
  <c r="Y196" i="1"/>
  <c r="Y98" i="1"/>
  <c r="X221" i="1"/>
  <c r="X37" i="1"/>
  <c r="W37" i="1"/>
  <c r="X18" i="1"/>
  <c r="W18" i="1"/>
  <c r="Y567" i="1"/>
  <c r="W350" i="1"/>
  <c r="W346" i="1" s="1"/>
  <c r="W130" i="1"/>
  <c r="X460" i="1"/>
  <c r="Y421" i="1"/>
  <c r="W381" i="1"/>
  <c r="W409" i="1"/>
  <c r="X381" i="1"/>
  <c r="Y221" i="1"/>
  <c r="W276" i="1"/>
  <c r="W249" i="1"/>
  <c r="Y276" i="1"/>
  <c r="X180" i="1"/>
  <c r="X158" i="1"/>
  <c r="W537" i="1"/>
  <c r="X497" i="1"/>
  <c r="Y637" i="1"/>
  <c r="W515" i="1"/>
  <c r="Y578" i="1"/>
  <c r="X567" i="1"/>
  <c r="X515" i="1"/>
  <c r="Y180" i="1"/>
  <c r="Y380" i="1"/>
  <c r="X276" i="1"/>
  <c r="X262" i="1"/>
  <c r="Y146" i="1"/>
  <c r="Y515" i="1"/>
  <c r="W155" i="1"/>
  <c r="Y158" i="1"/>
  <c r="W637" i="1"/>
  <c r="Y507" i="1"/>
  <c r="X637" i="1"/>
  <c r="W587" i="1"/>
  <c r="X130" i="1"/>
  <c r="Y262" i="1"/>
  <c r="Y18" i="1"/>
  <c r="W221" i="1"/>
  <c r="W416" i="1"/>
  <c r="Y360" i="1"/>
  <c r="W196" i="1"/>
  <c r="W626" i="1"/>
  <c r="X626" i="1"/>
  <c r="W607" i="1"/>
  <c r="W511" i="1"/>
  <c r="W454" i="1"/>
  <c r="X607" i="1"/>
  <c r="X507" i="1"/>
  <c r="W460" i="1"/>
  <c r="X421" i="1"/>
  <c r="X409" i="1"/>
  <c r="Y459" i="1"/>
  <c r="W421" i="1"/>
  <c r="Y249" i="1"/>
  <c r="X196" i="1"/>
  <c r="Y587" i="1"/>
  <c r="W307" i="1"/>
  <c r="X249" i="1"/>
  <c r="W158" i="1"/>
  <c r="X146" i="1"/>
  <c r="Q373" i="1"/>
  <c r="T373" i="1" s="1"/>
  <c r="Z373" i="1" s="1"/>
  <c r="T143" i="1"/>
  <c r="Z143" i="1" s="1"/>
  <c r="U143" i="1"/>
  <c r="AA143" i="1" s="1"/>
  <c r="V143" i="1"/>
  <c r="AB143" i="1" s="1"/>
  <c r="R142" i="1"/>
  <c r="U142" i="1" s="1"/>
  <c r="AA142" i="1" s="1"/>
  <c r="S142" i="1"/>
  <c r="Q142" i="1"/>
  <c r="T114" i="1"/>
  <c r="Z114" i="1" s="1"/>
  <c r="U114" i="1"/>
  <c r="AA114" i="1" s="1"/>
  <c r="V114" i="1"/>
  <c r="AB114" i="1" s="1"/>
  <c r="R113" i="1"/>
  <c r="R112" i="1" s="1"/>
  <c r="U112" i="1" s="1"/>
  <c r="AA112" i="1" s="1"/>
  <c r="S113" i="1"/>
  <c r="S112" i="1" s="1"/>
  <c r="V112" i="1" s="1"/>
  <c r="AB112" i="1" s="1"/>
  <c r="Q113" i="1"/>
  <c r="Q112" i="1" s="1"/>
  <c r="T112" i="1" s="1"/>
  <c r="Z112" i="1" s="1"/>
  <c r="T145" i="1"/>
  <c r="Z145" i="1" s="1"/>
  <c r="U145" i="1"/>
  <c r="AA145" i="1" s="1"/>
  <c r="V145" i="1"/>
  <c r="AB145" i="1" s="1"/>
  <c r="R144" i="1"/>
  <c r="R139" i="1" s="1"/>
  <c r="S144" i="1"/>
  <c r="Q144" i="1"/>
  <c r="T239" i="1"/>
  <c r="Z239" i="1" s="1"/>
  <c r="U239" i="1"/>
  <c r="AA239" i="1" s="1"/>
  <c r="V239" i="1"/>
  <c r="AB239" i="1" s="1"/>
  <c r="R238" i="1"/>
  <c r="R237" i="1" s="1"/>
  <c r="U237" i="1" s="1"/>
  <c r="AA237" i="1" s="1"/>
  <c r="S238" i="1"/>
  <c r="S237" i="1" s="1"/>
  <c r="V237" i="1" s="1"/>
  <c r="AB237" i="1" s="1"/>
  <c r="Q238" i="1"/>
  <c r="Q237" i="1" s="1"/>
  <c r="T237" i="1" s="1"/>
  <c r="Z237" i="1" s="1"/>
  <c r="R374" i="1"/>
  <c r="S374" i="1"/>
  <c r="V374" i="1" s="1"/>
  <c r="AB374" i="1" s="1"/>
  <c r="Q374" i="1"/>
  <c r="R372" i="1"/>
  <c r="U372" i="1" s="1"/>
  <c r="AA372" i="1" s="1"/>
  <c r="S372" i="1"/>
  <c r="V372" i="1" s="1"/>
  <c r="AB372" i="1" s="1"/>
  <c r="U373" i="1"/>
  <c r="AA373" i="1" s="1"/>
  <c r="V373" i="1"/>
  <c r="AB373" i="1" s="1"/>
  <c r="T374" i="1"/>
  <c r="Z374" i="1" s="1"/>
  <c r="U374" i="1"/>
  <c r="AA374" i="1" s="1"/>
  <c r="T375" i="1"/>
  <c r="Z375" i="1" s="1"/>
  <c r="U375" i="1"/>
  <c r="AA375" i="1" s="1"/>
  <c r="V375" i="1"/>
  <c r="AB375" i="1" s="1"/>
  <c r="T214" i="1"/>
  <c r="Z214" i="1" s="1"/>
  <c r="U214" i="1"/>
  <c r="AA214" i="1" s="1"/>
  <c r="V214" i="1"/>
  <c r="AB214" i="1" s="1"/>
  <c r="R213" i="1"/>
  <c r="R212" i="1" s="1"/>
  <c r="U212" i="1" s="1"/>
  <c r="AA212" i="1" s="1"/>
  <c r="S213" i="1"/>
  <c r="S212" i="1" s="1"/>
  <c r="V212" i="1" s="1"/>
  <c r="AB212" i="1" s="1"/>
  <c r="Q213" i="1"/>
  <c r="Q212" i="1" s="1"/>
  <c r="T212" i="1" s="1"/>
  <c r="Z212" i="1" s="1"/>
  <c r="T739" i="1"/>
  <c r="Z739" i="1" s="1"/>
  <c r="U739" i="1"/>
  <c r="AA739" i="1" s="1"/>
  <c r="V739" i="1"/>
  <c r="AB739" i="1" s="1"/>
  <c r="R738" i="1"/>
  <c r="U738" i="1" s="1"/>
  <c r="AA738" i="1" s="1"/>
  <c r="S738" i="1"/>
  <c r="Q738" i="1"/>
  <c r="T293" i="1"/>
  <c r="Z293" i="1" s="1"/>
  <c r="U293" i="1"/>
  <c r="AA293" i="1" s="1"/>
  <c r="V293" i="1"/>
  <c r="AB293" i="1" s="1"/>
  <c r="R292" i="1"/>
  <c r="R291" i="1" s="1"/>
  <c r="U291" i="1" s="1"/>
  <c r="AA291" i="1" s="1"/>
  <c r="S292" i="1"/>
  <c r="S291" i="1" s="1"/>
  <c r="V291" i="1" s="1"/>
  <c r="AB291" i="1" s="1"/>
  <c r="Q292" i="1"/>
  <c r="Q291" i="1" s="1"/>
  <c r="T291" i="1" s="1"/>
  <c r="Z291" i="1" s="1"/>
  <c r="Q372" i="1" l="1"/>
  <c r="T372" i="1" s="1"/>
  <c r="Z372" i="1" s="1"/>
  <c r="Q139" i="1"/>
  <c r="S139" i="1"/>
  <c r="V139" i="1" s="1"/>
  <c r="AB139" i="1" s="1"/>
  <c r="S371" i="1"/>
  <c r="V371" i="1" s="1"/>
  <c r="AB371" i="1" s="1"/>
  <c r="T142" i="1"/>
  <c r="Z142" i="1" s="1"/>
  <c r="V142" i="1"/>
  <c r="AB142" i="1" s="1"/>
  <c r="X586" i="1"/>
  <c r="U238" i="1"/>
  <c r="AA238" i="1" s="1"/>
  <c r="V238" i="1"/>
  <c r="AB238" i="1" s="1"/>
  <c r="U113" i="1"/>
  <c r="AA113" i="1" s="1"/>
  <c r="V113" i="1"/>
  <c r="AB113" i="1" s="1"/>
  <c r="W459" i="1"/>
  <c r="W146" i="1"/>
  <c r="W195" i="1"/>
  <c r="W586" i="1"/>
  <c r="X17" i="1"/>
  <c r="Y195" i="1"/>
  <c r="W380" i="1"/>
  <c r="X459" i="1"/>
  <c r="Y586" i="1"/>
  <c r="X195" i="1"/>
  <c r="W507" i="1"/>
  <c r="Y17" i="1"/>
  <c r="X380" i="1"/>
  <c r="Q371" i="1"/>
  <c r="T371" i="1" s="1"/>
  <c r="Z371" i="1" s="1"/>
  <c r="T139" i="1"/>
  <c r="Z139" i="1" s="1"/>
  <c r="U139" i="1"/>
  <c r="AA139" i="1" s="1"/>
  <c r="V144" i="1"/>
  <c r="AB144" i="1" s="1"/>
  <c r="U144" i="1"/>
  <c r="AA144" i="1" s="1"/>
  <c r="T113" i="1"/>
  <c r="Z113" i="1" s="1"/>
  <c r="T144" i="1"/>
  <c r="Z144" i="1" s="1"/>
  <c r="T238" i="1"/>
  <c r="Z238" i="1" s="1"/>
  <c r="V213" i="1"/>
  <c r="AB213" i="1" s="1"/>
  <c r="R371" i="1"/>
  <c r="U371" i="1" s="1"/>
  <c r="AA371" i="1" s="1"/>
  <c r="T738" i="1"/>
  <c r="Z738" i="1" s="1"/>
  <c r="U213" i="1"/>
  <c r="AA213" i="1" s="1"/>
  <c r="V738" i="1"/>
  <c r="AB738" i="1" s="1"/>
  <c r="V292" i="1"/>
  <c r="AB292" i="1" s="1"/>
  <c r="U292" i="1"/>
  <c r="AA292" i="1" s="1"/>
  <c r="T213" i="1"/>
  <c r="Z213" i="1" s="1"/>
  <c r="T292" i="1"/>
  <c r="Z292" i="1" s="1"/>
  <c r="R110" i="1"/>
  <c r="R109" i="1" s="1"/>
  <c r="U109" i="1" s="1"/>
  <c r="AA109" i="1" s="1"/>
  <c r="S110" i="1"/>
  <c r="S109" i="1" s="1"/>
  <c r="V109" i="1" s="1"/>
  <c r="AB109" i="1" s="1"/>
  <c r="Q110" i="1"/>
  <c r="Q109" i="1" s="1"/>
  <c r="T109" i="1" s="1"/>
  <c r="Z109" i="1" s="1"/>
  <c r="T111" i="1"/>
  <c r="Z111" i="1" s="1"/>
  <c r="U111" i="1"/>
  <c r="AA111" i="1" s="1"/>
  <c r="V111" i="1"/>
  <c r="AB111" i="1" s="1"/>
  <c r="Y16" i="1" l="1"/>
  <c r="W17" i="1"/>
  <c r="X16" i="1"/>
  <c r="T110" i="1"/>
  <c r="Z110" i="1" s="1"/>
  <c r="V110" i="1"/>
  <c r="AB110" i="1" s="1"/>
  <c r="U110" i="1"/>
  <c r="AA110" i="1" s="1"/>
  <c r="Q149" i="1"/>
  <c r="Y761" i="1" l="1"/>
  <c r="W16" i="1"/>
  <c r="X761" i="1"/>
  <c r="T710" i="1"/>
  <c r="Z710" i="1" s="1"/>
  <c r="U710" i="1"/>
  <c r="AA710" i="1" s="1"/>
  <c r="V710" i="1"/>
  <c r="AB710" i="1" s="1"/>
  <c r="R709" i="1"/>
  <c r="S709" i="1"/>
  <c r="V709" i="1" s="1"/>
  <c r="AB709" i="1" s="1"/>
  <c r="Q709" i="1"/>
  <c r="T709" i="1" s="1"/>
  <c r="Z709" i="1" s="1"/>
  <c r="T685" i="1"/>
  <c r="Z685" i="1" s="1"/>
  <c r="U685" i="1"/>
  <c r="AA685" i="1" s="1"/>
  <c r="V685" i="1"/>
  <c r="AB685" i="1" s="1"/>
  <c r="R684" i="1"/>
  <c r="U684" i="1" s="1"/>
  <c r="AA684" i="1" s="1"/>
  <c r="S684" i="1"/>
  <c r="V684" i="1" s="1"/>
  <c r="AB684" i="1" s="1"/>
  <c r="Q684" i="1"/>
  <c r="T684" i="1" s="1"/>
  <c r="Z684" i="1" s="1"/>
  <c r="T652" i="1"/>
  <c r="Z652" i="1" s="1"/>
  <c r="U652" i="1"/>
  <c r="AA652" i="1" s="1"/>
  <c r="V652" i="1"/>
  <c r="AB652" i="1" s="1"/>
  <c r="R651" i="1"/>
  <c r="S651" i="1"/>
  <c r="Q651" i="1"/>
  <c r="T650" i="1"/>
  <c r="Z650" i="1" s="1"/>
  <c r="U650" i="1"/>
  <c r="AA650" i="1" s="1"/>
  <c r="V650" i="1"/>
  <c r="AB650" i="1" s="1"/>
  <c r="R649" i="1"/>
  <c r="U649" i="1" s="1"/>
  <c r="AA649" i="1" s="1"/>
  <c r="S649" i="1"/>
  <c r="V649" i="1" s="1"/>
  <c r="AB649" i="1" s="1"/>
  <c r="Q649" i="1"/>
  <c r="T649" i="1" s="1"/>
  <c r="Z649" i="1" s="1"/>
  <c r="T573" i="1"/>
  <c r="Z573" i="1" s="1"/>
  <c r="U573" i="1"/>
  <c r="AA573" i="1" s="1"/>
  <c r="V573" i="1"/>
  <c r="AB573" i="1" s="1"/>
  <c r="T576" i="1"/>
  <c r="Z576" i="1" s="1"/>
  <c r="U576" i="1"/>
  <c r="AA576" i="1" s="1"/>
  <c r="V576" i="1"/>
  <c r="AB576" i="1" s="1"/>
  <c r="R575" i="1"/>
  <c r="R574" i="1" s="1"/>
  <c r="U574" i="1" s="1"/>
  <c r="AA574" i="1" s="1"/>
  <c r="S575" i="1"/>
  <c r="S574" i="1" s="1"/>
  <c r="V574" i="1" s="1"/>
  <c r="AB574" i="1" s="1"/>
  <c r="Q575" i="1"/>
  <c r="Q574" i="1" s="1"/>
  <c r="T574" i="1" s="1"/>
  <c r="Z574" i="1" s="1"/>
  <c r="R572" i="1"/>
  <c r="R571" i="1" s="1"/>
  <c r="U571" i="1" s="1"/>
  <c r="AA571" i="1" s="1"/>
  <c r="S572" i="1"/>
  <c r="S571" i="1" s="1"/>
  <c r="V571" i="1" s="1"/>
  <c r="AB571" i="1" s="1"/>
  <c r="Q572" i="1"/>
  <c r="Q571" i="1" s="1"/>
  <c r="T571" i="1" s="1"/>
  <c r="Z571" i="1" s="1"/>
  <c r="T565" i="1"/>
  <c r="Z565" i="1" s="1"/>
  <c r="U565" i="1"/>
  <c r="AA565" i="1" s="1"/>
  <c r="V565" i="1"/>
  <c r="AB565" i="1" s="1"/>
  <c r="R564" i="1"/>
  <c r="R563" i="1" s="1"/>
  <c r="U563" i="1" s="1"/>
  <c r="AA563" i="1" s="1"/>
  <c r="S564" i="1"/>
  <c r="S563" i="1" s="1"/>
  <c r="V563" i="1" s="1"/>
  <c r="AB563" i="1" s="1"/>
  <c r="Q564" i="1"/>
  <c r="Q563" i="1" s="1"/>
  <c r="T563" i="1" s="1"/>
  <c r="Z563" i="1" s="1"/>
  <c r="Q513" i="1"/>
  <c r="T513" i="1" s="1"/>
  <c r="Z513" i="1" s="1"/>
  <c r="V513" i="1"/>
  <c r="AB513" i="1" s="1"/>
  <c r="U513" i="1"/>
  <c r="AA513" i="1" s="1"/>
  <c r="S512" i="1"/>
  <c r="S511" i="1" s="1"/>
  <c r="R512" i="1"/>
  <c r="R511" i="1" s="1"/>
  <c r="M512" i="1"/>
  <c r="M511" i="1" s="1"/>
  <c r="L512" i="1"/>
  <c r="L511" i="1" s="1"/>
  <c r="K512" i="1"/>
  <c r="J512" i="1"/>
  <c r="I512" i="1"/>
  <c r="H512" i="1"/>
  <c r="H511" i="1" s="1"/>
  <c r="T505" i="1"/>
  <c r="Z505" i="1" s="1"/>
  <c r="U505" i="1"/>
  <c r="AA505" i="1" s="1"/>
  <c r="V505" i="1"/>
  <c r="AB505" i="1" s="1"/>
  <c r="R504" i="1"/>
  <c r="R503" i="1" s="1"/>
  <c r="U503" i="1" s="1"/>
  <c r="AA503" i="1" s="1"/>
  <c r="S504" i="1"/>
  <c r="S503" i="1" s="1"/>
  <c r="V503" i="1" s="1"/>
  <c r="AB503" i="1" s="1"/>
  <c r="Q504" i="1"/>
  <c r="Q503" i="1" s="1"/>
  <c r="T503" i="1" s="1"/>
  <c r="Z503" i="1" s="1"/>
  <c r="T419" i="1"/>
  <c r="Z419" i="1" s="1"/>
  <c r="U419" i="1"/>
  <c r="AA419" i="1" s="1"/>
  <c r="V419" i="1"/>
  <c r="AB419" i="1" s="1"/>
  <c r="R418" i="1"/>
  <c r="R417" i="1" s="1"/>
  <c r="R416" i="1" s="1"/>
  <c r="U416" i="1" s="1"/>
  <c r="AA416" i="1" s="1"/>
  <c r="S418" i="1"/>
  <c r="S417" i="1" s="1"/>
  <c r="Q418" i="1"/>
  <c r="Q417" i="1" s="1"/>
  <c r="Q416" i="1" s="1"/>
  <c r="T416" i="1" s="1"/>
  <c r="Z416" i="1" s="1"/>
  <c r="T401" i="1"/>
  <c r="Z401" i="1" s="1"/>
  <c r="U401" i="1"/>
  <c r="AA401" i="1" s="1"/>
  <c r="V401" i="1"/>
  <c r="AB401" i="1" s="1"/>
  <c r="T399" i="1"/>
  <c r="Z399" i="1" s="1"/>
  <c r="U399" i="1"/>
  <c r="AA399" i="1" s="1"/>
  <c r="V399" i="1"/>
  <c r="AB399" i="1" s="1"/>
  <c r="R400" i="1"/>
  <c r="U400" i="1" s="1"/>
  <c r="AA400" i="1" s="1"/>
  <c r="S400" i="1"/>
  <c r="V400" i="1" s="1"/>
  <c r="AB400" i="1" s="1"/>
  <c r="Q400" i="1"/>
  <c r="T400" i="1" s="1"/>
  <c r="Z400" i="1" s="1"/>
  <c r="R398" i="1"/>
  <c r="S398" i="1"/>
  <c r="V398" i="1" s="1"/>
  <c r="AB398" i="1" s="1"/>
  <c r="Q398" i="1"/>
  <c r="T398" i="1" s="1"/>
  <c r="Z398" i="1" s="1"/>
  <c r="T394" i="1"/>
  <c r="Z394" i="1" s="1"/>
  <c r="U394" i="1"/>
  <c r="AA394" i="1" s="1"/>
  <c r="V394" i="1"/>
  <c r="AB394" i="1" s="1"/>
  <c r="T392" i="1"/>
  <c r="Z392" i="1" s="1"/>
  <c r="U392" i="1"/>
  <c r="AA392" i="1" s="1"/>
  <c r="V392" i="1"/>
  <c r="AB392" i="1" s="1"/>
  <c r="R393" i="1"/>
  <c r="U393" i="1" s="1"/>
  <c r="AA393" i="1" s="1"/>
  <c r="S393" i="1"/>
  <c r="V393" i="1" s="1"/>
  <c r="AB393" i="1" s="1"/>
  <c r="Q393" i="1"/>
  <c r="T393" i="1" s="1"/>
  <c r="Z393" i="1" s="1"/>
  <c r="R391" i="1"/>
  <c r="S391" i="1"/>
  <c r="V391" i="1" s="1"/>
  <c r="AB391" i="1" s="1"/>
  <c r="Q391" i="1"/>
  <c r="W761" i="1" l="1"/>
  <c r="Q512" i="1"/>
  <c r="Q511" i="1" s="1"/>
  <c r="N512" i="1"/>
  <c r="T512" i="1" s="1"/>
  <c r="Z512" i="1" s="1"/>
  <c r="V564" i="1"/>
  <c r="AB564" i="1" s="1"/>
  <c r="U504" i="1"/>
  <c r="AA504" i="1" s="1"/>
  <c r="U709" i="1"/>
  <c r="AA709" i="1" s="1"/>
  <c r="U418" i="1"/>
  <c r="AA418" i="1" s="1"/>
  <c r="U575" i="1"/>
  <c r="AA575" i="1" s="1"/>
  <c r="O512" i="1"/>
  <c r="U512" i="1" s="1"/>
  <c r="AA512" i="1" s="1"/>
  <c r="T504" i="1"/>
  <c r="Z504" i="1" s="1"/>
  <c r="K511" i="1"/>
  <c r="N511" i="1" s="1"/>
  <c r="T511" i="1" s="1"/>
  <c r="Z511" i="1" s="1"/>
  <c r="V575" i="1"/>
  <c r="AB575" i="1" s="1"/>
  <c r="T564" i="1"/>
  <c r="Z564" i="1" s="1"/>
  <c r="V418" i="1"/>
  <c r="AB418" i="1" s="1"/>
  <c r="V504" i="1"/>
  <c r="AB504" i="1" s="1"/>
  <c r="U564" i="1"/>
  <c r="AA564" i="1" s="1"/>
  <c r="T575" i="1"/>
  <c r="Z575" i="1" s="1"/>
  <c r="V572" i="1"/>
  <c r="AB572" i="1" s="1"/>
  <c r="U572" i="1"/>
  <c r="AA572" i="1" s="1"/>
  <c r="T572" i="1"/>
  <c r="Z572" i="1" s="1"/>
  <c r="P512" i="1"/>
  <c r="V512" i="1" s="1"/>
  <c r="AB512" i="1" s="1"/>
  <c r="I511" i="1"/>
  <c r="O511" i="1" s="1"/>
  <c r="U511" i="1" s="1"/>
  <c r="AA511" i="1" s="1"/>
  <c r="J511" i="1"/>
  <c r="P511" i="1" s="1"/>
  <c r="V511" i="1" s="1"/>
  <c r="AB511" i="1" s="1"/>
  <c r="S416" i="1"/>
  <c r="V416" i="1" s="1"/>
  <c r="AB416" i="1" s="1"/>
  <c r="V417" i="1"/>
  <c r="AB417" i="1" s="1"/>
  <c r="T417" i="1"/>
  <c r="Z417" i="1" s="1"/>
  <c r="T418" i="1"/>
  <c r="Z418" i="1" s="1"/>
  <c r="U417" i="1"/>
  <c r="AA417" i="1" s="1"/>
  <c r="U391" i="1"/>
  <c r="AA391" i="1" s="1"/>
  <c r="U398" i="1"/>
  <c r="AA398" i="1" s="1"/>
  <c r="T391" i="1"/>
  <c r="Z391" i="1" s="1"/>
  <c r="T384" i="1"/>
  <c r="Z384" i="1" s="1"/>
  <c r="U384" i="1"/>
  <c r="AA384" i="1" s="1"/>
  <c r="V384" i="1"/>
  <c r="AB384" i="1" s="1"/>
  <c r="R383" i="1"/>
  <c r="R382" i="1" s="1"/>
  <c r="U382" i="1" s="1"/>
  <c r="AA382" i="1" s="1"/>
  <c r="S383" i="1"/>
  <c r="S382" i="1" s="1"/>
  <c r="V382" i="1" s="1"/>
  <c r="AB382" i="1" s="1"/>
  <c r="Q383" i="1"/>
  <c r="Q382" i="1" s="1"/>
  <c r="T382" i="1" s="1"/>
  <c r="Z382" i="1" s="1"/>
  <c r="T358" i="1"/>
  <c r="Z358" i="1" s="1"/>
  <c r="U358" i="1"/>
  <c r="AA358" i="1" s="1"/>
  <c r="V358" i="1"/>
  <c r="AB358" i="1" s="1"/>
  <c r="T359" i="1"/>
  <c r="Z359" i="1" s="1"/>
  <c r="U359" i="1"/>
  <c r="AA359" i="1" s="1"/>
  <c r="V359" i="1"/>
  <c r="AB359" i="1" s="1"/>
  <c r="R357" i="1"/>
  <c r="R356" i="1" s="1"/>
  <c r="U356" i="1" s="1"/>
  <c r="AA356" i="1" s="1"/>
  <c r="S357" i="1"/>
  <c r="S356" i="1" s="1"/>
  <c r="V356" i="1" s="1"/>
  <c r="AB356" i="1" s="1"/>
  <c r="Q357" i="1"/>
  <c r="Q356" i="1" s="1"/>
  <c r="T356" i="1" s="1"/>
  <c r="Z356" i="1" s="1"/>
  <c r="V383" i="1" l="1"/>
  <c r="AB383" i="1" s="1"/>
  <c r="U383" i="1"/>
  <c r="AA383" i="1" s="1"/>
  <c r="T357" i="1"/>
  <c r="Z357" i="1" s="1"/>
  <c r="T383" i="1"/>
  <c r="Z383" i="1" s="1"/>
  <c r="U357" i="1"/>
  <c r="AA357" i="1" s="1"/>
  <c r="V357" i="1"/>
  <c r="AB357" i="1" s="1"/>
  <c r="R316" i="1"/>
  <c r="U316" i="1" s="1"/>
  <c r="AA316" i="1" s="1"/>
  <c r="S316" i="1"/>
  <c r="V316" i="1" s="1"/>
  <c r="AB316" i="1" s="1"/>
  <c r="R314" i="1"/>
  <c r="S314" i="1"/>
  <c r="Q316" i="1"/>
  <c r="Q314" i="1"/>
  <c r="T315" i="1"/>
  <c r="Z315" i="1" s="1"/>
  <c r="U315" i="1"/>
  <c r="AA315" i="1" s="1"/>
  <c r="V315" i="1"/>
  <c r="AB315" i="1" s="1"/>
  <c r="T316" i="1"/>
  <c r="Z316" i="1" s="1"/>
  <c r="T317" i="1"/>
  <c r="Z317" i="1" s="1"/>
  <c r="U317" i="1"/>
  <c r="AA317" i="1" s="1"/>
  <c r="V317" i="1"/>
  <c r="AB317" i="1" s="1"/>
  <c r="T274" i="1"/>
  <c r="Z274" i="1" s="1"/>
  <c r="U274" i="1"/>
  <c r="AA274" i="1" s="1"/>
  <c r="V274" i="1"/>
  <c r="AB274" i="1" s="1"/>
  <c r="R273" i="1"/>
  <c r="R272" i="1" s="1"/>
  <c r="U272" i="1" s="1"/>
  <c r="AA272" i="1" s="1"/>
  <c r="S273" i="1"/>
  <c r="S272" i="1" s="1"/>
  <c r="V272" i="1" s="1"/>
  <c r="AB272" i="1" s="1"/>
  <c r="Q274" i="1"/>
  <c r="Q273" i="1" s="1"/>
  <c r="Q272" i="1" s="1"/>
  <c r="T272" i="1" s="1"/>
  <c r="Z272" i="1" s="1"/>
  <c r="T224" i="1"/>
  <c r="Z224" i="1" s="1"/>
  <c r="U224" i="1"/>
  <c r="AA224" i="1" s="1"/>
  <c r="V224" i="1"/>
  <c r="AB224" i="1" s="1"/>
  <c r="R223" i="1"/>
  <c r="R222" i="1" s="1"/>
  <c r="U222" i="1" s="1"/>
  <c r="AA222" i="1" s="1"/>
  <c r="S223" i="1"/>
  <c r="S222" i="1" s="1"/>
  <c r="V222" i="1" s="1"/>
  <c r="AB222" i="1" s="1"/>
  <c r="Q223" i="1"/>
  <c r="Q222" i="1" s="1"/>
  <c r="T222" i="1" s="1"/>
  <c r="Z222" i="1" s="1"/>
  <c r="R156" i="1"/>
  <c r="R155" i="1" s="1"/>
  <c r="U155" i="1" s="1"/>
  <c r="AA155" i="1" s="1"/>
  <c r="S156" i="1"/>
  <c r="S155" i="1" s="1"/>
  <c r="V155" i="1" s="1"/>
  <c r="AB155" i="1" s="1"/>
  <c r="U157" i="1"/>
  <c r="AA157" i="1" s="1"/>
  <c r="V157" i="1"/>
  <c r="AB157" i="1" s="1"/>
  <c r="Q157" i="1"/>
  <c r="Q156" i="1" s="1"/>
  <c r="V129" i="1"/>
  <c r="AB129" i="1" s="1"/>
  <c r="U129" i="1"/>
  <c r="AA129" i="1" s="1"/>
  <c r="T129" i="1"/>
  <c r="Z129" i="1" s="1"/>
  <c r="S128" i="1"/>
  <c r="V128" i="1" s="1"/>
  <c r="AB128" i="1" s="1"/>
  <c r="R128" i="1"/>
  <c r="U128" i="1" s="1"/>
  <c r="AA128" i="1" s="1"/>
  <c r="Q128" i="1"/>
  <c r="Q127" i="1" s="1"/>
  <c r="T127" i="1" s="1"/>
  <c r="Z127" i="1" s="1"/>
  <c r="T91" i="1"/>
  <c r="Z91" i="1" s="1"/>
  <c r="U91" i="1"/>
  <c r="AA91" i="1" s="1"/>
  <c r="V91" i="1"/>
  <c r="AB91" i="1" s="1"/>
  <c r="R90" i="1"/>
  <c r="R89" i="1" s="1"/>
  <c r="U89" i="1" s="1"/>
  <c r="AA89" i="1" s="1"/>
  <c r="S90" i="1"/>
  <c r="S89" i="1" s="1"/>
  <c r="V89" i="1" s="1"/>
  <c r="AB89" i="1" s="1"/>
  <c r="Q90" i="1"/>
  <c r="Q89" i="1" s="1"/>
  <c r="T89" i="1" s="1"/>
  <c r="Z89" i="1" s="1"/>
  <c r="Q79" i="1"/>
  <c r="Q78" i="1" s="1"/>
  <c r="Q77" i="1" s="1"/>
  <c r="T77" i="1" s="1"/>
  <c r="Z77" i="1" s="1"/>
  <c r="T79" i="1"/>
  <c r="Z79" i="1" s="1"/>
  <c r="U79" i="1"/>
  <c r="AA79" i="1" s="1"/>
  <c r="V79" i="1"/>
  <c r="AB79" i="1" s="1"/>
  <c r="R78" i="1"/>
  <c r="R77" i="1" s="1"/>
  <c r="U77" i="1" s="1"/>
  <c r="AA77" i="1" s="1"/>
  <c r="S78" i="1"/>
  <c r="S77" i="1" s="1"/>
  <c r="V77" i="1" s="1"/>
  <c r="AB77" i="1" s="1"/>
  <c r="T58" i="1"/>
  <c r="Z58" i="1" s="1"/>
  <c r="U58" i="1"/>
  <c r="AA58" i="1" s="1"/>
  <c r="V58" i="1"/>
  <c r="AB58" i="1" s="1"/>
  <c r="R57" i="1"/>
  <c r="R56" i="1" s="1"/>
  <c r="S57" i="1"/>
  <c r="S56" i="1" s="1"/>
  <c r="Q57" i="1"/>
  <c r="Q56" i="1" s="1"/>
  <c r="T56" i="1" s="1"/>
  <c r="Z56" i="1" s="1"/>
  <c r="U39" i="1"/>
  <c r="AA39" i="1" s="1"/>
  <c r="V39" i="1"/>
  <c r="AB39" i="1" s="1"/>
  <c r="T40" i="1"/>
  <c r="Z40" i="1" s="1"/>
  <c r="U40" i="1"/>
  <c r="AA40" i="1" s="1"/>
  <c r="V40" i="1"/>
  <c r="AB40" i="1" s="1"/>
  <c r="R38" i="1"/>
  <c r="U38" i="1" s="1"/>
  <c r="AA38" i="1" s="1"/>
  <c r="S38" i="1"/>
  <c r="V38" i="1" s="1"/>
  <c r="AB38" i="1" s="1"/>
  <c r="Q39" i="1"/>
  <c r="Q38" i="1" s="1"/>
  <c r="T38" i="1" s="1"/>
  <c r="Z38" i="1" s="1"/>
  <c r="S127" i="1" l="1"/>
  <c r="V127" i="1" s="1"/>
  <c r="AB127" i="1" s="1"/>
  <c r="R313" i="1"/>
  <c r="U313" i="1" s="1"/>
  <c r="AA313" i="1" s="1"/>
  <c r="R127" i="1"/>
  <c r="U127" i="1" s="1"/>
  <c r="AA127" i="1" s="1"/>
  <c r="T273" i="1"/>
  <c r="Z273" i="1" s="1"/>
  <c r="T157" i="1"/>
  <c r="Z157" i="1" s="1"/>
  <c r="V273" i="1"/>
  <c r="AB273" i="1" s="1"/>
  <c r="U273" i="1"/>
  <c r="AA273" i="1" s="1"/>
  <c r="S313" i="1"/>
  <c r="V313" i="1" s="1"/>
  <c r="AB313" i="1" s="1"/>
  <c r="Q313" i="1"/>
  <c r="T313" i="1" s="1"/>
  <c r="Z313" i="1" s="1"/>
  <c r="T314" i="1"/>
  <c r="Z314" i="1" s="1"/>
  <c r="V314" i="1"/>
  <c r="AB314" i="1" s="1"/>
  <c r="U314" i="1"/>
  <c r="AA314" i="1" s="1"/>
  <c r="Q155" i="1"/>
  <c r="T155" i="1" s="1"/>
  <c r="Z155" i="1" s="1"/>
  <c r="T156" i="1"/>
  <c r="Z156" i="1" s="1"/>
  <c r="T39" i="1"/>
  <c r="Z39" i="1" s="1"/>
  <c r="T223" i="1"/>
  <c r="Z223" i="1" s="1"/>
  <c r="V90" i="1"/>
  <c r="AB90" i="1" s="1"/>
  <c r="U57" i="1"/>
  <c r="AA57" i="1" s="1"/>
  <c r="U90" i="1"/>
  <c r="AA90" i="1" s="1"/>
  <c r="V223" i="1"/>
  <c r="AB223" i="1" s="1"/>
  <c r="T128" i="1"/>
  <c r="Z128" i="1" s="1"/>
  <c r="U223" i="1"/>
  <c r="AA223" i="1" s="1"/>
  <c r="V156" i="1"/>
  <c r="AB156" i="1" s="1"/>
  <c r="U156" i="1"/>
  <c r="AA156" i="1" s="1"/>
  <c r="T90" i="1"/>
  <c r="Z90" i="1" s="1"/>
  <c r="T78" i="1"/>
  <c r="Z78" i="1" s="1"/>
  <c r="V78" i="1"/>
  <c r="AB78" i="1" s="1"/>
  <c r="U78" i="1"/>
  <c r="AA78" i="1" s="1"/>
  <c r="T57" i="1"/>
  <c r="Z57" i="1" s="1"/>
  <c r="V56" i="1"/>
  <c r="AB56" i="1" s="1"/>
  <c r="V57" i="1"/>
  <c r="AB57" i="1" s="1"/>
  <c r="U56" i="1"/>
  <c r="AA56" i="1" s="1"/>
  <c r="S758" i="1"/>
  <c r="R758" i="1"/>
  <c r="Q758" i="1"/>
  <c r="S756" i="1"/>
  <c r="R756" i="1"/>
  <c r="Q756" i="1"/>
  <c r="S753" i="1"/>
  <c r="R753" i="1"/>
  <c r="Q753" i="1"/>
  <c r="S751" i="1"/>
  <c r="R751" i="1"/>
  <c r="Q751" i="1"/>
  <c r="S748" i="1"/>
  <c r="R748" i="1"/>
  <c r="Q748" i="1"/>
  <c r="S745" i="1"/>
  <c r="R745" i="1"/>
  <c r="Q745" i="1"/>
  <c r="S743" i="1"/>
  <c r="R743" i="1"/>
  <c r="Q743" i="1"/>
  <c r="S740" i="1"/>
  <c r="S737" i="1" s="1"/>
  <c r="R740" i="1"/>
  <c r="R737" i="1" s="1"/>
  <c r="Q740" i="1"/>
  <c r="Q737" i="1" s="1"/>
  <c r="S735" i="1"/>
  <c r="R735" i="1"/>
  <c r="Q735" i="1"/>
  <c r="S733" i="1"/>
  <c r="R733" i="1"/>
  <c r="Q733" i="1"/>
  <c r="S730" i="1"/>
  <c r="R730" i="1"/>
  <c r="R729" i="1" s="1"/>
  <c r="Q730" i="1"/>
  <c r="Q729" i="1" s="1"/>
  <c r="S727" i="1"/>
  <c r="R727" i="1"/>
  <c r="Q727" i="1"/>
  <c r="S725" i="1"/>
  <c r="R725" i="1"/>
  <c r="Q725" i="1"/>
  <c r="S722" i="1"/>
  <c r="R722" i="1"/>
  <c r="R721" i="1" s="1"/>
  <c r="Q722" i="1"/>
  <c r="Q721" i="1" s="1"/>
  <c r="S719" i="1"/>
  <c r="S718" i="1" s="1"/>
  <c r="R719" i="1"/>
  <c r="Q719" i="1"/>
  <c r="S716" i="1"/>
  <c r="S715" i="1" s="1"/>
  <c r="R716" i="1"/>
  <c r="R715" i="1" s="1"/>
  <c r="Q716" i="1"/>
  <c r="S713" i="1"/>
  <c r="S708" i="1" s="1"/>
  <c r="R713" i="1"/>
  <c r="R708" i="1" s="1"/>
  <c r="Q713" i="1"/>
  <c r="Q708" i="1" s="1"/>
  <c r="S703" i="1"/>
  <c r="R703" i="1"/>
  <c r="Q703" i="1"/>
  <c r="S701" i="1"/>
  <c r="R701" i="1"/>
  <c r="Q701" i="1"/>
  <c r="S699" i="1"/>
  <c r="R699" i="1"/>
  <c r="Q699" i="1"/>
  <c r="S696" i="1"/>
  <c r="S695" i="1" s="1"/>
  <c r="R696" i="1"/>
  <c r="R695" i="1" s="1"/>
  <c r="Q696" i="1"/>
  <c r="S693" i="1"/>
  <c r="R693" i="1"/>
  <c r="R692" i="1" s="1"/>
  <c r="Q693" i="1"/>
  <c r="Q692" i="1" s="1"/>
  <c r="S690" i="1"/>
  <c r="R690" i="1"/>
  <c r="Q690" i="1"/>
  <c r="Q689" i="1" s="1"/>
  <c r="S687" i="1"/>
  <c r="S686" i="1" s="1"/>
  <c r="R687" i="1"/>
  <c r="Q687" i="1"/>
  <c r="S682" i="1"/>
  <c r="R682" i="1"/>
  <c r="Q682" i="1"/>
  <c r="S680" i="1"/>
  <c r="S679" i="1" s="1"/>
  <c r="R680" i="1"/>
  <c r="Q680" i="1"/>
  <c r="S677" i="1"/>
  <c r="R677" i="1"/>
  <c r="R676" i="1" s="1"/>
  <c r="Q677" i="1"/>
  <c r="S674" i="1"/>
  <c r="S673" i="1" s="1"/>
  <c r="R674" i="1"/>
  <c r="R673" i="1" s="1"/>
  <c r="Q674" i="1"/>
  <c r="Q673" i="1" s="1"/>
  <c r="S671" i="1"/>
  <c r="R671" i="1"/>
  <c r="Q671" i="1"/>
  <c r="S669" i="1"/>
  <c r="R669" i="1"/>
  <c r="Q669" i="1"/>
  <c r="S667" i="1"/>
  <c r="R667" i="1"/>
  <c r="Q667" i="1"/>
  <c r="S664" i="1"/>
  <c r="R664" i="1"/>
  <c r="R663" i="1" s="1"/>
  <c r="Q664" i="1"/>
  <c r="Q663" i="1" s="1"/>
  <c r="S661" i="1"/>
  <c r="R661" i="1"/>
  <c r="Q661" i="1"/>
  <c r="S659" i="1"/>
  <c r="R659" i="1"/>
  <c r="Q659" i="1"/>
  <c r="S655" i="1"/>
  <c r="S654" i="1" s="1"/>
  <c r="R655" i="1"/>
  <c r="Q655" i="1"/>
  <c r="S647" i="1"/>
  <c r="R647" i="1"/>
  <c r="Q647" i="1"/>
  <c r="S645" i="1"/>
  <c r="R645" i="1"/>
  <c r="Q645" i="1"/>
  <c r="S642" i="1"/>
  <c r="S641" i="1" s="1"/>
  <c r="R642" i="1"/>
  <c r="Q642" i="1"/>
  <c r="S639" i="1"/>
  <c r="R639" i="1"/>
  <c r="R638" i="1" s="1"/>
  <c r="Q639" i="1"/>
  <c r="S633" i="1"/>
  <c r="R633" i="1"/>
  <c r="Q633" i="1"/>
  <c r="S631" i="1"/>
  <c r="R631" i="1"/>
  <c r="Q631" i="1"/>
  <c r="S628" i="1"/>
  <c r="S627" i="1" s="1"/>
  <c r="R628" i="1"/>
  <c r="Q628" i="1"/>
  <c r="Q627" i="1" s="1"/>
  <c r="S623" i="1"/>
  <c r="R623" i="1"/>
  <c r="Q623" i="1"/>
  <c r="S621" i="1"/>
  <c r="R621" i="1"/>
  <c r="Q621" i="1"/>
  <c r="S618" i="1"/>
  <c r="R618" i="1"/>
  <c r="Q618" i="1"/>
  <c r="Q617" i="1" s="1"/>
  <c r="S615" i="1"/>
  <c r="S614" i="1" s="1"/>
  <c r="R615" i="1"/>
  <c r="R614" i="1" s="1"/>
  <c r="Q615" i="1"/>
  <c r="Q614" i="1" s="1"/>
  <c r="S612" i="1"/>
  <c r="S611" i="1" s="1"/>
  <c r="R612" i="1"/>
  <c r="Q612" i="1"/>
  <c r="Q609" i="1"/>
  <c r="S608" i="1"/>
  <c r="R608" i="1"/>
  <c r="S605" i="1"/>
  <c r="R605" i="1"/>
  <c r="Q605" i="1"/>
  <c r="S603" i="1"/>
  <c r="R603" i="1"/>
  <c r="Q603" i="1"/>
  <c r="S600" i="1"/>
  <c r="S599" i="1" s="1"/>
  <c r="R600" i="1"/>
  <c r="R599" i="1" s="1"/>
  <c r="Q600" i="1"/>
  <c r="S597" i="1"/>
  <c r="S596" i="1" s="1"/>
  <c r="R597" i="1"/>
  <c r="R596" i="1" s="1"/>
  <c r="Q597" i="1"/>
  <c r="S594" i="1"/>
  <c r="S593" i="1" s="1"/>
  <c r="R594" i="1"/>
  <c r="R593" i="1" s="1"/>
  <c r="Q594" i="1"/>
  <c r="Q593" i="1" s="1"/>
  <c r="S591" i="1"/>
  <c r="R591" i="1"/>
  <c r="R590" i="1" s="1"/>
  <c r="Q591" i="1"/>
  <c r="S588" i="1"/>
  <c r="R588" i="1"/>
  <c r="Q588" i="1"/>
  <c r="S583" i="1"/>
  <c r="R583" i="1"/>
  <c r="R582" i="1" s="1"/>
  <c r="Q583" i="1"/>
  <c r="Q582" i="1" s="1"/>
  <c r="S580" i="1"/>
  <c r="S579" i="1" s="1"/>
  <c r="R580" i="1"/>
  <c r="Q580" i="1"/>
  <c r="Q579" i="1" s="1"/>
  <c r="S569" i="1"/>
  <c r="R569" i="1"/>
  <c r="R568" i="1" s="1"/>
  <c r="R567" i="1" s="1"/>
  <c r="Q569" i="1"/>
  <c r="S561" i="1"/>
  <c r="S560" i="1" s="1"/>
  <c r="R561" i="1"/>
  <c r="R560" i="1" s="1"/>
  <c r="Q561" i="1"/>
  <c r="Q560" i="1" s="1"/>
  <c r="S558" i="1"/>
  <c r="R558" i="1"/>
  <c r="R557" i="1" s="1"/>
  <c r="Q558" i="1"/>
  <c r="S555" i="1"/>
  <c r="S554" i="1" s="1"/>
  <c r="R555" i="1"/>
  <c r="Q555" i="1"/>
  <c r="S552" i="1"/>
  <c r="S551" i="1" s="1"/>
  <c r="R552" i="1"/>
  <c r="R551" i="1" s="1"/>
  <c r="Q552" i="1"/>
  <c r="S544" i="1"/>
  <c r="S543" i="1" s="1"/>
  <c r="R544" i="1"/>
  <c r="Q544" i="1"/>
  <c r="S539" i="1"/>
  <c r="R539" i="1"/>
  <c r="R538" i="1" s="1"/>
  <c r="R537" i="1" s="1"/>
  <c r="Q539" i="1"/>
  <c r="Q538" i="1" s="1"/>
  <c r="S534" i="1"/>
  <c r="S533" i="1" s="1"/>
  <c r="R534" i="1"/>
  <c r="R533" i="1" s="1"/>
  <c r="Q534" i="1"/>
  <c r="S531" i="1"/>
  <c r="R531" i="1"/>
  <c r="Q531" i="1"/>
  <c r="Q528" i="1" s="1"/>
  <c r="S526" i="1"/>
  <c r="S525" i="1" s="1"/>
  <c r="R526" i="1"/>
  <c r="Q526" i="1"/>
  <c r="Q525" i="1" s="1"/>
  <c r="S523" i="1"/>
  <c r="S522" i="1" s="1"/>
  <c r="R523" i="1"/>
  <c r="R522" i="1" s="1"/>
  <c r="Q523" i="1"/>
  <c r="S520" i="1"/>
  <c r="S519" i="1" s="1"/>
  <c r="R520" i="1"/>
  <c r="R519" i="1" s="1"/>
  <c r="Q520" i="1"/>
  <c r="Q519" i="1" s="1"/>
  <c r="S517" i="1"/>
  <c r="R517" i="1"/>
  <c r="Q517" i="1"/>
  <c r="Q516" i="1" s="1"/>
  <c r="S509" i="1"/>
  <c r="S508" i="1" s="1"/>
  <c r="S507" i="1" s="1"/>
  <c r="R509" i="1"/>
  <c r="R508" i="1" s="1"/>
  <c r="R507" i="1" s="1"/>
  <c r="Q509" i="1"/>
  <c r="Q508" i="1" s="1"/>
  <c r="Q507" i="1" s="1"/>
  <c r="S501" i="1"/>
  <c r="R501" i="1"/>
  <c r="Q501" i="1"/>
  <c r="S499" i="1"/>
  <c r="R499" i="1"/>
  <c r="Q499" i="1"/>
  <c r="S483" i="1"/>
  <c r="R483" i="1"/>
  <c r="R482" i="1" s="1"/>
  <c r="R481" i="1" s="1"/>
  <c r="Q483" i="1"/>
  <c r="S478" i="1"/>
  <c r="S477" i="1" s="1"/>
  <c r="S476" i="1" s="1"/>
  <c r="R478" i="1"/>
  <c r="R477" i="1" s="1"/>
  <c r="Q478" i="1"/>
  <c r="Q477" i="1" s="1"/>
  <c r="Q476" i="1" s="1"/>
  <c r="S473" i="1"/>
  <c r="S472" i="1" s="1"/>
  <c r="R473" i="1"/>
  <c r="R472" i="1" s="1"/>
  <c r="R471" i="1" s="1"/>
  <c r="Q473" i="1"/>
  <c r="S468" i="1"/>
  <c r="S467" i="1" s="1"/>
  <c r="S466" i="1" s="1"/>
  <c r="R468" i="1"/>
  <c r="Q468" i="1"/>
  <c r="Q467" i="1" s="1"/>
  <c r="Q466" i="1" s="1"/>
  <c r="S464" i="1"/>
  <c r="R464" i="1"/>
  <c r="Q464" i="1"/>
  <c r="S462" i="1"/>
  <c r="R462" i="1"/>
  <c r="Q462" i="1"/>
  <c r="S456" i="1"/>
  <c r="S455" i="1" s="1"/>
  <c r="R456" i="1"/>
  <c r="Q456" i="1"/>
  <c r="Q455" i="1" s="1"/>
  <c r="Q454" i="1" s="1"/>
  <c r="S451" i="1"/>
  <c r="R451" i="1"/>
  <c r="R450" i="1" s="1"/>
  <c r="Q451" i="1"/>
  <c r="Q450" i="1" s="1"/>
  <c r="S448" i="1"/>
  <c r="S447" i="1" s="1"/>
  <c r="R448" i="1"/>
  <c r="Q448" i="1"/>
  <c r="Q447" i="1" s="1"/>
  <c r="S445" i="1"/>
  <c r="R445" i="1"/>
  <c r="Q445" i="1"/>
  <c r="S443" i="1"/>
  <c r="R443" i="1"/>
  <c r="Q443" i="1"/>
  <c r="S440" i="1"/>
  <c r="S439" i="1" s="1"/>
  <c r="R440" i="1"/>
  <c r="R439" i="1" s="1"/>
  <c r="Q440" i="1"/>
  <c r="S437" i="1"/>
  <c r="S436" i="1" s="1"/>
  <c r="R437" i="1"/>
  <c r="R436" i="1" s="1"/>
  <c r="Q437" i="1"/>
  <c r="Q436" i="1" s="1"/>
  <c r="S434" i="1"/>
  <c r="R434" i="1"/>
  <c r="R433" i="1" s="1"/>
  <c r="Q434" i="1"/>
  <c r="Q433" i="1" s="1"/>
  <c r="S431" i="1"/>
  <c r="S430" i="1" s="1"/>
  <c r="R431" i="1"/>
  <c r="Q431" i="1"/>
  <c r="Q430" i="1" s="1"/>
  <c r="S428" i="1"/>
  <c r="S427" i="1" s="1"/>
  <c r="R428" i="1"/>
  <c r="R427" i="1" s="1"/>
  <c r="Q428" i="1"/>
  <c r="S425" i="1"/>
  <c r="R425" i="1"/>
  <c r="Q425" i="1"/>
  <c r="S423" i="1"/>
  <c r="R423" i="1"/>
  <c r="Q423" i="1"/>
  <c r="S414" i="1"/>
  <c r="S413" i="1" s="1"/>
  <c r="R414" i="1"/>
  <c r="Q414" i="1"/>
  <c r="S411" i="1"/>
  <c r="R411" i="1"/>
  <c r="R410" i="1" s="1"/>
  <c r="Q411" i="1"/>
  <c r="S404" i="1"/>
  <c r="S403" i="1" s="1"/>
  <c r="R404" i="1"/>
  <c r="Q404" i="1"/>
  <c r="S396" i="1"/>
  <c r="S395" i="1" s="1"/>
  <c r="R396" i="1"/>
  <c r="R395" i="1" s="1"/>
  <c r="Q396" i="1"/>
  <c r="Q395" i="1" s="1"/>
  <c r="S389" i="1"/>
  <c r="S388" i="1" s="1"/>
  <c r="R389" i="1"/>
  <c r="R388" i="1" s="1"/>
  <c r="Q389" i="1"/>
  <c r="Q388" i="1" s="1"/>
  <c r="S386" i="1"/>
  <c r="R386" i="1"/>
  <c r="R385" i="1" s="1"/>
  <c r="Q386" i="1"/>
  <c r="S377" i="1"/>
  <c r="R377" i="1"/>
  <c r="R376" i="1" s="1"/>
  <c r="Q377" i="1"/>
  <c r="Q376" i="1" s="1"/>
  <c r="S369" i="1"/>
  <c r="R369" i="1"/>
  <c r="Q369" i="1"/>
  <c r="S367" i="1"/>
  <c r="R367" i="1"/>
  <c r="Q367" i="1"/>
  <c r="S364" i="1"/>
  <c r="R364" i="1"/>
  <c r="Q364" i="1"/>
  <c r="S362" i="1"/>
  <c r="R362" i="1"/>
  <c r="Q362" i="1"/>
  <c r="S354" i="1"/>
  <c r="S353" i="1" s="1"/>
  <c r="R354" i="1"/>
  <c r="R353" i="1" s="1"/>
  <c r="Q354" i="1"/>
  <c r="S351" i="1"/>
  <c r="R351" i="1"/>
  <c r="R350" i="1" s="1"/>
  <c r="Q351" i="1"/>
  <c r="Q350" i="1" s="1"/>
  <c r="S348" i="1"/>
  <c r="S347" i="1" s="1"/>
  <c r="R348" i="1"/>
  <c r="R347" i="1" s="1"/>
  <c r="Q348" i="1"/>
  <c r="Q347" i="1" s="1"/>
  <c r="S340" i="1"/>
  <c r="R340" i="1"/>
  <c r="R339" i="1" s="1"/>
  <c r="Q340" i="1"/>
  <c r="S337" i="1"/>
  <c r="R337" i="1"/>
  <c r="R336" i="1" s="1"/>
  <c r="Q337" i="1"/>
  <c r="S333" i="1"/>
  <c r="R333" i="1"/>
  <c r="Q333" i="1"/>
  <c r="S331" i="1"/>
  <c r="R331" i="1"/>
  <c r="Q331" i="1"/>
  <c r="S329" i="1"/>
  <c r="R329" i="1"/>
  <c r="Q329" i="1"/>
  <c r="S326" i="1"/>
  <c r="S325" i="1" s="1"/>
  <c r="R326" i="1"/>
  <c r="Q326" i="1"/>
  <c r="Q325" i="1" s="1"/>
  <c r="S323" i="1"/>
  <c r="R323" i="1"/>
  <c r="Q323" i="1"/>
  <c r="S321" i="1"/>
  <c r="R321" i="1"/>
  <c r="Q321" i="1"/>
  <c r="S319" i="1"/>
  <c r="R319" i="1"/>
  <c r="Q319" i="1"/>
  <c r="S309" i="1"/>
  <c r="S308" i="1" s="1"/>
  <c r="S307" i="1" s="1"/>
  <c r="R309" i="1"/>
  <c r="R308" i="1" s="1"/>
  <c r="Q309" i="1"/>
  <c r="Q308" i="1" s="1"/>
  <c r="Q307" i="1" s="1"/>
  <c r="S304" i="1"/>
  <c r="S303" i="1" s="1"/>
  <c r="R304" i="1"/>
  <c r="R303" i="1" s="1"/>
  <c r="Q304" i="1"/>
  <c r="S301" i="1"/>
  <c r="R301" i="1"/>
  <c r="R300" i="1" s="1"/>
  <c r="Q301" i="1"/>
  <c r="Q300" i="1" s="1"/>
  <c r="S298" i="1"/>
  <c r="R298" i="1"/>
  <c r="R297" i="1" s="1"/>
  <c r="Q298" i="1"/>
  <c r="S295" i="1"/>
  <c r="S294" i="1" s="1"/>
  <c r="R295" i="1"/>
  <c r="Q295" i="1"/>
  <c r="Q294" i="1" s="1"/>
  <c r="S289" i="1"/>
  <c r="R289" i="1"/>
  <c r="Q289" i="1"/>
  <c r="S287" i="1"/>
  <c r="R287" i="1"/>
  <c r="Q287" i="1"/>
  <c r="S284" i="1"/>
  <c r="S283" i="1" s="1"/>
  <c r="R284" i="1"/>
  <c r="Q284" i="1"/>
  <c r="S281" i="1"/>
  <c r="S280" i="1" s="1"/>
  <c r="R281" i="1"/>
  <c r="R280" i="1" s="1"/>
  <c r="Q281" i="1"/>
  <c r="S278" i="1"/>
  <c r="R278" i="1"/>
  <c r="R277" i="1" s="1"/>
  <c r="Q278" i="1"/>
  <c r="Q277" i="1" s="1"/>
  <c r="S270" i="1"/>
  <c r="S269" i="1" s="1"/>
  <c r="R270" i="1"/>
  <c r="R269" i="1" s="1"/>
  <c r="Q270" i="1"/>
  <c r="S267" i="1"/>
  <c r="R267" i="1"/>
  <c r="R266" i="1" s="1"/>
  <c r="Q267" i="1"/>
  <c r="Q266" i="1" s="1"/>
  <c r="S264" i="1"/>
  <c r="R264" i="1"/>
  <c r="Q264" i="1"/>
  <c r="Q263" i="1" s="1"/>
  <c r="S260" i="1"/>
  <c r="R260" i="1"/>
  <c r="R259" i="1" s="1"/>
  <c r="Q260" i="1"/>
  <c r="Q259" i="1" s="1"/>
  <c r="S257" i="1"/>
  <c r="R257" i="1"/>
  <c r="Q257" i="1"/>
  <c r="Q256" i="1" s="1"/>
  <c r="S254" i="1"/>
  <c r="S253" i="1" s="1"/>
  <c r="R254" i="1"/>
  <c r="Q254" i="1"/>
  <c r="S251" i="1"/>
  <c r="S250" i="1" s="1"/>
  <c r="R251" i="1"/>
  <c r="R250" i="1" s="1"/>
  <c r="Q251" i="1"/>
  <c r="Q247" i="1"/>
  <c r="S241" i="1"/>
  <c r="R241" i="1"/>
  <c r="R240" i="1" s="1"/>
  <c r="Q241" i="1"/>
  <c r="Q240" i="1" s="1"/>
  <c r="S235" i="1"/>
  <c r="R235" i="1"/>
  <c r="Q235" i="1"/>
  <c r="Q234" i="1" s="1"/>
  <c r="Q244" i="1"/>
  <c r="S232" i="1"/>
  <c r="R232" i="1"/>
  <c r="R231" i="1" s="1"/>
  <c r="Q232" i="1"/>
  <c r="Q231" i="1" s="1"/>
  <c r="S229" i="1"/>
  <c r="R229" i="1"/>
  <c r="Q229" i="1"/>
  <c r="Q228" i="1" s="1"/>
  <c r="Q226" i="1"/>
  <c r="S219" i="1"/>
  <c r="S218" i="1" s="1"/>
  <c r="R219" i="1"/>
  <c r="Q219" i="1"/>
  <c r="S210" i="1"/>
  <c r="S209" i="1" s="1"/>
  <c r="R210" i="1"/>
  <c r="R209" i="1" s="1"/>
  <c r="Q210" i="1"/>
  <c r="S216" i="1"/>
  <c r="R216" i="1"/>
  <c r="R215" i="1" s="1"/>
  <c r="Q216" i="1"/>
  <c r="S207" i="1"/>
  <c r="R207" i="1"/>
  <c r="Q207" i="1"/>
  <c r="Q206" i="1" s="1"/>
  <c r="S204" i="1"/>
  <c r="S203" i="1" s="1"/>
  <c r="R204" i="1"/>
  <c r="Q204" i="1"/>
  <c r="S201" i="1"/>
  <c r="S200" i="1" s="1"/>
  <c r="R201" i="1"/>
  <c r="R200" i="1" s="1"/>
  <c r="Q201" i="1"/>
  <c r="S198" i="1"/>
  <c r="R198" i="1"/>
  <c r="R197" i="1" s="1"/>
  <c r="Q198" i="1"/>
  <c r="Q197" i="1" s="1"/>
  <c r="S192" i="1"/>
  <c r="R192" i="1"/>
  <c r="Q192" i="1"/>
  <c r="S190" i="1"/>
  <c r="R190" i="1"/>
  <c r="Q190" i="1"/>
  <c r="S187" i="1"/>
  <c r="R187" i="1"/>
  <c r="R186" i="1" s="1"/>
  <c r="Q187" i="1"/>
  <c r="Q186" i="1" s="1"/>
  <c r="S184" i="1"/>
  <c r="R184" i="1"/>
  <c r="Q184" i="1"/>
  <c r="S182" i="1"/>
  <c r="R182" i="1"/>
  <c r="Q182" i="1"/>
  <c r="S178" i="1"/>
  <c r="R178" i="1"/>
  <c r="R177" i="1" s="1"/>
  <c r="Q178" i="1"/>
  <c r="Q177" i="1" s="1"/>
  <c r="S175" i="1"/>
  <c r="R175" i="1"/>
  <c r="Q175" i="1"/>
  <c r="Q174" i="1" s="1"/>
  <c r="S172" i="1"/>
  <c r="S171" i="1" s="1"/>
  <c r="R172" i="1"/>
  <c r="Q172" i="1"/>
  <c r="S169" i="1"/>
  <c r="S168" i="1" s="1"/>
  <c r="R169" i="1"/>
  <c r="R168" i="1" s="1"/>
  <c r="Q169" i="1"/>
  <c r="S166" i="1"/>
  <c r="S165" i="1" s="1"/>
  <c r="R166" i="1"/>
  <c r="R165" i="1" s="1"/>
  <c r="Q166" i="1"/>
  <c r="Q165" i="1" s="1"/>
  <c r="S163" i="1"/>
  <c r="R163" i="1"/>
  <c r="R162" i="1" s="1"/>
  <c r="Q163" i="1"/>
  <c r="Q162" i="1" s="1"/>
  <c r="S160" i="1"/>
  <c r="S159" i="1" s="1"/>
  <c r="R160" i="1"/>
  <c r="Q160" i="1"/>
  <c r="S153" i="1"/>
  <c r="R153" i="1"/>
  <c r="Q153" i="1"/>
  <c r="S150" i="1"/>
  <c r="R150" i="1"/>
  <c r="Q150" i="1"/>
  <c r="S148" i="1"/>
  <c r="R148" i="1"/>
  <c r="Q148" i="1"/>
  <c r="S137" i="1"/>
  <c r="R137" i="1"/>
  <c r="Q137" i="1"/>
  <c r="S134" i="1"/>
  <c r="R134" i="1"/>
  <c r="Q134" i="1"/>
  <c r="S132" i="1"/>
  <c r="R132" i="1"/>
  <c r="Q132" i="1"/>
  <c r="S122" i="1"/>
  <c r="R122" i="1"/>
  <c r="R121" i="1" s="1"/>
  <c r="Q122" i="1"/>
  <c r="Q121" i="1" s="1"/>
  <c r="S119" i="1"/>
  <c r="S118" i="1" s="1"/>
  <c r="R119" i="1"/>
  <c r="Q119" i="1"/>
  <c r="S116" i="1"/>
  <c r="S115" i="1" s="1"/>
  <c r="R116" i="1"/>
  <c r="R115" i="1" s="1"/>
  <c r="Q116" i="1"/>
  <c r="S107" i="1"/>
  <c r="R107" i="1"/>
  <c r="R106" i="1" s="1"/>
  <c r="Q107" i="1"/>
  <c r="Q106" i="1" s="1"/>
  <c r="S104" i="1"/>
  <c r="S99" i="1" s="1"/>
  <c r="R104" i="1"/>
  <c r="R99" i="1" s="1"/>
  <c r="Q104" i="1"/>
  <c r="Q99" i="1" s="1"/>
  <c r="S93" i="1"/>
  <c r="R93" i="1"/>
  <c r="Q93" i="1"/>
  <c r="Q92" i="1" s="1"/>
  <c r="S87" i="1"/>
  <c r="S86" i="1" s="1"/>
  <c r="R87" i="1"/>
  <c r="Q87" i="1"/>
  <c r="S84" i="1"/>
  <c r="S81" i="1"/>
  <c r="R81" i="1"/>
  <c r="Q81" i="1"/>
  <c r="Q80" i="1" s="1"/>
  <c r="S75" i="1"/>
  <c r="R75" i="1"/>
  <c r="Q75" i="1"/>
  <c r="S72" i="1"/>
  <c r="S71" i="1" s="1"/>
  <c r="R72" i="1"/>
  <c r="R71" i="1" s="1"/>
  <c r="Q72" i="1"/>
  <c r="S69" i="1"/>
  <c r="R69" i="1"/>
  <c r="Q69" i="1"/>
  <c r="Q68" i="1" s="1"/>
  <c r="S63" i="1"/>
  <c r="R63" i="1"/>
  <c r="Q63" i="1"/>
  <c r="Q62" i="1" s="1"/>
  <c r="S60" i="1"/>
  <c r="S59" i="1" s="1"/>
  <c r="R60" i="1"/>
  <c r="Q60" i="1"/>
  <c r="S54" i="1"/>
  <c r="R54" i="1"/>
  <c r="R53" i="1" s="1"/>
  <c r="Q54" i="1"/>
  <c r="S51" i="1"/>
  <c r="S50" i="1" s="1"/>
  <c r="R51" i="1"/>
  <c r="R50" i="1" s="1"/>
  <c r="Q51" i="1"/>
  <c r="Q50" i="1" s="1"/>
  <c r="S48" i="1"/>
  <c r="R48" i="1"/>
  <c r="R47" i="1" s="1"/>
  <c r="Q48" i="1"/>
  <c r="Q47" i="1" s="1"/>
  <c r="S45" i="1"/>
  <c r="R45" i="1"/>
  <c r="S42" i="1"/>
  <c r="S41" i="1" s="1"/>
  <c r="R42" i="1"/>
  <c r="Q42" i="1"/>
  <c r="S35" i="1"/>
  <c r="R35" i="1"/>
  <c r="Q35" i="1"/>
  <c r="Q34" i="1" s="1"/>
  <c r="S32" i="1"/>
  <c r="R32" i="1"/>
  <c r="Q32" i="1"/>
  <c r="S29" i="1"/>
  <c r="R29" i="1"/>
  <c r="R28" i="1" s="1"/>
  <c r="Q29" i="1"/>
  <c r="S26" i="1"/>
  <c r="S25" i="1" s="1"/>
  <c r="R26" i="1"/>
  <c r="Q26" i="1"/>
  <c r="Q25" i="1" s="1"/>
  <c r="S23" i="1"/>
  <c r="S22" i="1" s="1"/>
  <c r="R23" i="1"/>
  <c r="R22" i="1" s="1"/>
  <c r="Q23" i="1"/>
  <c r="S20" i="1"/>
  <c r="S19" i="1" s="1"/>
  <c r="R20" i="1"/>
  <c r="Q20" i="1"/>
  <c r="Q19" i="1" s="1"/>
  <c r="Q286" i="1" l="1"/>
  <c r="S422" i="1"/>
  <c r="Q630" i="1"/>
  <c r="R679" i="1"/>
  <c r="S644" i="1"/>
  <c r="R366" i="1"/>
  <c r="R346" i="1"/>
  <c r="Q328" i="1"/>
  <c r="Q361" i="1"/>
  <c r="Q644" i="1"/>
  <c r="Q679" i="1"/>
  <c r="R644" i="1"/>
  <c r="S602" i="1"/>
  <c r="R189" i="1"/>
  <c r="Q755" i="1"/>
  <c r="S442" i="1"/>
  <c r="S698" i="1"/>
  <c r="Q181" i="1"/>
  <c r="R620" i="1"/>
  <c r="R724" i="1"/>
  <c r="R666" i="1"/>
  <c r="S131" i="1"/>
  <c r="S130" i="1" s="1"/>
  <c r="R422" i="1"/>
  <c r="S498" i="1"/>
  <c r="S497" i="1" s="1"/>
  <c r="Q724" i="1"/>
  <c r="R732" i="1"/>
  <c r="Q147" i="1"/>
  <c r="Q146" i="1" s="1"/>
  <c r="Q189" i="1"/>
  <c r="Q366" i="1"/>
  <c r="Q461" i="1"/>
  <c r="Q460" i="1" s="1"/>
  <c r="R147" i="1"/>
  <c r="R146" i="1" s="1"/>
  <c r="Q297" i="1"/>
  <c r="S385" i="1"/>
  <c r="S410" i="1"/>
  <c r="S409" i="1" s="1"/>
  <c r="R361" i="1"/>
  <c r="R360" i="1" s="1"/>
  <c r="R516" i="1"/>
  <c r="R528" i="1"/>
  <c r="S542" i="1"/>
  <c r="R602" i="1"/>
  <c r="Q482" i="1"/>
  <c r="Q481" i="1" s="1"/>
  <c r="Q543" i="1"/>
  <c r="Q542" i="1" s="1"/>
  <c r="Q568" i="1"/>
  <c r="Q567" i="1" s="1"/>
  <c r="Q590" i="1"/>
  <c r="S638" i="1"/>
  <c r="Q641" i="1"/>
  <c r="S676" i="1"/>
  <c r="R658" i="1"/>
  <c r="R68" i="1"/>
  <c r="Q28" i="1"/>
  <c r="R19" i="1"/>
  <c r="Q750" i="1"/>
  <c r="S747" i="1"/>
  <c r="S742" i="1"/>
  <c r="S732" i="1"/>
  <c r="Q658" i="1"/>
  <c r="Q654" i="1"/>
  <c r="Q620" i="1"/>
  <c r="Q611" i="1"/>
  <c r="Q608" i="1"/>
  <c r="Q557" i="1"/>
  <c r="Q554" i="1"/>
  <c r="Q533" i="1"/>
  <c r="Q413" i="1"/>
  <c r="Q339" i="1"/>
  <c r="Q336" i="1"/>
  <c r="Q318" i="1"/>
  <c r="Q215" i="1"/>
  <c r="S74" i="1"/>
  <c r="S53" i="1"/>
  <c r="R44" i="1"/>
  <c r="R31" i="1"/>
  <c r="S31" i="1"/>
  <c r="S44" i="1"/>
  <c r="R59" i="1"/>
  <c r="R283" i="1"/>
  <c r="S34" i="1"/>
  <c r="Q45" i="1"/>
  <c r="S47" i="1"/>
  <c r="R86" i="1"/>
  <c r="Q115" i="1"/>
  <c r="Q131" i="1"/>
  <c r="Q130" i="1" s="1"/>
  <c r="R159" i="1"/>
  <c r="S181" i="1"/>
  <c r="S186" i="1"/>
  <c r="S189" i="1"/>
  <c r="Q200" i="1"/>
  <c r="S206" i="1"/>
  <c r="Q209" i="1"/>
  <c r="Q225" i="1"/>
  <c r="S226" i="1"/>
  <c r="Q243" i="1"/>
  <c r="S244" i="1"/>
  <c r="R253" i="1"/>
  <c r="R403" i="1"/>
  <c r="Q522" i="1"/>
  <c r="S557" i="1"/>
  <c r="S547" i="1" s="1"/>
  <c r="S147" i="1"/>
  <c r="S146" i="1" s="1"/>
  <c r="S162" i="1"/>
  <c r="R171" i="1"/>
  <c r="S28" i="1"/>
  <c r="Q53" i="1"/>
  <c r="S62" i="1"/>
  <c r="Q71" i="1"/>
  <c r="S80" i="1"/>
  <c r="S121" i="1"/>
  <c r="Q168" i="1"/>
  <c r="S174" i="1"/>
  <c r="R181" i="1"/>
  <c r="S228" i="1"/>
  <c r="S234" i="1"/>
  <c r="Q246" i="1"/>
  <c r="S247" i="1"/>
  <c r="S263" i="1"/>
  <c r="Q269" i="1"/>
  <c r="Q262" i="1" s="1"/>
  <c r="Q280" i="1"/>
  <c r="S286" i="1"/>
  <c r="S328" i="1"/>
  <c r="R74" i="1"/>
  <c r="R218" i="1"/>
  <c r="R455" i="1"/>
  <c r="Q22" i="1"/>
  <c r="R25" i="1"/>
  <c r="R41" i="1"/>
  <c r="R84" i="1"/>
  <c r="S92" i="1"/>
  <c r="R118" i="1"/>
  <c r="R98" i="1" s="1"/>
  <c r="R131" i="1"/>
  <c r="R130" i="1" s="1"/>
  <c r="R203" i="1"/>
  <c r="Q250" i="1"/>
  <c r="S256" i="1"/>
  <c r="S318" i="1"/>
  <c r="R381" i="1"/>
  <c r="Q31" i="1"/>
  <c r="R34" i="1"/>
  <c r="Q41" i="1"/>
  <c r="Q59" i="1"/>
  <c r="R62" i="1"/>
  <c r="S68" i="1"/>
  <c r="Q74" i="1"/>
  <c r="R80" i="1"/>
  <c r="S83" i="1"/>
  <c r="Q84" i="1"/>
  <c r="Q86" i="1"/>
  <c r="R92" i="1"/>
  <c r="S106" i="1"/>
  <c r="S98" i="1" s="1"/>
  <c r="Q118" i="1"/>
  <c r="Q159" i="1"/>
  <c r="Q171" i="1"/>
  <c r="R174" i="1"/>
  <c r="S177" i="1"/>
  <c r="S197" i="1"/>
  <c r="Q203" i="1"/>
  <c r="R206" i="1"/>
  <c r="S215" i="1"/>
  <c r="Q218" i="1"/>
  <c r="R226" i="1"/>
  <c r="R228" i="1"/>
  <c r="S231" i="1"/>
  <c r="R244" i="1"/>
  <c r="R234" i="1"/>
  <c r="S240" i="1"/>
  <c r="R247" i="1"/>
  <c r="Q253" i="1"/>
  <c r="R256" i="1"/>
  <c r="S259" i="1"/>
  <c r="R263" i="1"/>
  <c r="R262" i="1" s="1"/>
  <c r="S266" i="1"/>
  <c r="S277" i="1"/>
  <c r="Q283" i="1"/>
  <c r="R286" i="1"/>
  <c r="R307" i="1"/>
  <c r="R318" i="1"/>
  <c r="R328" i="1"/>
  <c r="Q385" i="1"/>
  <c r="Q381" i="1" s="1"/>
  <c r="R413" i="1"/>
  <c r="Q439" i="1"/>
  <c r="R447" i="1"/>
  <c r="S450" i="1"/>
  <c r="S454" i="1"/>
  <c r="R461" i="1"/>
  <c r="S297" i="1"/>
  <c r="Q303" i="1"/>
  <c r="R325" i="1"/>
  <c r="S336" i="1"/>
  <c r="Q353" i="1"/>
  <c r="Q346" i="1" s="1"/>
  <c r="Q410" i="1"/>
  <c r="Q422" i="1"/>
  <c r="R430" i="1"/>
  <c r="S433" i="1"/>
  <c r="Q442" i="1"/>
  <c r="S461" i="1"/>
  <c r="R543" i="1"/>
  <c r="S582" i="1"/>
  <c r="R294" i="1"/>
  <c r="Q427" i="1"/>
  <c r="R442" i="1"/>
  <c r="Q472" i="1"/>
  <c r="R476" i="1"/>
  <c r="S538" i="1"/>
  <c r="Q596" i="1"/>
  <c r="S300" i="1"/>
  <c r="S339" i="1"/>
  <c r="S350" i="1"/>
  <c r="S346" i="1" s="1"/>
  <c r="S361" i="1"/>
  <c r="S366" i="1"/>
  <c r="S376" i="1"/>
  <c r="S402" i="1"/>
  <c r="Q403" i="1"/>
  <c r="R467" i="1"/>
  <c r="S482" i="1"/>
  <c r="Q498" i="1"/>
  <c r="Q497" i="1" s="1"/>
  <c r="R554" i="1"/>
  <c r="R547" i="1" s="1"/>
  <c r="R579" i="1"/>
  <c r="R587" i="1"/>
  <c r="S590" i="1"/>
  <c r="Q599" i="1"/>
  <c r="Q666" i="1"/>
  <c r="S666" i="1"/>
  <c r="S755" i="1"/>
  <c r="S516" i="1"/>
  <c r="S528" i="1"/>
  <c r="Q551" i="1"/>
  <c r="Q602" i="1"/>
  <c r="R611" i="1"/>
  <c r="Q638" i="1"/>
  <c r="S471" i="1"/>
  <c r="R498" i="1"/>
  <c r="R497" i="1" s="1"/>
  <c r="R525" i="1"/>
  <c r="Q537" i="1"/>
  <c r="S568" i="1"/>
  <c r="S567" i="1" s="1"/>
  <c r="Q578" i="1"/>
  <c r="S658" i="1"/>
  <c r="Q715" i="1"/>
  <c r="S617" i="1"/>
  <c r="Q626" i="1"/>
  <c r="S630" i="1"/>
  <c r="Q676" i="1"/>
  <c r="S689" i="1"/>
  <c r="Q695" i="1"/>
  <c r="Q698" i="1"/>
  <c r="S721" i="1"/>
  <c r="Q732" i="1"/>
  <c r="Q742" i="1"/>
  <c r="S750" i="1"/>
  <c r="R630" i="1"/>
  <c r="R718" i="1"/>
  <c r="R750" i="1"/>
  <c r="R755" i="1"/>
  <c r="R627" i="1"/>
  <c r="R641" i="1"/>
  <c r="R654" i="1"/>
  <c r="R686" i="1"/>
  <c r="R698" i="1"/>
  <c r="R742" i="1"/>
  <c r="R747" i="1"/>
  <c r="R617" i="1"/>
  <c r="S620" i="1"/>
  <c r="S663" i="1"/>
  <c r="Q686" i="1"/>
  <c r="R689" i="1"/>
  <c r="S692" i="1"/>
  <c r="Q718" i="1"/>
  <c r="S724" i="1"/>
  <c r="S729" i="1"/>
  <c r="Q747" i="1"/>
  <c r="N338" i="1"/>
  <c r="T338" i="1" s="1"/>
  <c r="Z338" i="1" s="1"/>
  <c r="O338" i="1"/>
  <c r="U338" i="1" s="1"/>
  <c r="AA338" i="1" s="1"/>
  <c r="P338" i="1"/>
  <c r="V338" i="1" s="1"/>
  <c r="AB338" i="1" s="1"/>
  <c r="I337" i="1"/>
  <c r="I336" i="1" s="1"/>
  <c r="J337" i="1"/>
  <c r="J336" i="1" s="1"/>
  <c r="K337" i="1"/>
  <c r="K336" i="1" s="1"/>
  <c r="L337" i="1"/>
  <c r="L336" i="1" s="1"/>
  <c r="M337" i="1"/>
  <c r="M336" i="1" s="1"/>
  <c r="H337" i="1"/>
  <c r="H336" i="1" s="1"/>
  <c r="Q360" i="1" l="1"/>
  <c r="S360" i="1"/>
  <c r="S587" i="1"/>
  <c r="R312" i="1"/>
  <c r="R196" i="1"/>
  <c r="Q221" i="1"/>
  <c r="Q98" i="1"/>
  <c r="S196" i="1"/>
  <c r="R276" i="1"/>
  <c r="Q276" i="1"/>
  <c r="S276" i="1"/>
  <c r="Q196" i="1"/>
  <c r="Q515" i="1"/>
  <c r="Q547" i="1"/>
  <c r="P336" i="1"/>
  <c r="V336" i="1" s="1"/>
  <c r="AB336" i="1" s="1"/>
  <c r="Q607" i="1"/>
  <c r="Q180" i="1"/>
  <c r="R515" i="1"/>
  <c r="S381" i="1"/>
  <c r="S380" i="1" s="1"/>
  <c r="O336" i="1"/>
  <c r="U336" i="1" s="1"/>
  <c r="AA336" i="1" s="1"/>
  <c r="S312" i="1"/>
  <c r="S262" i="1"/>
  <c r="Q312" i="1"/>
  <c r="P337" i="1"/>
  <c r="V337" i="1" s="1"/>
  <c r="AB337" i="1" s="1"/>
  <c r="N336" i="1"/>
  <c r="T336" i="1" s="1"/>
  <c r="Z336" i="1" s="1"/>
  <c r="O337" i="1"/>
  <c r="U337" i="1" s="1"/>
  <c r="AA337" i="1" s="1"/>
  <c r="S37" i="1"/>
  <c r="R454" i="1"/>
  <c r="S246" i="1"/>
  <c r="R180" i="1"/>
  <c r="Q44" i="1"/>
  <c r="S515" i="1"/>
  <c r="S537" i="1"/>
  <c r="Q471" i="1"/>
  <c r="R542" i="1"/>
  <c r="S460" i="1"/>
  <c r="Q409" i="1"/>
  <c r="R460" i="1"/>
  <c r="R409" i="1"/>
  <c r="R225" i="1"/>
  <c r="R83" i="1"/>
  <c r="R37" i="1" s="1"/>
  <c r="R402" i="1"/>
  <c r="S243" i="1"/>
  <c r="S225" i="1"/>
  <c r="S18" i="1"/>
  <c r="Q402" i="1"/>
  <c r="R637" i="1"/>
  <c r="Q637" i="1"/>
  <c r="R578" i="1"/>
  <c r="R466" i="1"/>
  <c r="R249" i="1"/>
  <c r="R243" i="1"/>
  <c r="Q158" i="1"/>
  <c r="Q83" i="1"/>
  <c r="S249" i="1"/>
  <c r="Q18" i="1"/>
  <c r="S637" i="1"/>
  <c r="S481" i="1"/>
  <c r="Q249" i="1"/>
  <c r="R626" i="1"/>
  <c r="S626" i="1"/>
  <c r="S607" i="1"/>
  <c r="S586" i="1" s="1"/>
  <c r="R607" i="1"/>
  <c r="Q587" i="1"/>
  <c r="R421" i="1"/>
  <c r="S578" i="1"/>
  <c r="Q459" i="1"/>
  <c r="Q421" i="1"/>
  <c r="S421" i="1"/>
  <c r="R246" i="1"/>
  <c r="R18" i="1"/>
  <c r="S158" i="1"/>
  <c r="S180" i="1"/>
  <c r="R158" i="1"/>
  <c r="N337" i="1"/>
  <c r="T337" i="1" s="1"/>
  <c r="Z337" i="1" s="1"/>
  <c r="L740" i="1"/>
  <c r="L737" i="1" s="1"/>
  <c r="O737" i="1" s="1"/>
  <c r="U737" i="1" s="1"/>
  <c r="AA737" i="1" s="1"/>
  <c r="M740" i="1"/>
  <c r="P740" i="1" s="1"/>
  <c r="V740" i="1" s="1"/>
  <c r="AB740" i="1" s="1"/>
  <c r="K740" i="1"/>
  <c r="K737" i="1" s="1"/>
  <c r="N737" i="1" s="1"/>
  <c r="T737" i="1" s="1"/>
  <c r="Z737" i="1" s="1"/>
  <c r="N736" i="1"/>
  <c r="T736" i="1" s="1"/>
  <c r="Z736" i="1" s="1"/>
  <c r="O736" i="1"/>
  <c r="U736" i="1" s="1"/>
  <c r="AA736" i="1" s="1"/>
  <c r="P736" i="1"/>
  <c r="V736" i="1" s="1"/>
  <c r="AB736" i="1" s="1"/>
  <c r="N741" i="1"/>
  <c r="T741" i="1" s="1"/>
  <c r="Z741" i="1" s="1"/>
  <c r="O741" i="1"/>
  <c r="U741" i="1" s="1"/>
  <c r="AA741" i="1" s="1"/>
  <c r="P741" i="1"/>
  <c r="V741" i="1" s="1"/>
  <c r="AB741" i="1" s="1"/>
  <c r="L735" i="1"/>
  <c r="O735" i="1" s="1"/>
  <c r="U735" i="1" s="1"/>
  <c r="AA735" i="1" s="1"/>
  <c r="M735" i="1"/>
  <c r="P735" i="1" s="1"/>
  <c r="V735" i="1" s="1"/>
  <c r="AB735" i="1" s="1"/>
  <c r="K735" i="1"/>
  <c r="N735" i="1" s="1"/>
  <c r="T735" i="1" s="1"/>
  <c r="Z735" i="1" s="1"/>
  <c r="N688" i="1"/>
  <c r="T688" i="1" s="1"/>
  <c r="Z688" i="1" s="1"/>
  <c r="O688" i="1"/>
  <c r="U688" i="1" s="1"/>
  <c r="AA688" i="1" s="1"/>
  <c r="P688" i="1"/>
  <c r="V688" i="1" s="1"/>
  <c r="AB688" i="1" s="1"/>
  <c r="L687" i="1"/>
  <c r="L686" i="1" s="1"/>
  <c r="O686" i="1" s="1"/>
  <c r="U686" i="1" s="1"/>
  <c r="AA686" i="1" s="1"/>
  <c r="M687" i="1"/>
  <c r="M686" i="1" s="1"/>
  <c r="P686" i="1" s="1"/>
  <c r="V686" i="1" s="1"/>
  <c r="AB686" i="1" s="1"/>
  <c r="K687" i="1"/>
  <c r="N687" i="1" s="1"/>
  <c r="T687" i="1" s="1"/>
  <c r="Z687" i="1" s="1"/>
  <c r="N656" i="1"/>
  <c r="T656" i="1" s="1"/>
  <c r="Z656" i="1" s="1"/>
  <c r="O656" i="1"/>
  <c r="U656" i="1" s="1"/>
  <c r="AA656" i="1" s="1"/>
  <c r="P656" i="1"/>
  <c r="V656" i="1" s="1"/>
  <c r="AB656" i="1" s="1"/>
  <c r="L655" i="1"/>
  <c r="M655" i="1"/>
  <c r="K655" i="1"/>
  <c r="L623" i="1"/>
  <c r="O623" i="1" s="1"/>
  <c r="U623" i="1" s="1"/>
  <c r="AA623" i="1" s="1"/>
  <c r="M623" i="1"/>
  <c r="P623" i="1" s="1"/>
  <c r="V623" i="1" s="1"/>
  <c r="AB623" i="1" s="1"/>
  <c r="L621" i="1"/>
  <c r="M621" i="1"/>
  <c r="P621" i="1" s="1"/>
  <c r="V621" i="1" s="1"/>
  <c r="AB621" i="1" s="1"/>
  <c r="L618" i="1"/>
  <c r="L617" i="1" s="1"/>
  <c r="O617" i="1" s="1"/>
  <c r="U617" i="1" s="1"/>
  <c r="AA617" i="1" s="1"/>
  <c r="M618" i="1"/>
  <c r="M617" i="1" s="1"/>
  <c r="P617" i="1" s="1"/>
  <c r="V617" i="1" s="1"/>
  <c r="AB617" i="1" s="1"/>
  <c r="L615" i="1"/>
  <c r="L614" i="1" s="1"/>
  <c r="O614" i="1" s="1"/>
  <c r="U614" i="1" s="1"/>
  <c r="AA614" i="1" s="1"/>
  <c r="M615" i="1"/>
  <c r="M614" i="1" s="1"/>
  <c r="P614" i="1" s="1"/>
  <c r="V614" i="1" s="1"/>
  <c r="AB614" i="1" s="1"/>
  <c r="L612" i="1"/>
  <c r="L611" i="1" s="1"/>
  <c r="O611" i="1" s="1"/>
  <c r="U611" i="1" s="1"/>
  <c r="AA611" i="1" s="1"/>
  <c r="M612" i="1"/>
  <c r="P612" i="1" s="1"/>
  <c r="V612" i="1" s="1"/>
  <c r="AB612" i="1" s="1"/>
  <c r="L608" i="1"/>
  <c r="M608" i="1"/>
  <c r="O609" i="1"/>
  <c r="U609" i="1" s="1"/>
  <c r="AA609" i="1" s="1"/>
  <c r="P609" i="1"/>
  <c r="V609" i="1" s="1"/>
  <c r="AB609" i="1" s="1"/>
  <c r="N610" i="1"/>
  <c r="T610" i="1" s="1"/>
  <c r="Z610" i="1" s="1"/>
  <c r="O610" i="1"/>
  <c r="U610" i="1" s="1"/>
  <c r="AA610" i="1" s="1"/>
  <c r="P610" i="1"/>
  <c r="V610" i="1" s="1"/>
  <c r="AB610" i="1" s="1"/>
  <c r="N613" i="1"/>
  <c r="T613" i="1" s="1"/>
  <c r="Z613" i="1" s="1"/>
  <c r="O613" i="1"/>
  <c r="U613" i="1" s="1"/>
  <c r="AA613" i="1" s="1"/>
  <c r="P613" i="1"/>
  <c r="V613" i="1" s="1"/>
  <c r="AB613" i="1" s="1"/>
  <c r="N616" i="1"/>
  <c r="T616" i="1" s="1"/>
  <c r="Z616" i="1" s="1"/>
  <c r="O616" i="1"/>
  <c r="U616" i="1" s="1"/>
  <c r="AA616" i="1" s="1"/>
  <c r="P616" i="1"/>
  <c r="V616" i="1" s="1"/>
  <c r="AB616" i="1" s="1"/>
  <c r="N619" i="1"/>
  <c r="T619" i="1" s="1"/>
  <c r="Z619" i="1" s="1"/>
  <c r="O619" i="1"/>
  <c r="U619" i="1" s="1"/>
  <c r="AA619" i="1" s="1"/>
  <c r="P619" i="1"/>
  <c r="V619" i="1" s="1"/>
  <c r="AB619" i="1" s="1"/>
  <c r="N622" i="1"/>
  <c r="T622" i="1" s="1"/>
  <c r="Z622" i="1" s="1"/>
  <c r="O622" i="1"/>
  <c r="U622" i="1" s="1"/>
  <c r="AA622" i="1" s="1"/>
  <c r="P622" i="1"/>
  <c r="V622" i="1" s="1"/>
  <c r="AB622" i="1" s="1"/>
  <c r="N624" i="1"/>
  <c r="T624" i="1" s="1"/>
  <c r="Z624" i="1" s="1"/>
  <c r="O624" i="1"/>
  <c r="U624" i="1" s="1"/>
  <c r="AA624" i="1" s="1"/>
  <c r="P624" i="1"/>
  <c r="V624" i="1" s="1"/>
  <c r="AB624" i="1" s="1"/>
  <c r="K623" i="1"/>
  <c r="N623" i="1" s="1"/>
  <c r="T623" i="1" s="1"/>
  <c r="Z623" i="1" s="1"/>
  <c r="K621" i="1"/>
  <c r="K618" i="1"/>
  <c r="N618" i="1" s="1"/>
  <c r="T618" i="1" s="1"/>
  <c r="Z618" i="1" s="1"/>
  <c r="K615" i="1"/>
  <c r="K614" i="1" s="1"/>
  <c r="N614" i="1" s="1"/>
  <c r="T614" i="1" s="1"/>
  <c r="Z614" i="1" s="1"/>
  <c r="K612" i="1"/>
  <c r="K611" i="1" s="1"/>
  <c r="N611" i="1" s="1"/>
  <c r="T611" i="1" s="1"/>
  <c r="Z611" i="1" s="1"/>
  <c r="K609" i="1"/>
  <c r="K608" i="1" s="1"/>
  <c r="N608" i="1" s="1"/>
  <c r="T608" i="1" s="1"/>
  <c r="Z608" i="1" s="1"/>
  <c r="R221" i="1" l="1"/>
  <c r="S221" i="1"/>
  <c r="R380" i="1"/>
  <c r="Q380" i="1"/>
  <c r="N740" i="1"/>
  <c r="T740" i="1" s="1"/>
  <c r="Z740" i="1" s="1"/>
  <c r="O740" i="1"/>
  <c r="U740" i="1" s="1"/>
  <c r="AA740" i="1" s="1"/>
  <c r="P687" i="1"/>
  <c r="V687" i="1" s="1"/>
  <c r="AB687" i="1" s="1"/>
  <c r="O687" i="1"/>
  <c r="U687" i="1" s="1"/>
  <c r="AA687" i="1" s="1"/>
  <c r="L620" i="1"/>
  <c r="O620" i="1" s="1"/>
  <c r="U620" i="1" s="1"/>
  <c r="AA620" i="1" s="1"/>
  <c r="R586" i="1"/>
  <c r="K617" i="1"/>
  <c r="N617" i="1" s="1"/>
  <c r="T617" i="1" s="1"/>
  <c r="Z617" i="1" s="1"/>
  <c r="K686" i="1"/>
  <c r="N686" i="1" s="1"/>
  <c r="T686" i="1" s="1"/>
  <c r="Z686" i="1" s="1"/>
  <c r="Q37" i="1"/>
  <c r="Q195" i="1"/>
  <c r="Q586" i="1"/>
  <c r="S17" i="1"/>
  <c r="R459" i="1"/>
  <c r="R17" i="1"/>
  <c r="S459" i="1"/>
  <c r="M737" i="1"/>
  <c r="P737" i="1" s="1"/>
  <c r="V737" i="1" s="1"/>
  <c r="AB737" i="1" s="1"/>
  <c r="N615" i="1"/>
  <c r="T615" i="1" s="1"/>
  <c r="Z615" i="1" s="1"/>
  <c r="K620" i="1"/>
  <c r="N620" i="1" s="1"/>
  <c r="T620" i="1" s="1"/>
  <c r="Z620" i="1" s="1"/>
  <c r="N609" i="1"/>
  <c r="T609" i="1" s="1"/>
  <c r="Z609" i="1" s="1"/>
  <c r="O621" i="1"/>
  <c r="U621" i="1" s="1"/>
  <c r="AA621" i="1" s="1"/>
  <c r="N612" i="1"/>
  <c r="T612" i="1" s="1"/>
  <c r="Z612" i="1" s="1"/>
  <c r="N621" i="1"/>
  <c r="T621" i="1" s="1"/>
  <c r="Z621" i="1" s="1"/>
  <c r="M620" i="1"/>
  <c r="P620" i="1" s="1"/>
  <c r="V620" i="1" s="1"/>
  <c r="AB620" i="1" s="1"/>
  <c r="P618" i="1"/>
  <c r="V618" i="1" s="1"/>
  <c r="AB618" i="1" s="1"/>
  <c r="O618" i="1"/>
  <c r="U618" i="1" s="1"/>
  <c r="AA618" i="1" s="1"/>
  <c r="P615" i="1"/>
  <c r="V615" i="1" s="1"/>
  <c r="AB615" i="1" s="1"/>
  <c r="O615" i="1"/>
  <c r="U615" i="1" s="1"/>
  <c r="AA615" i="1" s="1"/>
  <c r="M611" i="1"/>
  <c r="P611" i="1" s="1"/>
  <c r="V611" i="1" s="1"/>
  <c r="AB611" i="1" s="1"/>
  <c r="O612" i="1"/>
  <c r="U612" i="1" s="1"/>
  <c r="AA612" i="1" s="1"/>
  <c r="P608" i="1"/>
  <c r="V608" i="1" s="1"/>
  <c r="AB608" i="1" s="1"/>
  <c r="O608" i="1"/>
  <c r="U608" i="1" s="1"/>
  <c r="AA608" i="1" s="1"/>
  <c r="L607" i="1" l="1"/>
  <c r="O607" i="1" s="1"/>
  <c r="U607" i="1" s="1"/>
  <c r="AA607" i="1" s="1"/>
  <c r="S195" i="1"/>
  <c r="S16" i="1" s="1"/>
  <c r="R195" i="1"/>
  <c r="Q17" i="1"/>
  <c r="K607" i="1"/>
  <c r="N607" i="1" s="1"/>
  <c r="T607" i="1" s="1"/>
  <c r="Z607" i="1" s="1"/>
  <c r="M607" i="1"/>
  <c r="Q16" i="1" l="1"/>
  <c r="R16" i="1"/>
  <c r="S761" i="1"/>
  <c r="P607" i="1"/>
  <c r="V607" i="1" s="1"/>
  <c r="AB607" i="1" s="1"/>
  <c r="Q761" i="1" l="1"/>
  <c r="R761" i="1"/>
  <c r="L605" i="1"/>
  <c r="O605" i="1" s="1"/>
  <c r="U605" i="1" s="1"/>
  <c r="AA605" i="1" s="1"/>
  <c r="M605" i="1"/>
  <c r="P605" i="1" s="1"/>
  <c r="V605" i="1" s="1"/>
  <c r="AB605" i="1" s="1"/>
  <c r="L603" i="1"/>
  <c r="O603" i="1" s="1"/>
  <c r="U603" i="1" s="1"/>
  <c r="AA603" i="1" s="1"/>
  <c r="M603" i="1"/>
  <c r="P603" i="1" s="1"/>
  <c r="V603" i="1" s="1"/>
  <c r="AB603" i="1" s="1"/>
  <c r="L600" i="1"/>
  <c r="L599" i="1" s="1"/>
  <c r="O599" i="1" s="1"/>
  <c r="U599" i="1" s="1"/>
  <c r="AA599" i="1" s="1"/>
  <c r="M600" i="1"/>
  <c r="P600" i="1" s="1"/>
  <c r="V600" i="1" s="1"/>
  <c r="AB600" i="1" s="1"/>
  <c r="L597" i="1"/>
  <c r="L596" i="1" s="1"/>
  <c r="O596" i="1" s="1"/>
  <c r="U596" i="1" s="1"/>
  <c r="AA596" i="1" s="1"/>
  <c r="M597" i="1"/>
  <c r="P597" i="1" s="1"/>
  <c r="V597" i="1" s="1"/>
  <c r="AB597" i="1" s="1"/>
  <c r="L594" i="1"/>
  <c r="L593" i="1" s="1"/>
  <c r="O593" i="1" s="1"/>
  <c r="U593" i="1" s="1"/>
  <c r="AA593" i="1" s="1"/>
  <c r="M594" i="1"/>
  <c r="P594" i="1" s="1"/>
  <c r="V594" i="1" s="1"/>
  <c r="AB594" i="1" s="1"/>
  <c r="L591" i="1"/>
  <c r="L590" i="1" s="1"/>
  <c r="M591" i="1"/>
  <c r="M590" i="1" s="1"/>
  <c r="N592" i="1"/>
  <c r="T592" i="1" s="1"/>
  <c r="Z592" i="1" s="1"/>
  <c r="O592" i="1"/>
  <c r="U592" i="1" s="1"/>
  <c r="AA592" i="1" s="1"/>
  <c r="P592" i="1"/>
  <c r="V592" i="1" s="1"/>
  <c r="AB592" i="1" s="1"/>
  <c r="N595" i="1"/>
  <c r="T595" i="1" s="1"/>
  <c r="Z595" i="1" s="1"/>
  <c r="O595" i="1"/>
  <c r="U595" i="1" s="1"/>
  <c r="AA595" i="1" s="1"/>
  <c r="P595" i="1"/>
  <c r="V595" i="1" s="1"/>
  <c r="AB595" i="1" s="1"/>
  <c r="O598" i="1"/>
  <c r="U598" i="1" s="1"/>
  <c r="AA598" i="1" s="1"/>
  <c r="P598" i="1"/>
  <c r="V598" i="1" s="1"/>
  <c r="AB598" i="1" s="1"/>
  <c r="O600" i="1"/>
  <c r="U600" i="1" s="1"/>
  <c r="AA600" i="1" s="1"/>
  <c r="O601" i="1"/>
  <c r="U601" i="1" s="1"/>
  <c r="AA601" i="1" s="1"/>
  <c r="P601" i="1"/>
  <c r="V601" i="1" s="1"/>
  <c r="AB601" i="1" s="1"/>
  <c r="N604" i="1"/>
  <c r="T604" i="1" s="1"/>
  <c r="Z604" i="1" s="1"/>
  <c r="O604" i="1"/>
  <c r="U604" i="1" s="1"/>
  <c r="AA604" i="1" s="1"/>
  <c r="P604" i="1"/>
  <c r="V604" i="1" s="1"/>
  <c r="AB604" i="1" s="1"/>
  <c r="N606" i="1"/>
  <c r="T606" i="1" s="1"/>
  <c r="Z606" i="1" s="1"/>
  <c r="O606" i="1"/>
  <c r="U606" i="1" s="1"/>
  <c r="AA606" i="1" s="1"/>
  <c r="P606" i="1"/>
  <c r="V606" i="1" s="1"/>
  <c r="AB606" i="1" s="1"/>
  <c r="K605" i="1"/>
  <c r="N605" i="1" s="1"/>
  <c r="T605" i="1" s="1"/>
  <c r="Z605" i="1" s="1"/>
  <c r="K603" i="1"/>
  <c r="K594" i="1"/>
  <c r="K593" i="1" s="1"/>
  <c r="N593" i="1" s="1"/>
  <c r="T593" i="1" s="1"/>
  <c r="Z593" i="1" s="1"/>
  <c r="K591" i="1"/>
  <c r="N591" i="1" s="1"/>
  <c r="T591" i="1" s="1"/>
  <c r="Z591" i="1" s="1"/>
  <c r="K601" i="1"/>
  <c r="N601" i="1" s="1"/>
  <c r="T601" i="1" s="1"/>
  <c r="Z601" i="1" s="1"/>
  <c r="K598" i="1"/>
  <c r="N598" i="1" s="1"/>
  <c r="T598" i="1" s="1"/>
  <c r="Z598" i="1" s="1"/>
  <c r="N449" i="1"/>
  <c r="T449" i="1" s="1"/>
  <c r="Z449" i="1" s="1"/>
  <c r="O449" i="1"/>
  <c r="U449" i="1" s="1"/>
  <c r="AA449" i="1" s="1"/>
  <c r="P449" i="1"/>
  <c r="V449" i="1" s="1"/>
  <c r="AB449" i="1" s="1"/>
  <c r="L448" i="1"/>
  <c r="L447" i="1" s="1"/>
  <c r="O447" i="1" s="1"/>
  <c r="U447" i="1" s="1"/>
  <c r="AA447" i="1" s="1"/>
  <c r="M448" i="1"/>
  <c r="M447" i="1" s="1"/>
  <c r="P447" i="1" s="1"/>
  <c r="V447" i="1" s="1"/>
  <c r="AB447" i="1" s="1"/>
  <c r="K448" i="1"/>
  <c r="K447" i="1" s="1"/>
  <c r="N447" i="1" s="1"/>
  <c r="T447" i="1" s="1"/>
  <c r="Z447" i="1" s="1"/>
  <c r="N444" i="1"/>
  <c r="T444" i="1" s="1"/>
  <c r="Z444" i="1" s="1"/>
  <c r="O444" i="1"/>
  <c r="U444" i="1" s="1"/>
  <c r="AA444" i="1" s="1"/>
  <c r="P444" i="1"/>
  <c r="V444" i="1" s="1"/>
  <c r="AB444" i="1" s="1"/>
  <c r="L443" i="1"/>
  <c r="O443" i="1" s="1"/>
  <c r="U443" i="1" s="1"/>
  <c r="AA443" i="1" s="1"/>
  <c r="M443" i="1"/>
  <c r="P443" i="1" s="1"/>
  <c r="V443" i="1" s="1"/>
  <c r="AB443" i="1" s="1"/>
  <c r="K443" i="1"/>
  <c r="N443" i="1" s="1"/>
  <c r="T443" i="1" s="1"/>
  <c r="Z443" i="1" s="1"/>
  <c r="N452" i="1"/>
  <c r="T452" i="1" s="1"/>
  <c r="Z452" i="1" s="1"/>
  <c r="O452" i="1"/>
  <c r="U452" i="1" s="1"/>
  <c r="AA452" i="1" s="1"/>
  <c r="P452" i="1"/>
  <c r="V452" i="1" s="1"/>
  <c r="AB452" i="1" s="1"/>
  <c r="L451" i="1"/>
  <c r="L450" i="1" s="1"/>
  <c r="O450" i="1" s="1"/>
  <c r="U450" i="1" s="1"/>
  <c r="AA450" i="1" s="1"/>
  <c r="M451" i="1"/>
  <c r="M450" i="1" s="1"/>
  <c r="P450" i="1" s="1"/>
  <c r="V450" i="1" s="1"/>
  <c r="AB450" i="1" s="1"/>
  <c r="K451" i="1"/>
  <c r="K450" i="1" s="1"/>
  <c r="N450" i="1" s="1"/>
  <c r="T450" i="1" s="1"/>
  <c r="Z450" i="1" s="1"/>
  <c r="N429" i="1"/>
  <c r="T429" i="1" s="1"/>
  <c r="Z429" i="1" s="1"/>
  <c r="O429" i="1"/>
  <c r="U429" i="1" s="1"/>
  <c r="AA429" i="1" s="1"/>
  <c r="P429" i="1"/>
  <c r="V429" i="1" s="1"/>
  <c r="AB429" i="1" s="1"/>
  <c r="L428" i="1"/>
  <c r="L427" i="1" s="1"/>
  <c r="O427" i="1" s="1"/>
  <c r="U427" i="1" s="1"/>
  <c r="AA427" i="1" s="1"/>
  <c r="M428" i="1"/>
  <c r="M427" i="1" s="1"/>
  <c r="P427" i="1" s="1"/>
  <c r="V427" i="1" s="1"/>
  <c r="AB427" i="1" s="1"/>
  <c r="K428" i="1"/>
  <c r="N428" i="1" s="1"/>
  <c r="T428" i="1" s="1"/>
  <c r="Z428" i="1" s="1"/>
  <c r="L414" i="1"/>
  <c r="L413" i="1" s="1"/>
  <c r="M414" i="1"/>
  <c r="M413" i="1" s="1"/>
  <c r="K414" i="1"/>
  <c r="K413" i="1" s="1"/>
  <c r="N405" i="1"/>
  <c r="T405" i="1" s="1"/>
  <c r="Z405" i="1" s="1"/>
  <c r="O405" i="1"/>
  <c r="U405" i="1" s="1"/>
  <c r="AA405" i="1" s="1"/>
  <c r="P405" i="1"/>
  <c r="V405" i="1" s="1"/>
  <c r="AB405" i="1" s="1"/>
  <c r="I404" i="1"/>
  <c r="I403" i="1" s="1"/>
  <c r="I402" i="1" s="1"/>
  <c r="J404" i="1"/>
  <c r="J403" i="1" s="1"/>
  <c r="J402" i="1" s="1"/>
  <c r="K404" i="1"/>
  <c r="L404" i="1"/>
  <c r="L403" i="1" s="1"/>
  <c r="L402" i="1" s="1"/>
  <c r="M404" i="1"/>
  <c r="M403" i="1" s="1"/>
  <c r="M402" i="1" s="1"/>
  <c r="H404" i="1"/>
  <c r="H403" i="1" s="1"/>
  <c r="H402" i="1" s="1"/>
  <c r="M245" i="1"/>
  <c r="L245" i="1"/>
  <c r="K245" i="1"/>
  <c r="M248" i="1"/>
  <c r="L248" i="1"/>
  <c r="K248" i="1"/>
  <c r="M227" i="1"/>
  <c r="L227" i="1"/>
  <c r="K227" i="1"/>
  <c r="N220" i="1"/>
  <c r="T220" i="1" s="1"/>
  <c r="Z220" i="1" s="1"/>
  <c r="O220" i="1"/>
  <c r="U220" i="1" s="1"/>
  <c r="AA220" i="1" s="1"/>
  <c r="P220" i="1"/>
  <c r="V220" i="1" s="1"/>
  <c r="AB220" i="1" s="1"/>
  <c r="L219" i="1"/>
  <c r="L218" i="1" s="1"/>
  <c r="O218" i="1" s="1"/>
  <c r="U218" i="1" s="1"/>
  <c r="AA218" i="1" s="1"/>
  <c r="M219" i="1"/>
  <c r="M218" i="1" s="1"/>
  <c r="P218" i="1" s="1"/>
  <c r="V218" i="1" s="1"/>
  <c r="AB218" i="1" s="1"/>
  <c r="K219" i="1"/>
  <c r="K218" i="1" s="1"/>
  <c r="N218" i="1" s="1"/>
  <c r="T218" i="1" s="1"/>
  <c r="Z218" i="1" s="1"/>
  <c r="N73" i="1"/>
  <c r="T73" i="1" s="1"/>
  <c r="Z73" i="1" s="1"/>
  <c r="O73" i="1"/>
  <c r="U73" i="1" s="1"/>
  <c r="AA73" i="1" s="1"/>
  <c r="P73" i="1"/>
  <c r="V73" i="1" s="1"/>
  <c r="AB73" i="1" s="1"/>
  <c r="L72" i="1"/>
  <c r="L71" i="1" s="1"/>
  <c r="O71" i="1" s="1"/>
  <c r="U71" i="1" s="1"/>
  <c r="AA71" i="1" s="1"/>
  <c r="M72" i="1"/>
  <c r="M71" i="1" s="1"/>
  <c r="P71" i="1" s="1"/>
  <c r="V71" i="1" s="1"/>
  <c r="AB71" i="1" s="1"/>
  <c r="K72" i="1"/>
  <c r="K71" i="1" s="1"/>
  <c r="N71" i="1" s="1"/>
  <c r="T71" i="1" s="1"/>
  <c r="Z71" i="1" s="1"/>
  <c r="N70" i="1"/>
  <c r="T70" i="1" s="1"/>
  <c r="Z70" i="1" s="1"/>
  <c r="O70" i="1"/>
  <c r="U70" i="1" s="1"/>
  <c r="AA70" i="1" s="1"/>
  <c r="P70" i="1"/>
  <c r="V70" i="1" s="1"/>
  <c r="AB70" i="1" s="1"/>
  <c r="L69" i="1"/>
  <c r="L68" i="1" s="1"/>
  <c r="O68" i="1" s="1"/>
  <c r="U68" i="1" s="1"/>
  <c r="AA68" i="1" s="1"/>
  <c r="M69" i="1"/>
  <c r="M68" i="1" s="1"/>
  <c r="P68" i="1" s="1"/>
  <c r="V68" i="1" s="1"/>
  <c r="AB68" i="1" s="1"/>
  <c r="K69" i="1"/>
  <c r="K68" i="1" s="1"/>
  <c r="N68" i="1" s="1"/>
  <c r="T68" i="1" s="1"/>
  <c r="Z68" i="1" s="1"/>
  <c r="N76" i="1"/>
  <c r="T76" i="1" s="1"/>
  <c r="Z76" i="1" s="1"/>
  <c r="O76" i="1"/>
  <c r="U76" i="1" s="1"/>
  <c r="AA76" i="1" s="1"/>
  <c r="P76" i="1"/>
  <c r="V76" i="1" s="1"/>
  <c r="AB76" i="1" s="1"/>
  <c r="L75" i="1"/>
  <c r="O75" i="1" s="1"/>
  <c r="U75" i="1" s="1"/>
  <c r="AA75" i="1" s="1"/>
  <c r="M75" i="1"/>
  <c r="M74" i="1" s="1"/>
  <c r="P74" i="1" s="1"/>
  <c r="V74" i="1" s="1"/>
  <c r="AB74" i="1" s="1"/>
  <c r="K75" i="1"/>
  <c r="K74" i="1" s="1"/>
  <c r="N74" i="1" s="1"/>
  <c r="T74" i="1" s="1"/>
  <c r="Z74" i="1" s="1"/>
  <c r="N88" i="1"/>
  <c r="T88" i="1" s="1"/>
  <c r="Z88" i="1" s="1"/>
  <c r="O88" i="1"/>
  <c r="U88" i="1" s="1"/>
  <c r="AA88" i="1" s="1"/>
  <c r="P88" i="1"/>
  <c r="V88" i="1" s="1"/>
  <c r="AB88" i="1" s="1"/>
  <c r="L87" i="1"/>
  <c r="L86" i="1" s="1"/>
  <c r="O86" i="1" s="1"/>
  <c r="U86" i="1" s="1"/>
  <c r="AA86" i="1" s="1"/>
  <c r="M87" i="1"/>
  <c r="M86" i="1" s="1"/>
  <c r="P86" i="1" s="1"/>
  <c r="V86" i="1" s="1"/>
  <c r="AB86" i="1" s="1"/>
  <c r="K87" i="1"/>
  <c r="K86" i="1" s="1"/>
  <c r="N86" i="1" s="1"/>
  <c r="T86" i="1" s="1"/>
  <c r="Z86" i="1" s="1"/>
  <c r="M85" i="1"/>
  <c r="L85" i="1"/>
  <c r="K85" i="1"/>
  <c r="L93" i="1"/>
  <c r="L92" i="1" s="1"/>
  <c r="M93" i="1"/>
  <c r="M92" i="1" s="1"/>
  <c r="K93" i="1"/>
  <c r="K92" i="1" s="1"/>
  <c r="N94" i="1"/>
  <c r="T94" i="1" s="1"/>
  <c r="Z94" i="1" s="1"/>
  <c r="O94" i="1"/>
  <c r="U94" i="1" s="1"/>
  <c r="AA94" i="1" s="1"/>
  <c r="P94" i="1"/>
  <c r="V94" i="1" s="1"/>
  <c r="AB94" i="1" s="1"/>
  <c r="L51" i="1"/>
  <c r="L50" i="1" s="1"/>
  <c r="O50" i="1" s="1"/>
  <c r="U50" i="1" s="1"/>
  <c r="AA50" i="1" s="1"/>
  <c r="M51" i="1"/>
  <c r="P51" i="1" s="1"/>
  <c r="V51" i="1" s="1"/>
  <c r="AB51" i="1" s="1"/>
  <c r="K51" i="1"/>
  <c r="N51" i="1" s="1"/>
  <c r="T51" i="1" s="1"/>
  <c r="Z51" i="1" s="1"/>
  <c r="N52" i="1"/>
  <c r="T52" i="1" s="1"/>
  <c r="Z52" i="1" s="1"/>
  <c r="O52" i="1"/>
  <c r="U52" i="1" s="1"/>
  <c r="AA52" i="1" s="1"/>
  <c r="P52" i="1"/>
  <c r="V52" i="1" s="1"/>
  <c r="AB52" i="1" s="1"/>
  <c r="K46" i="1"/>
  <c r="N36" i="1"/>
  <c r="T36" i="1" s="1"/>
  <c r="Z36" i="1" s="1"/>
  <c r="O36" i="1"/>
  <c r="U36" i="1" s="1"/>
  <c r="AA36" i="1" s="1"/>
  <c r="P36" i="1"/>
  <c r="V36" i="1" s="1"/>
  <c r="AB36" i="1" s="1"/>
  <c r="L35" i="1"/>
  <c r="L34" i="1" s="1"/>
  <c r="O34" i="1" s="1"/>
  <c r="U34" i="1" s="1"/>
  <c r="AA34" i="1" s="1"/>
  <c r="M35" i="1"/>
  <c r="M34" i="1" s="1"/>
  <c r="P34" i="1" s="1"/>
  <c r="V34" i="1" s="1"/>
  <c r="AB34" i="1" s="1"/>
  <c r="K35" i="1"/>
  <c r="N35" i="1" s="1"/>
  <c r="T35" i="1" s="1"/>
  <c r="Z35" i="1" s="1"/>
  <c r="K427" i="1" l="1"/>
  <c r="N427" i="1" s="1"/>
  <c r="T427" i="1" s="1"/>
  <c r="Z427" i="1" s="1"/>
  <c r="O594" i="1"/>
  <c r="U594" i="1" s="1"/>
  <c r="AA594" i="1" s="1"/>
  <c r="L602" i="1"/>
  <c r="O602" i="1" s="1"/>
  <c r="U602" i="1" s="1"/>
  <c r="AA602" i="1" s="1"/>
  <c r="K602" i="1"/>
  <c r="N602" i="1" s="1"/>
  <c r="T602" i="1" s="1"/>
  <c r="Z602" i="1" s="1"/>
  <c r="P402" i="1"/>
  <c r="V402" i="1" s="1"/>
  <c r="AB402" i="1" s="1"/>
  <c r="K597" i="1"/>
  <c r="N594" i="1"/>
  <c r="T594" i="1" s="1"/>
  <c r="Z594" i="1" s="1"/>
  <c r="N404" i="1"/>
  <c r="T404" i="1" s="1"/>
  <c r="Z404" i="1" s="1"/>
  <c r="K590" i="1"/>
  <c r="N590" i="1" s="1"/>
  <c r="T590" i="1" s="1"/>
  <c r="Z590" i="1" s="1"/>
  <c r="K600" i="1"/>
  <c r="N603" i="1"/>
  <c r="T603" i="1" s="1"/>
  <c r="Z603" i="1" s="1"/>
  <c r="P448" i="1"/>
  <c r="V448" i="1" s="1"/>
  <c r="AB448" i="1" s="1"/>
  <c r="P451" i="1"/>
  <c r="V451" i="1" s="1"/>
  <c r="AB451" i="1" s="1"/>
  <c r="O448" i="1"/>
  <c r="U448" i="1" s="1"/>
  <c r="AA448" i="1" s="1"/>
  <c r="O402" i="1"/>
  <c r="U402" i="1" s="1"/>
  <c r="AA402" i="1" s="1"/>
  <c r="O451" i="1"/>
  <c r="U451" i="1" s="1"/>
  <c r="AA451" i="1" s="1"/>
  <c r="O597" i="1"/>
  <c r="U597" i="1" s="1"/>
  <c r="AA597" i="1" s="1"/>
  <c r="M602" i="1"/>
  <c r="P602" i="1" s="1"/>
  <c r="V602" i="1" s="1"/>
  <c r="AB602" i="1" s="1"/>
  <c r="M599" i="1"/>
  <c r="P599" i="1" s="1"/>
  <c r="V599" i="1" s="1"/>
  <c r="AB599" i="1" s="1"/>
  <c r="M596" i="1"/>
  <c r="P596" i="1" s="1"/>
  <c r="V596" i="1" s="1"/>
  <c r="AB596" i="1" s="1"/>
  <c r="M593" i="1"/>
  <c r="P593" i="1" s="1"/>
  <c r="V593" i="1" s="1"/>
  <c r="AB593" i="1" s="1"/>
  <c r="P590" i="1"/>
  <c r="V590" i="1" s="1"/>
  <c r="AB590" i="1" s="1"/>
  <c r="O590" i="1"/>
  <c r="U590" i="1" s="1"/>
  <c r="AA590" i="1" s="1"/>
  <c r="P591" i="1"/>
  <c r="V591" i="1" s="1"/>
  <c r="AB591" i="1" s="1"/>
  <c r="O591" i="1"/>
  <c r="U591" i="1" s="1"/>
  <c r="AA591" i="1" s="1"/>
  <c r="N448" i="1"/>
  <c r="T448" i="1" s="1"/>
  <c r="Z448" i="1" s="1"/>
  <c r="K403" i="1"/>
  <c r="K402" i="1" s="1"/>
  <c r="N402" i="1" s="1"/>
  <c r="T402" i="1" s="1"/>
  <c r="Z402" i="1" s="1"/>
  <c r="P404" i="1"/>
  <c r="V404" i="1" s="1"/>
  <c r="AB404" i="1" s="1"/>
  <c r="O404" i="1"/>
  <c r="U404" i="1" s="1"/>
  <c r="AA404" i="1" s="1"/>
  <c r="P428" i="1"/>
  <c r="V428" i="1" s="1"/>
  <c r="AB428" i="1" s="1"/>
  <c r="P403" i="1"/>
  <c r="V403" i="1" s="1"/>
  <c r="AB403" i="1" s="1"/>
  <c r="O428" i="1"/>
  <c r="U428" i="1" s="1"/>
  <c r="AA428" i="1" s="1"/>
  <c r="O403" i="1"/>
  <c r="U403" i="1" s="1"/>
  <c r="AA403" i="1" s="1"/>
  <c r="N451" i="1"/>
  <c r="T451" i="1" s="1"/>
  <c r="Z451" i="1" s="1"/>
  <c r="P219" i="1"/>
  <c r="V219" i="1" s="1"/>
  <c r="AB219" i="1" s="1"/>
  <c r="N87" i="1"/>
  <c r="T87" i="1" s="1"/>
  <c r="Z87" i="1" s="1"/>
  <c r="L74" i="1"/>
  <c r="O74" i="1" s="1"/>
  <c r="U74" i="1" s="1"/>
  <c r="AA74" i="1" s="1"/>
  <c r="P75" i="1"/>
  <c r="V75" i="1" s="1"/>
  <c r="AB75" i="1" s="1"/>
  <c r="P69" i="1"/>
  <c r="V69" i="1" s="1"/>
  <c r="AB69" i="1" s="1"/>
  <c r="P72" i="1"/>
  <c r="V72" i="1" s="1"/>
  <c r="AB72" i="1" s="1"/>
  <c r="O219" i="1"/>
  <c r="U219" i="1" s="1"/>
  <c r="AA219" i="1" s="1"/>
  <c r="K50" i="1"/>
  <c r="N50" i="1" s="1"/>
  <c r="T50" i="1" s="1"/>
  <c r="Z50" i="1" s="1"/>
  <c r="O69" i="1"/>
  <c r="U69" i="1" s="1"/>
  <c r="AA69" i="1" s="1"/>
  <c r="O72" i="1"/>
  <c r="U72" i="1" s="1"/>
  <c r="AA72" i="1" s="1"/>
  <c r="N219" i="1"/>
  <c r="T219" i="1" s="1"/>
  <c r="Z219" i="1" s="1"/>
  <c r="K34" i="1"/>
  <c r="N34" i="1" s="1"/>
  <c r="T34" i="1" s="1"/>
  <c r="Z34" i="1" s="1"/>
  <c r="N69" i="1"/>
  <c r="T69" i="1" s="1"/>
  <c r="Z69" i="1" s="1"/>
  <c r="N72" i="1"/>
  <c r="T72" i="1" s="1"/>
  <c r="Z72" i="1" s="1"/>
  <c r="O87" i="1"/>
  <c r="U87" i="1" s="1"/>
  <c r="AA87" i="1" s="1"/>
  <c r="N75" i="1"/>
  <c r="T75" i="1" s="1"/>
  <c r="Z75" i="1" s="1"/>
  <c r="N93" i="1"/>
  <c r="T93" i="1" s="1"/>
  <c r="Z93" i="1" s="1"/>
  <c r="P87" i="1"/>
  <c r="V87" i="1" s="1"/>
  <c r="AB87" i="1" s="1"/>
  <c r="O35" i="1"/>
  <c r="U35" i="1" s="1"/>
  <c r="AA35" i="1" s="1"/>
  <c r="P35" i="1"/>
  <c r="V35" i="1" s="1"/>
  <c r="AB35" i="1" s="1"/>
  <c r="P92" i="1"/>
  <c r="V92" i="1" s="1"/>
  <c r="AB92" i="1" s="1"/>
  <c r="O92" i="1"/>
  <c r="U92" i="1" s="1"/>
  <c r="AA92" i="1" s="1"/>
  <c r="P93" i="1"/>
  <c r="V93" i="1" s="1"/>
  <c r="AB93" i="1" s="1"/>
  <c r="O93" i="1"/>
  <c r="U93" i="1" s="1"/>
  <c r="AA93" i="1" s="1"/>
  <c r="N92" i="1"/>
  <c r="T92" i="1" s="1"/>
  <c r="Z92" i="1" s="1"/>
  <c r="M50" i="1"/>
  <c r="P50" i="1" s="1"/>
  <c r="V50" i="1" s="1"/>
  <c r="AB50" i="1" s="1"/>
  <c r="O51" i="1"/>
  <c r="U51" i="1" s="1"/>
  <c r="AA51" i="1" s="1"/>
  <c r="K599" i="1" l="1"/>
  <c r="N599" i="1" s="1"/>
  <c r="T599" i="1" s="1"/>
  <c r="Z599" i="1" s="1"/>
  <c r="N600" i="1"/>
  <c r="T600" i="1" s="1"/>
  <c r="Z600" i="1" s="1"/>
  <c r="K596" i="1"/>
  <c r="N596" i="1" s="1"/>
  <c r="T596" i="1" s="1"/>
  <c r="Z596" i="1" s="1"/>
  <c r="N597" i="1"/>
  <c r="T597" i="1" s="1"/>
  <c r="Z597" i="1" s="1"/>
  <c r="N403" i="1"/>
  <c r="T403" i="1" s="1"/>
  <c r="Z403" i="1" s="1"/>
  <c r="K758" i="1"/>
  <c r="L758" i="1"/>
  <c r="M758" i="1"/>
  <c r="K756" i="1"/>
  <c r="L756" i="1"/>
  <c r="M756" i="1"/>
  <c r="K753" i="1"/>
  <c r="L753" i="1"/>
  <c r="M753" i="1"/>
  <c r="K751" i="1"/>
  <c r="L751" i="1"/>
  <c r="M751" i="1"/>
  <c r="K748" i="1"/>
  <c r="K747" i="1" s="1"/>
  <c r="L748" i="1"/>
  <c r="L747" i="1" s="1"/>
  <c r="M748" i="1"/>
  <c r="M747" i="1" s="1"/>
  <c r="K745" i="1"/>
  <c r="L745" i="1"/>
  <c r="M745" i="1"/>
  <c r="K743" i="1"/>
  <c r="L743" i="1"/>
  <c r="M743" i="1"/>
  <c r="K733" i="1"/>
  <c r="K732" i="1" s="1"/>
  <c r="L733" i="1"/>
  <c r="L732" i="1" s="1"/>
  <c r="M733" i="1"/>
  <c r="M732" i="1" s="1"/>
  <c r="K730" i="1"/>
  <c r="K729" i="1" s="1"/>
  <c r="L730" i="1"/>
  <c r="L729" i="1" s="1"/>
  <c r="M730" i="1"/>
  <c r="M729" i="1" s="1"/>
  <c r="K725" i="1"/>
  <c r="L725" i="1"/>
  <c r="M725" i="1"/>
  <c r="K727" i="1"/>
  <c r="L727" i="1"/>
  <c r="M727" i="1"/>
  <c r="K722" i="1"/>
  <c r="K721" i="1" s="1"/>
  <c r="L722" i="1"/>
  <c r="L721" i="1" s="1"/>
  <c r="M722" i="1"/>
  <c r="M721" i="1" s="1"/>
  <c r="K719" i="1"/>
  <c r="K718" i="1" s="1"/>
  <c r="L719" i="1"/>
  <c r="L718" i="1" s="1"/>
  <c r="M719" i="1"/>
  <c r="M718" i="1" s="1"/>
  <c r="I716" i="1"/>
  <c r="I715" i="1" s="1"/>
  <c r="J716" i="1"/>
  <c r="J715" i="1" s="1"/>
  <c r="K716" i="1"/>
  <c r="K715" i="1" s="1"/>
  <c r="L716" i="1"/>
  <c r="L715" i="1" s="1"/>
  <c r="M716" i="1"/>
  <c r="M715" i="1" s="1"/>
  <c r="K713" i="1"/>
  <c r="K708" i="1" s="1"/>
  <c r="L713" i="1"/>
  <c r="L708" i="1" s="1"/>
  <c r="M713" i="1"/>
  <c r="M708" i="1" s="1"/>
  <c r="K703" i="1"/>
  <c r="L703" i="1"/>
  <c r="M703" i="1"/>
  <c r="K701" i="1"/>
  <c r="L701" i="1"/>
  <c r="M701" i="1"/>
  <c r="K699" i="1"/>
  <c r="L699" i="1"/>
  <c r="M699" i="1"/>
  <c r="K696" i="1"/>
  <c r="K695" i="1" s="1"/>
  <c r="L696" i="1"/>
  <c r="L695" i="1" s="1"/>
  <c r="M696" i="1"/>
  <c r="M695" i="1" s="1"/>
  <c r="K693" i="1"/>
  <c r="K692" i="1" s="1"/>
  <c r="L693" i="1"/>
  <c r="L692" i="1" s="1"/>
  <c r="M693" i="1"/>
  <c r="M692" i="1" s="1"/>
  <c r="K690" i="1"/>
  <c r="K689" i="1" s="1"/>
  <c r="L690" i="1"/>
  <c r="L689" i="1" s="1"/>
  <c r="M690" i="1"/>
  <c r="M689" i="1" s="1"/>
  <c r="K677" i="1"/>
  <c r="K676" i="1" s="1"/>
  <c r="L677" i="1"/>
  <c r="L676" i="1" s="1"/>
  <c r="M677" i="1"/>
  <c r="M676" i="1" s="1"/>
  <c r="K674" i="1"/>
  <c r="K673" i="1" s="1"/>
  <c r="L674" i="1"/>
  <c r="L673" i="1" s="1"/>
  <c r="M674" i="1"/>
  <c r="M673" i="1" s="1"/>
  <c r="K671" i="1"/>
  <c r="L671" i="1"/>
  <c r="M671" i="1"/>
  <c r="K669" i="1"/>
  <c r="L669" i="1"/>
  <c r="M669" i="1"/>
  <c r="K667" i="1"/>
  <c r="L667" i="1"/>
  <c r="M667" i="1"/>
  <c r="K664" i="1"/>
  <c r="K663" i="1" s="1"/>
  <c r="L664" i="1"/>
  <c r="L663" i="1" s="1"/>
  <c r="M664" i="1"/>
  <c r="M663" i="1" s="1"/>
  <c r="K682" i="1"/>
  <c r="L682" i="1"/>
  <c r="M682" i="1"/>
  <c r="K680" i="1"/>
  <c r="L680" i="1"/>
  <c r="M680" i="1"/>
  <c r="K661" i="1"/>
  <c r="L661" i="1"/>
  <c r="M661" i="1"/>
  <c r="K659" i="1"/>
  <c r="L659" i="1"/>
  <c r="M659" i="1"/>
  <c r="K654" i="1"/>
  <c r="L654" i="1"/>
  <c r="M654" i="1"/>
  <c r="K651" i="1"/>
  <c r="L651" i="1"/>
  <c r="M651" i="1"/>
  <c r="K647" i="1"/>
  <c r="L647" i="1"/>
  <c r="M647" i="1"/>
  <c r="K645" i="1"/>
  <c r="L645" i="1"/>
  <c r="M645" i="1"/>
  <c r="K642" i="1"/>
  <c r="K641" i="1" s="1"/>
  <c r="L642" i="1"/>
  <c r="L641" i="1" s="1"/>
  <c r="M642" i="1"/>
  <c r="M641" i="1" s="1"/>
  <c r="K639" i="1"/>
  <c r="K638" i="1" s="1"/>
  <c r="L639" i="1"/>
  <c r="L638" i="1" s="1"/>
  <c r="M639" i="1"/>
  <c r="M638" i="1" s="1"/>
  <c r="K633" i="1"/>
  <c r="L633" i="1"/>
  <c r="M633" i="1"/>
  <c r="K631" i="1"/>
  <c r="L631" i="1"/>
  <c r="M631" i="1"/>
  <c r="K628" i="1"/>
  <c r="K627" i="1" s="1"/>
  <c r="L628" i="1"/>
  <c r="L627" i="1" s="1"/>
  <c r="M628" i="1"/>
  <c r="M627" i="1" s="1"/>
  <c r="K588" i="1"/>
  <c r="L588" i="1"/>
  <c r="M588" i="1"/>
  <c r="K583" i="1"/>
  <c r="K582" i="1" s="1"/>
  <c r="L583" i="1"/>
  <c r="L582" i="1" s="1"/>
  <c r="M583" i="1"/>
  <c r="M582" i="1" s="1"/>
  <c r="K580" i="1"/>
  <c r="K579" i="1" s="1"/>
  <c r="L580" i="1"/>
  <c r="L579" i="1" s="1"/>
  <c r="M580" i="1"/>
  <c r="M579" i="1" s="1"/>
  <c r="K569" i="1"/>
  <c r="K568" i="1" s="1"/>
  <c r="K567" i="1" s="1"/>
  <c r="L569" i="1"/>
  <c r="L568" i="1" s="1"/>
  <c r="L567" i="1" s="1"/>
  <c r="M569" i="1"/>
  <c r="M568" i="1" s="1"/>
  <c r="M567" i="1" s="1"/>
  <c r="K561" i="1"/>
  <c r="K560" i="1" s="1"/>
  <c r="L561" i="1"/>
  <c r="L560" i="1" s="1"/>
  <c r="M561" i="1"/>
  <c r="M560" i="1" s="1"/>
  <c r="K558" i="1"/>
  <c r="K557" i="1" s="1"/>
  <c r="L558" i="1"/>
  <c r="L557" i="1" s="1"/>
  <c r="M558" i="1"/>
  <c r="M557" i="1" s="1"/>
  <c r="K555" i="1"/>
  <c r="K554" i="1" s="1"/>
  <c r="L555" i="1"/>
  <c r="L554" i="1" s="1"/>
  <c r="M555" i="1"/>
  <c r="M554" i="1" s="1"/>
  <c r="K552" i="1"/>
  <c r="K551" i="1" s="1"/>
  <c r="L552" i="1"/>
  <c r="L551" i="1" s="1"/>
  <c r="M552" i="1"/>
  <c r="M551" i="1" s="1"/>
  <c r="K544" i="1"/>
  <c r="K543" i="1" s="1"/>
  <c r="K542" i="1" s="1"/>
  <c r="L544" i="1"/>
  <c r="L543" i="1" s="1"/>
  <c r="L542" i="1" s="1"/>
  <c r="M544" i="1"/>
  <c r="M543" i="1" s="1"/>
  <c r="M542" i="1" s="1"/>
  <c r="K539" i="1"/>
  <c r="K538" i="1" s="1"/>
  <c r="K537" i="1" s="1"/>
  <c r="L539" i="1"/>
  <c r="L538" i="1" s="1"/>
  <c r="L537" i="1" s="1"/>
  <c r="M539" i="1"/>
  <c r="M538" i="1" s="1"/>
  <c r="M537" i="1" s="1"/>
  <c r="K534" i="1"/>
  <c r="K533" i="1" s="1"/>
  <c r="L534" i="1"/>
  <c r="L533" i="1" s="1"/>
  <c r="M534" i="1"/>
  <c r="M533" i="1" s="1"/>
  <c r="K531" i="1"/>
  <c r="K528" i="1" s="1"/>
  <c r="L531" i="1"/>
  <c r="L528" i="1" s="1"/>
  <c r="M531" i="1"/>
  <c r="M528" i="1" s="1"/>
  <c r="K526" i="1"/>
  <c r="K525" i="1" s="1"/>
  <c r="L526" i="1"/>
  <c r="L525" i="1" s="1"/>
  <c r="M526" i="1"/>
  <c r="M525" i="1" s="1"/>
  <c r="K523" i="1"/>
  <c r="K522" i="1" s="1"/>
  <c r="L523" i="1"/>
  <c r="L522" i="1" s="1"/>
  <c r="M523" i="1"/>
  <c r="M522" i="1" s="1"/>
  <c r="K520" i="1"/>
  <c r="K519" i="1" s="1"/>
  <c r="L520" i="1"/>
  <c r="L519" i="1" s="1"/>
  <c r="M520" i="1"/>
  <c r="M519" i="1" s="1"/>
  <c r="K517" i="1"/>
  <c r="K516" i="1" s="1"/>
  <c r="L517" i="1"/>
  <c r="L516" i="1" s="1"/>
  <c r="M517" i="1"/>
  <c r="M516" i="1" s="1"/>
  <c r="K509" i="1"/>
  <c r="K508" i="1" s="1"/>
  <c r="K507" i="1" s="1"/>
  <c r="L509" i="1"/>
  <c r="L508" i="1" s="1"/>
  <c r="L507" i="1" s="1"/>
  <c r="M509" i="1"/>
  <c r="M508" i="1" s="1"/>
  <c r="M507" i="1" s="1"/>
  <c r="K501" i="1"/>
  <c r="L501" i="1"/>
  <c r="M501" i="1"/>
  <c r="K499" i="1"/>
  <c r="L499" i="1"/>
  <c r="M499" i="1"/>
  <c r="K483" i="1"/>
  <c r="K482" i="1" s="1"/>
  <c r="K481" i="1" s="1"/>
  <c r="L483" i="1"/>
  <c r="L482" i="1" s="1"/>
  <c r="L481" i="1" s="1"/>
  <c r="M483" i="1"/>
  <c r="M482" i="1" s="1"/>
  <c r="M481" i="1" s="1"/>
  <c r="K478" i="1"/>
  <c r="K477" i="1" s="1"/>
  <c r="K476" i="1" s="1"/>
  <c r="L478" i="1"/>
  <c r="L477" i="1" s="1"/>
  <c r="L476" i="1" s="1"/>
  <c r="M478" i="1"/>
  <c r="M477" i="1" s="1"/>
  <c r="M476" i="1" s="1"/>
  <c r="K473" i="1"/>
  <c r="K472" i="1" s="1"/>
  <c r="K471" i="1" s="1"/>
  <c r="L473" i="1"/>
  <c r="L472" i="1" s="1"/>
  <c r="L471" i="1" s="1"/>
  <c r="M473" i="1"/>
  <c r="M472" i="1" s="1"/>
  <c r="M471" i="1" s="1"/>
  <c r="K468" i="1"/>
  <c r="K467" i="1" s="1"/>
  <c r="K466" i="1" s="1"/>
  <c r="L468" i="1"/>
  <c r="L467" i="1" s="1"/>
  <c r="L466" i="1" s="1"/>
  <c r="M468" i="1"/>
  <c r="M467" i="1" s="1"/>
  <c r="M466" i="1" s="1"/>
  <c r="K464" i="1"/>
  <c r="L464" i="1"/>
  <c r="M464" i="1"/>
  <c r="K462" i="1"/>
  <c r="L462" i="1"/>
  <c r="M462" i="1"/>
  <c r="K456" i="1"/>
  <c r="K455" i="1" s="1"/>
  <c r="K454" i="1" s="1"/>
  <c r="L456" i="1"/>
  <c r="L455" i="1" s="1"/>
  <c r="L454" i="1" s="1"/>
  <c r="M456" i="1"/>
  <c r="M455" i="1" s="1"/>
  <c r="M454" i="1" s="1"/>
  <c r="K445" i="1"/>
  <c r="K442" i="1" s="1"/>
  <c r="L445" i="1"/>
  <c r="L442" i="1" s="1"/>
  <c r="M445" i="1"/>
  <c r="M442" i="1" s="1"/>
  <c r="K440" i="1"/>
  <c r="K439" i="1" s="1"/>
  <c r="L440" i="1"/>
  <c r="L439" i="1" s="1"/>
  <c r="M440" i="1"/>
  <c r="M439" i="1" s="1"/>
  <c r="K437" i="1"/>
  <c r="K436" i="1" s="1"/>
  <c r="L437" i="1"/>
  <c r="L436" i="1" s="1"/>
  <c r="M437" i="1"/>
  <c r="M436" i="1" s="1"/>
  <c r="K434" i="1"/>
  <c r="K433" i="1" s="1"/>
  <c r="L434" i="1"/>
  <c r="L433" i="1" s="1"/>
  <c r="M434" i="1"/>
  <c r="M433" i="1" s="1"/>
  <c r="K431" i="1"/>
  <c r="K430" i="1" s="1"/>
  <c r="L431" i="1"/>
  <c r="L430" i="1" s="1"/>
  <c r="M431" i="1"/>
  <c r="M430" i="1" s="1"/>
  <c r="K425" i="1"/>
  <c r="L425" i="1"/>
  <c r="M425" i="1"/>
  <c r="K423" i="1"/>
  <c r="L423" i="1"/>
  <c r="M423" i="1"/>
  <c r="K411" i="1"/>
  <c r="K410" i="1" s="1"/>
  <c r="K409" i="1" s="1"/>
  <c r="L411" i="1"/>
  <c r="L410" i="1" s="1"/>
  <c r="L409" i="1" s="1"/>
  <c r="M411" i="1"/>
  <c r="M410" i="1" s="1"/>
  <c r="M409" i="1" s="1"/>
  <c r="K396" i="1"/>
  <c r="K395" i="1" s="1"/>
  <c r="L396" i="1"/>
  <c r="L395" i="1" s="1"/>
  <c r="M396" i="1"/>
  <c r="M395" i="1" s="1"/>
  <c r="I396" i="1"/>
  <c r="I395" i="1" s="1"/>
  <c r="J396" i="1"/>
  <c r="J395" i="1" s="1"/>
  <c r="I389" i="1"/>
  <c r="I388" i="1" s="1"/>
  <c r="J389" i="1"/>
  <c r="J388" i="1" s="1"/>
  <c r="K389" i="1"/>
  <c r="K388" i="1" s="1"/>
  <c r="L389" i="1"/>
  <c r="L388" i="1" s="1"/>
  <c r="M389" i="1"/>
  <c r="M388" i="1" s="1"/>
  <c r="K386" i="1"/>
  <c r="K385" i="1" s="1"/>
  <c r="L386" i="1"/>
  <c r="L385" i="1" s="1"/>
  <c r="M386" i="1"/>
  <c r="M385" i="1" s="1"/>
  <c r="I377" i="1"/>
  <c r="I376" i="1" s="1"/>
  <c r="J377" i="1"/>
  <c r="J376" i="1" s="1"/>
  <c r="K377" i="1"/>
  <c r="K376" i="1" s="1"/>
  <c r="L377" i="1"/>
  <c r="L376" i="1" s="1"/>
  <c r="M377" i="1"/>
  <c r="M376" i="1" s="1"/>
  <c r="K369" i="1"/>
  <c r="L369" i="1"/>
  <c r="M369" i="1"/>
  <c r="K367" i="1"/>
  <c r="L367" i="1"/>
  <c r="M367" i="1"/>
  <c r="K364" i="1"/>
  <c r="L364" i="1"/>
  <c r="M364" i="1"/>
  <c r="K362" i="1"/>
  <c r="L362" i="1"/>
  <c r="M362" i="1"/>
  <c r="K351" i="1"/>
  <c r="K350" i="1" s="1"/>
  <c r="L351" i="1"/>
  <c r="L350" i="1" s="1"/>
  <c r="M351" i="1"/>
  <c r="M350" i="1" s="1"/>
  <c r="K354" i="1"/>
  <c r="K353" i="1" s="1"/>
  <c r="L354" i="1"/>
  <c r="L353" i="1" s="1"/>
  <c r="M354" i="1"/>
  <c r="M353" i="1" s="1"/>
  <c r="K348" i="1"/>
  <c r="K347" i="1" s="1"/>
  <c r="L348" i="1"/>
  <c r="L347" i="1" s="1"/>
  <c r="M348" i="1"/>
  <c r="M347" i="1" s="1"/>
  <c r="K323" i="1"/>
  <c r="L323" i="1"/>
  <c r="M323" i="1"/>
  <c r="K321" i="1"/>
  <c r="L321" i="1"/>
  <c r="M321" i="1"/>
  <c r="K319" i="1"/>
  <c r="L319" i="1"/>
  <c r="M319" i="1"/>
  <c r="K333" i="1"/>
  <c r="L333" i="1"/>
  <c r="M333" i="1"/>
  <c r="K331" i="1"/>
  <c r="L331" i="1"/>
  <c r="M331" i="1"/>
  <c r="K329" i="1"/>
  <c r="L329" i="1"/>
  <c r="M329" i="1"/>
  <c r="K340" i="1"/>
  <c r="K339" i="1" s="1"/>
  <c r="L340" i="1"/>
  <c r="L339" i="1" s="1"/>
  <c r="M340" i="1"/>
  <c r="M339" i="1" s="1"/>
  <c r="K326" i="1"/>
  <c r="K325" i="1" s="1"/>
  <c r="L326" i="1"/>
  <c r="L325" i="1" s="1"/>
  <c r="M326" i="1"/>
  <c r="M325" i="1" s="1"/>
  <c r="K309" i="1"/>
  <c r="K308" i="1" s="1"/>
  <c r="K307" i="1" s="1"/>
  <c r="L309" i="1"/>
  <c r="L308" i="1" s="1"/>
  <c r="L307" i="1" s="1"/>
  <c r="M309" i="1"/>
  <c r="M308" i="1" s="1"/>
  <c r="M307" i="1" s="1"/>
  <c r="K304" i="1"/>
  <c r="K303" i="1" s="1"/>
  <c r="L304" i="1"/>
  <c r="L303" i="1" s="1"/>
  <c r="M304" i="1"/>
  <c r="M303" i="1" s="1"/>
  <c r="K301" i="1"/>
  <c r="K300" i="1" s="1"/>
  <c r="L301" i="1"/>
  <c r="L300" i="1" s="1"/>
  <c r="M301" i="1"/>
  <c r="M300" i="1" s="1"/>
  <c r="K298" i="1"/>
  <c r="K297" i="1" s="1"/>
  <c r="L298" i="1"/>
  <c r="L297" i="1" s="1"/>
  <c r="M298" i="1"/>
  <c r="M297" i="1" s="1"/>
  <c r="K295" i="1"/>
  <c r="K294" i="1" s="1"/>
  <c r="L295" i="1"/>
  <c r="L294" i="1" s="1"/>
  <c r="M295" i="1"/>
  <c r="M294" i="1" s="1"/>
  <c r="I289" i="1"/>
  <c r="J289" i="1"/>
  <c r="K289" i="1"/>
  <c r="L289" i="1"/>
  <c r="M289" i="1"/>
  <c r="K287" i="1"/>
  <c r="L287" i="1"/>
  <c r="M287" i="1"/>
  <c r="K284" i="1"/>
  <c r="K283" i="1" s="1"/>
  <c r="L284" i="1"/>
  <c r="L283" i="1" s="1"/>
  <c r="M284" i="1"/>
  <c r="M283" i="1" s="1"/>
  <c r="K278" i="1"/>
  <c r="K277" i="1" s="1"/>
  <c r="L278" i="1"/>
  <c r="L277" i="1" s="1"/>
  <c r="M278" i="1"/>
  <c r="M277" i="1" s="1"/>
  <c r="K281" i="1"/>
  <c r="K280" i="1" s="1"/>
  <c r="L281" i="1"/>
  <c r="L280" i="1" s="1"/>
  <c r="M281" i="1"/>
  <c r="M280" i="1" s="1"/>
  <c r="K270" i="1"/>
  <c r="K269" i="1" s="1"/>
  <c r="L270" i="1"/>
  <c r="L269" i="1" s="1"/>
  <c r="M270" i="1"/>
  <c r="M269" i="1" s="1"/>
  <c r="K267" i="1"/>
  <c r="K266" i="1" s="1"/>
  <c r="L267" i="1"/>
  <c r="L266" i="1" s="1"/>
  <c r="M267" i="1"/>
  <c r="M266" i="1" s="1"/>
  <c r="K264" i="1"/>
  <c r="K263" i="1" s="1"/>
  <c r="L264" i="1"/>
  <c r="L263" i="1" s="1"/>
  <c r="M264" i="1"/>
  <c r="M263" i="1" s="1"/>
  <c r="K260" i="1"/>
  <c r="K259" i="1" s="1"/>
  <c r="L260" i="1"/>
  <c r="L259" i="1" s="1"/>
  <c r="M260" i="1"/>
  <c r="M259" i="1" s="1"/>
  <c r="K257" i="1"/>
  <c r="K256" i="1" s="1"/>
  <c r="L257" i="1"/>
  <c r="L256" i="1" s="1"/>
  <c r="M257" i="1"/>
  <c r="M256" i="1" s="1"/>
  <c r="K254" i="1"/>
  <c r="K253" i="1" s="1"/>
  <c r="L254" i="1"/>
  <c r="L253" i="1" s="1"/>
  <c r="M254" i="1"/>
  <c r="M253" i="1" s="1"/>
  <c r="K251" i="1"/>
  <c r="K250" i="1" s="1"/>
  <c r="L251" i="1"/>
  <c r="L250" i="1" s="1"/>
  <c r="M251" i="1"/>
  <c r="M250" i="1" s="1"/>
  <c r="K247" i="1"/>
  <c r="K246" i="1" s="1"/>
  <c r="L247" i="1"/>
  <c r="L246" i="1" s="1"/>
  <c r="M247" i="1"/>
  <c r="M246" i="1" s="1"/>
  <c r="K241" i="1"/>
  <c r="K240" i="1" s="1"/>
  <c r="L241" i="1"/>
  <c r="L240" i="1" s="1"/>
  <c r="M241" i="1"/>
  <c r="M240" i="1" s="1"/>
  <c r="K235" i="1"/>
  <c r="K234" i="1" s="1"/>
  <c r="L235" i="1"/>
  <c r="L234" i="1" s="1"/>
  <c r="M235" i="1"/>
  <c r="M234" i="1" s="1"/>
  <c r="K244" i="1"/>
  <c r="K243" i="1" s="1"/>
  <c r="L244" i="1"/>
  <c r="L243" i="1" s="1"/>
  <c r="M244" i="1"/>
  <c r="M243" i="1" s="1"/>
  <c r="K232" i="1"/>
  <c r="K231" i="1" s="1"/>
  <c r="L232" i="1"/>
  <c r="L231" i="1" s="1"/>
  <c r="M232" i="1"/>
  <c r="M231" i="1" s="1"/>
  <c r="K229" i="1"/>
  <c r="K228" i="1" s="1"/>
  <c r="L229" i="1"/>
  <c r="L228" i="1" s="1"/>
  <c r="M229" i="1"/>
  <c r="M228" i="1" s="1"/>
  <c r="K226" i="1"/>
  <c r="K225" i="1" s="1"/>
  <c r="L226" i="1"/>
  <c r="L225" i="1" s="1"/>
  <c r="M226" i="1"/>
  <c r="M225" i="1" s="1"/>
  <c r="K210" i="1"/>
  <c r="K209" i="1" s="1"/>
  <c r="L210" i="1"/>
  <c r="L209" i="1" s="1"/>
  <c r="M210" i="1"/>
  <c r="M209" i="1" s="1"/>
  <c r="K216" i="1"/>
  <c r="K215" i="1" s="1"/>
  <c r="L216" i="1"/>
  <c r="L215" i="1" s="1"/>
  <c r="M216" i="1"/>
  <c r="M215" i="1" s="1"/>
  <c r="K207" i="1"/>
  <c r="K206" i="1" s="1"/>
  <c r="L207" i="1"/>
  <c r="L206" i="1" s="1"/>
  <c r="M207" i="1"/>
  <c r="M206" i="1" s="1"/>
  <c r="K204" i="1"/>
  <c r="K203" i="1" s="1"/>
  <c r="L204" i="1"/>
  <c r="L203" i="1" s="1"/>
  <c r="M204" i="1"/>
  <c r="M203" i="1" s="1"/>
  <c r="K201" i="1"/>
  <c r="K200" i="1" s="1"/>
  <c r="L201" i="1"/>
  <c r="L200" i="1" s="1"/>
  <c r="M201" i="1"/>
  <c r="M200" i="1" s="1"/>
  <c r="K198" i="1"/>
  <c r="K197" i="1" s="1"/>
  <c r="L198" i="1"/>
  <c r="L197" i="1" s="1"/>
  <c r="M198" i="1"/>
  <c r="M197" i="1" s="1"/>
  <c r="K192" i="1"/>
  <c r="L192" i="1"/>
  <c r="M192" i="1"/>
  <c r="K190" i="1"/>
  <c r="L190" i="1"/>
  <c r="M190" i="1"/>
  <c r="K187" i="1"/>
  <c r="K186" i="1" s="1"/>
  <c r="L187" i="1"/>
  <c r="L186" i="1" s="1"/>
  <c r="M187" i="1"/>
  <c r="M186" i="1" s="1"/>
  <c r="K184" i="1"/>
  <c r="L184" i="1"/>
  <c r="M184" i="1"/>
  <c r="K182" i="1"/>
  <c r="L182" i="1"/>
  <c r="M182" i="1"/>
  <c r="K178" i="1"/>
  <c r="K177" i="1" s="1"/>
  <c r="L178" i="1"/>
  <c r="L177" i="1" s="1"/>
  <c r="M178" i="1"/>
  <c r="M177" i="1" s="1"/>
  <c r="K175" i="1"/>
  <c r="K174" i="1" s="1"/>
  <c r="L175" i="1"/>
  <c r="L174" i="1" s="1"/>
  <c r="M175" i="1"/>
  <c r="M174" i="1" s="1"/>
  <c r="K172" i="1"/>
  <c r="K171" i="1" s="1"/>
  <c r="L172" i="1"/>
  <c r="L171" i="1" s="1"/>
  <c r="M172" i="1"/>
  <c r="M171" i="1" s="1"/>
  <c r="K169" i="1"/>
  <c r="K168" i="1" s="1"/>
  <c r="L169" i="1"/>
  <c r="L168" i="1" s="1"/>
  <c r="M169" i="1"/>
  <c r="M168" i="1" s="1"/>
  <c r="K166" i="1"/>
  <c r="K165" i="1" s="1"/>
  <c r="L166" i="1"/>
  <c r="L165" i="1" s="1"/>
  <c r="M166" i="1"/>
  <c r="M165" i="1" s="1"/>
  <c r="K163" i="1"/>
  <c r="K162" i="1" s="1"/>
  <c r="L163" i="1"/>
  <c r="L162" i="1" s="1"/>
  <c r="M163" i="1"/>
  <c r="M162" i="1" s="1"/>
  <c r="K160" i="1"/>
  <c r="K159" i="1" s="1"/>
  <c r="L160" i="1"/>
  <c r="L159" i="1" s="1"/>
  <c r="M160" i="1"/>
  <c r="M159" i="1" s="1"/>
  <c r="K153" i="1"/>
  <c r="L153" i="1"/>
  <c r="M153" i="1"/>
  <c r="K150" i="1"/>
  <c r="L150" i="1"/>
  <c r="M150" i="1"/>
  <c r="K148" i="1"/>
  <c r="L148" i="1"/>
  <c r="M148" i="1"/>
  <c r="K137" i="1"/>
  <c r="L137" i="1"/>
  <c r="M137" i="1"/>
  <c r="K134" i="1"/>
  <c r="L134" i="1"/>
  <c r="M134" i="1"/>
  <c r="K132" i="1"/>
  <c r="L132" i="1"/>
  <c r="M132" i="1"/>
  <c r="K122" i="1"/>
  <c r="K121" i="1" s="1"/>
  <c r="L122" i="1"/>
  <c r="L121" i="1" s="1"/>
  <c r="M122" i="1"/>
  <c r="M121" i="1" s="1"/>
  <c r="K119" i="1"/>
  <c r="K118" i="1" s="1"/>
  <c r="L119" i="1"/>
  <c r="L118" i="1" s="1"/>
  <c r="M119" i="1"/>
  <c r="M118" i="1" s="1"/>
  <c r="K116" i="1"/>
  <c r="K115" i="1" s="1"/>
  <c r="L116" i="1"/>
  <c r="L115" i="1" s="1"/>
  <c r="M116" i="1"/>
  <c r="M115" i="1" s="1"/>
  <c r="K107" i="1"/>
  <c r="K106" i="1" s="1"/>
  <c r="L107" i="1"/>
  <c r="L106" i="1" s="1"/>
  <c r="M107" i="1"/>
  <c r="M106" i="1" s="1"/>
  <c r="K104" i="1"/>
  <c r="K99" i="1" s="1"/>
  <c r="L104" i="1"/>
  <c r="L99" i="1" s="1"/>
  <c r="M104" i="1"/>
  <c r="M99" i="1" s="1"/>
  <c r="K84" i="1"/>
  <c r="K83" i="1" s="1"/>
  <c r="L84" i="1"/>
  <c r="L83" i="1" s="1"/>
  <c r="M84" i="1"/>
  <c r="M83" i="1" s="1"/>
  <c r="K81" i="1"/>
  <c r="K80" i="1" s="1"/>
  <c r="L81" i="1"/>
  <c r="L80" i="1" s="1"/>
  <c r="M81" i="1"/>
  <c r="M80" i="1" s="1"/>
  <c r="K63" i="1"/>
  <c r="K62" i="1" s="1"/>
  <c r="L63" i="1"/>
  <c r="L62" i="1" s="1"/>
  <c r="M63" i="1"/>
  <c r="M62" i="1" s="1"/>
  <c r="K60" i="1"/>
  <c r="K59" i="1" s="1"/>
  <c r="L60" i="1"/>
  <c r="L59" i="1" s="1"/>
  <c r="M60" i="1"/>
  <c r="M59" i="1" s="1"/>
  <c r="K54" i="1"/>
  <c r="K53" i="1" s="1"/>
  <c r="L54" i="1"/>
  <c r="L53" i="1" s="1"/>
  <c r="M54" i="1"/>
  <c r="M53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42" i="1"/>
  <c r="K41" i="1" s="1"/>
  <c r="L42" i="1"/>
  <c r="L41" i="1" s="1"/>
  <c r="M42" i="1"/>
  <c r="M41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6" i="1"/>
  <c r="K25" i="1" s="1"/>
  <c r="L26" i="1"/>
  <c r="L25" i="1" s="1"/>
  <c r="M26" i="1"/>
  <c r="M25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760" i="1"/>
  <c r="V760" i="1" s="1"/>
  <c r="AB760" i="1" s="1"/>
  <c r="O760" i="1"/>
  <c r="U760" i="1" s="1"/>
  <c r="AA760" i="1" s="1"/>
  <c r="N760" i="1"/>
  <c r="T760" i="1" s="1"/>
  <c r="Z760" i="1" s="1"/>
  <c r="P759" i="1"/>
  <c r="V759" i="1" s="1"/>
  <c r="AB759" i="1" s="1"/>
  <c r="O759" i="1"/>
  <c r="U759" i="1" s="1"/>
  <c r="AA759" i="1" s="1"/>
  <c r="N759" i="1"/>
  <c r="T759" i="1" s="1"/>
  <c r="Z759" i="1" s="1"/>
  <c r="P757" i="1"/>
  <c r="V757" i="1" s="1"/>
  <c r="AB757" i="1" s="1"/>
  <c r="O757" i="1"/>
  <c r="U757" i="1" s="1"/>
  <c r="AA757" i="1" s="1"/>
  <c r="N757" i="1"/>
  <c r="T757" i="1" s="1"/>
  <c r="Z757" i="1" s="1"/>
  <c r="P754" i="1"/>
  <c r="V754" i="1" s="1"/>
  <c r="AB754" i="1" s="1"/>
  <c r="O754" i="1"/>
  <c r="U754" i="1" s="1"/>
  <c r="AA754" i="1" s="1"/>
  <c r="N754" i="1"/>
  <c r="T754" i="1" s="1"/>
  <c r="Z754" i="1" s="1"/>
  <c r="P752" i="1"/>
  <c r="V752" i="1" s="1"/>
  <c r="AB752" i="1" s="1"/>
  <c r="O752" i="1"/>
  <c r="U752" i="1" s="1"/>
  <c r="AA752" i="1" s="1"/>
  <c r="N752" i="1"/>
  <c r="T752" i="1" s="1"/>
  <c r="Z752" i="1" s="1"/>
  <c r="P749" i="1"/>
  <c r="V749" i="1" s="1"/>
  <c r="AB749" i="1" s="1"/>
  <c r="O749" i="1"/>
  <c r="U749" i="1" s="1"/>
  <c r="AA749" i="1" s="1"/>
  <c r="N749" i="1"/>
  <c r="T749" i="1" s="1"/>
  <c r="Z749" i="1" s="1"/>
  <c r="P746" i="1"/>
  <c r="V746" i="1" s="1"/>
  <c r="AB746" i="1" s="1"/>
  <c r="O746" i="1"/>
  <c r="U746" i="1" s="1"/>
  <c r="AA746" i="1" s="1"/>
  <c r="N746" i="1"/>
  <c r="T746" i="1" s="1"/>
  <c r="Z746" i="1" s="1"/>
  <c r="P744" i="1"/>
  <c r="V744" i="1" s="1"/>
  <c r="AB744" i="1" s="1"/>
  <c r="O744" i="1"/>
  <c r="U744" i="1" s="1"/>
  <c r="AA744" i="1" s="1"/>
  <c r="N744" i="1"/>
  <c r="T744" i="1" s="1"/>
  <c r="Z744" i="1" s="1"/>
  <c r="P734" i="1"/>
  <c r="V734" i="1" s="1"/>
  <c r="AB734" i="1" s="1"/>
  <c r="O734" i="1"/>
  <c r="U734" i="1" s="1"/>
  <c r="AA734" i="1" s="1"/>
  <c r="N734" i="1"/>
  <c r="T734" i="1" s="1"/>
  <c r="Z734" i="1" s="1"/>
  <c r="P731" i="1"/>
  <c r="V731" i="1" s="1"/>
  <c r="AB731" i="1" s="1"/>
  <c r="O731" i="1"/>
  <c r="U731" i="1" s="1"/>
  <c r="AA731" i="1" s="1"/>
  <c r="N731" i="1"/>
  <c r="T731" i="1" s="1"/>
  <c r="Z731" i="1" s="1"/>
  <c r="P728" i="1"/>
  <c r="V728" i="1" s="1"/>
  <c r="AB728" i="1" s="1"/>
  <c r="O728" i="1"/>
  <c r="U728" i="1" s="1"/>
  <c r="AA728" i="1" s="1"/>
  <c r="N728" i="1"/>
  <c r="T728" i="1" s="1"/>
  <c r="Z728" i="1" s="1"/>
  <c r="P726" i="1"/>
  <c r="V726" i="1" s="1"/>
  <c r="AB726" i="1" s="1"/>
  <c r="O726" i="1"/>
  <c r="U726" i="1" s="1"/>
  <c r="AA726" i="1" s="1"/>
  <c r="N726" i="1"/>
  <c r="T726" i="1" s="1"/>
  <c r="Z726" i="1" s="1"/>
  <c r="P723" i="1"/>
  <c r="V723" i="1" s="1"/>
  <c r="AB723" i="1" s="1"/>
  <c r="O723" i="1"/>
  <c r="U723" i="1" s="1"/>
  <c r="AA723" i="1" s="1"/>
  <c r="N723" i="1"/>
  <c r="T723" i="1" s="1"/>
  <c r="Z723" i="1" s="1"/>
  <c r="P720" i="1"/>
  <c r="V720" i="1" s="1"/>
  <c r="AB720" i="1" s="1"/>
  <c r="O720" i="1"/>
  <c r="U720" i="1" s="1"/>
  <c r="AA720" i="1" s="1"/>
  <c r="N720" i="1"/>
  <c r="T720" i="1" s="1"/>
  <c r="Z720" i="1" s="1"/>
  <c r="P717" i="1"/>
  <c r="V717" i="1" s="1"/>
  <c r="AB717" i="1" s="1"/>
  <c r="O717" i="1"/>
  <c r="U717" i="1" s="1"/>
  <c r="AA717" i="1" s="1"/>
  <c r="N717" i="1"/>
  <c r="T717" i="1" s="1"/>
  <c r="Z717" i="1" s="1"/>
  <c r="P714" i="1"/>
  <c r="V714" i="1" s="1"/>
  <c r="AB714" i="1" s="1"/>
  <c r="O714" i="1"/>
  <c r="U714" i="1" s="1"/>
  <c r="AA714" i="1" s="1"/>
  <c r="N714" i="1"/>
  <c r="T714" i="1" s="1"/>
  <c r="Z714" i="1" s="1"/>
  <c r="P707" i="1"/>
  <c r="V707" i="1" s="1"/>
  <c r="AB707" i="1" s="1"/>
  <c r="O707" i="1"/>
  <c r="U707" i="1" s="1"/>
  <c r="AA707" i="1" s="1"/>
  <c r="N707" i="1"/>
  <c r="T707" i="1" s="1"/>
  <c r="Z707" i="1" s="1"/>
  <c r="P704" i="1"/>
  <c r="V704" i="1" s="1"/>
  <c r="AB704" i="1" s="1"/>
  <c r="O704" i="1"/>
  <c r="U704" i="1" s="1"/>
  <c r="AA704" i="1" s="1"/>
  <c r="N704" i="1"/>
  <c r="T704" i="1" s="1"/>
  <c r="Z704" i="1" s="1"/>
  <c r="P702" i="1"/>
  <c r="V702" i="1" s="1"/>
  <c r="AB702" i="1" s="1"/>
  <c r="O702" i="1"/>
  <c r="U702" i="1" s="1"/>
  <c r="AA702" i="1" s="1"/>
  <c r="N702" i="1"/>
  <c r="T702" i="1" s="1"/>
  <c r="Z702" i="1" s="1"/>
  <c r="P700" i="1"/>
  <c r="V700" i="1" s="1"/>
  <c r="AB700" i="1" s="1"/>
  <c r="O700" i="1"/>
  <c r="U700" i="1" s="1"/>
  <c r="AA700" i="1" s="1"/>
  <c r="N700" i="1"/>
  <c r="T700" i="1" s="1"/>
  <c r="Z700" i="1" s="1"/>
  <c r="P697" i="1"/>
  <c r="V697" i="1" s="1"/>
  <c r="AB697" i="1" s="1"/>
  <c r="O697" i="1"/>
  <c r="U697" i="1" s="1"/>
  <c r="AA697" i="1" s="1"/>
  <c r="N697" i="1"/>
  <c r="T697" i="1" s="1"/>
  <c r="Z697" i="1" s="1"/>
  <c r="P694" i="1"/>
  <c r="V694" i="1" s="1"/>
  <c r="AB694" i="1" s="1"/>
  <c r="O694" i="1"/>
  <c r="U694" i="1" s="1"/>
  <c r="AA694" i="1" s="1"/>
  <c r="N694" i="1"/>
  <c r="T694" i="1" s="1"/>
  <c r="Z694" i="1" s="1"/>
  <c r="P691" i="1"/>
  <c r="V691" i="1" s="1"/>
  <c r="AB691" i="1" s="1"/>
  <c r="O691" i="1"/>
  <c r="U691" i="1" s="1"/>
  <c r="AA691" i="1" s="1"/>
  <c r="N691" i="1"/>
  <c r="T691" i="1" s="1"/>
  <c r="Z691" i="1" s="1"/>
  <c r="P678" i="1"/>
  <c r="V678" i="1" s="1"/>
  <c r="AB678" i="1" s="1"/>
  <c r="O678" i="1"/>
  <c r="U678" i="1" s="1"/>
  <c r="AA678" i="1" s="1"/>
  <c r="N678" i="1"/>
  <c r="T678" i="1" s="1"/>
  <c r="Z678" i="1" s="1"/>
  <c r="P675" i="1"/>
  <c r="V675" i="1" s="1"/>
  <c r="AB675" i="1" s="1"/>
  <c r="O675" i="1"/>
  <c r="U675" i="1" s="1"/>
  <c r="AA675" i="1" s="1"/>
  <c r="N675" i="1"/>
  <c r="T675" i="1" s="1"/>
  <c r="Z675" i="1" s="1"/>
  <c r="P672" i="1"/>
  <c r="V672" i="1" s="1"/>
  <c r="AB672" i="1" s="1"/>
  <c r="O672" i="1"/>
  <c r="U672" i="1" s="1"/>
  <c r="AA672" i="1" s="1"/>
  <c r="N672" i="1"/>
  <c r="T672" i="1" s="1"/>
  <c r="Z672" i="1" s="1"/>
  <c r="P670" i="1"/>
  <c r="V670" i="1" s="1"/>
  <c r="AB670" i="1" s="1"/>
  <c r="O670" i="1"/>
  <c r="U670" i="1" s="1"/>
  <c r="AA670" i="1" s="1"/>
  <c r="N670" i="1"/>
  <c r="T670" i="1" s="1"/>
  <c r="Z670" i="1" s="1"/>
  <c r="P668" i="1"/>
  <c r="V668" i="1" s="1"/>
  <c r="AB668" i="1" s="1"/>
  <c r="O668" i="1"/>
  <c r="U668" i="1" s="1"/>
  <c r="AA668" i="1" s="1"/>
  <c r="N668" i="1"/>
  <c r="T668" i="1" s="1"/>
  <c r="Z668" i="1" s="1"/>
  <c r="P665" i="1"/>
  <c r="V665" i="1" s="1"/>
  <c r="AB665" i="1" s="1"/>
  <c r="O665" i="1"/>
  <c r="U665" i="1" s="1"/>
  <c r="AA665" i="1" s="1"/>
  <c r="N665" i="1"/>
  <c r="T665" i="1" s="1"/>
  <c r="Z665" i="1" s="1"/>
  <c r="P683" i="1"/>
  <c r="V683" i="1" s="1"/>
  <c r="AB683" i="1" s="1"/>
  <c r="O683" i="1"/>
  <c r="U683" i="1" s="1"/>
  <c r="AA683" i="1" s="1"/>
  <c r="N683" i="1"/>
  <c r="T683" i="1" s="1"/>
  <c r="Z683" i="1" s="1"/>
  <c r="P681" i="1"/>
  <c r="V681" i="1" s="1"/>
  <c r="AB681" i="1" s="1"/>
  <c r="O681" i="1"/>
  <c r="U681" i="1" s="1"/>
  <c r="AA681" i="1" s="1"/>
  <c r="N681" i="1"/>
  <c r="T681" i="1" s="1"/>
  <c r="Z681" i="1" s="1"/>
  <c r="P662" i="1"/>
  <c r="V662" i="1" s="1"/>
  <c r="AB662" i="1" s="1"/>
  <c r="O662" i="1"/>
  <c r="U662" i="1" s="1"/>
  <c r="AA662" i="1" s="1"/>
  <c r="N662" i="1"/>
  <c r="T662" i="1" s="1"/>
  <c r="Z662" i="1" s="1"/>
  <c r="P660" i="1"/>
  <c r="V660" i="1" s="1"/>
  <c r="AB660" i="1" s="1"/>
  <c r="O660" i="1"/>
  <c r="U660" i="1" s="1"/>
  <c r="AA660" i="1" s="1"/>
  <c r="N660" i="1"/>
  <c r="T660" i="1" s="1"/>
  <c r="Z660" i="1" s="1"/>
  <c r="P657" i="1"/>
  <c r="V657" i="1" s="1"/>
  <c r="AB657" i="1" s="1"/>
  <c r="O657" i="1"/>
  <c r="U657" i="1" s="1"/>
  <c r="AA657" i="1" s="1"/>
  <c r="N657" i="1"/>
  <c r="T657" i="1" s="1"/>
  <c r="Z657" i="1" s="1"/>
  <c r="P653" i="1"/>
  <c r="V653" i="1" s="1"/>
  <c r="AB653" i="1" s="1"/>
  <c r="O653" i="1"/>
  <c r="U653" i="1" s="1"/>
  <c r="AA653" i="1" s="1"/>
  <c r="N653" i="1"/>
  <c r="T653" i="1" s="1"/>
  <c r="Z653" i="1" s="1"/>
  <c r="P648" i="1"/>
  <c r="V648" i="1" s="1"/>
  <c r="AB648" i="1" s="1"/>
  <c r="O648" i="1"/>
  <c r="U648" i="1" s="1"/>
  <c r="AA648" i="1" s="1"/>
  <c r="N648" i="1"/>
  <c r="T648" i="1" s="1"/>
  <c r="Z648" i="1" s="1"/>
  <c r="P646" i="1"/>
  <c r="V646" i="1" s="1"/>
  <c r="AB646" i="1" s="1"/>
  <c r="O646" i="1"/>
  <c r="U646" i="1" s="1"/>
  <c r="AA646" i="1" s="1"/>
  <c r="N646" i="1"/>
  <c r="T646" i="1" s="1"/>
  <c r="Z646" i="1" s="1"/>
  <c r="P643" i="1"/>
  <c r="V643" i="1" s="1"/>
  <c r="AB643" i="1" s="1"/>
  <c r="O643" i="1"/>
  <c r="U643" i="1" s="1"/>
  <c r="AA643" i="1" s="1"/>
  <c r="N643" i="1"/>
  <c r="T643" i="1" s="1"/>
  <c r="Z643" i="1" s="1"/>
  <c r="P640" i="1"/>
  <c r="V640" i="1" s="1"/>
  <c r="AB640" i="1" s="1"/>
  <c r="O640" i="1"/>
  <c r="U640" i="1" s="1"/>
  <c r="AA640" i="1" s="1"/>
  <c r="N640" i="1"/>
  <c r="T640" i="1" s="1"/>
  <c r="Z640" i="1" s="1"/>
  <c r="P634" i="1"/>
  <c r="V634" i="1" s="1"/>
  <c r="AB634" i="1" s="1"/>
  <c r="O634" i="1"/>
  <c r="U634" i="1" s="1"/>
  <c r="AA634" i="1" s="1"/>
  <c r="N634" i="1"/>
  <c r="T634" i="1" s="1"/>
  <c r="Z634" i="1" s="1"/>
  <c r="P632" i="1"/>
  <c r="V632" i="1" s="1"/>
  <c r="AB632" i="1" s="1"/>
  <c r="O632" i="1"/>
  <c r="U632" i="1" s="1"/>
  <c r="AA632" i="1" s="1"/>
  <c r="N632" i="1"/>
  <c r="T632" i="1" s="1"/>
  <c r="Z632" i="1" s="1"/>
  <c r="P629" i="1"/>
  <c r="V629" i="1" s="1"/>
  <c r="AB629" i="1" s="1"/>
  <c r="O629" i="1"/>
  <c r="U629" i="1" s="1"/>
  <c r="AA629" i="1" s="1"/>
  <c r="N629" i="1"/>
  <c r="T629" i="1" s="1"/>
  <c r="Z629" i="1" s="1"/>
  <c r="P589" i="1"/>
  <c r="V589" i="1" s="1"/>
  <c r="AB589" i="1" s="1"/>
  <c r="O589" i="1"/>
  <c r="U589" i="1" s="1"/>
  <c r="AA589" i="1" s="1"/>
  <c r="N589" i="1"/>
  <c r="T589" i="1" s="1"/>
  <c r="Z589" i="1" s="1"/>
  <c r="P584" i="1"/>
  <c r="V584" i="1" s="1"/>
  <c r="AB584" i="1" s="1"/>
  <c r="O584" i="1"/>
  <c r="U584" i="1" s="1"/>
  <c r="AA584" i="1" s="1"/>
  <c r="N584" i="1"/>
  <c r="T584" i="1" s="1"/>
  <c r="Z584" i="1" s="1"/>
  <c r="P581" i="1"/>
  <c r="V581" i="1" s="1"/>
  <c r="AB581" i="1" s="1"/>
  <c r="O581" i="1"/>
  <c r="U581" i="1" s="1"/>
  <c r="AA581" i="1" s="1"/>
  <c r="N581" i="1"/>
  <c r="T581" i="1" s="1"/>
  <c r="Z581" i="1" s="1"/>
  <c r="P570" i="1"/>
  <c r="V570" i="1" s="1"/>
  <c r="AB570" i="1" s="1"/>
  <c r="O570" i="1"/>
  <c r="U570" i="1" s="1"/>
  <c r="AA570" i="1" s="1"/>
  <c r="N570" i="1"/>
  <c r="T570" i="1" s="1"/>
  <c r="Z570" i="1" s="1"/>
  <c r="P562" i="1"/>
  <c r="V562" i="1" s="1"/>
  <c r="AB562" i="1" s="1"/>
  <c r="O562" i="1"/>
  <c r="U562" i="1" s="1"/>
  <c r="AA562" i="1" s="1"/>
  <c r="N562" i="1"/>
  <c r="T562" i="1" s="1"/>
  <c r="Z562" i="1" s="1"/>
  <c r="P559" i="1"/>
  <c r="V559" i="1" s="1"/>
  <c r="AB559" i="1" s="1"/>
  <c r="O559" i="1"/>
  <c r="U559" i="1" s="1"/>
  <c r="AA559" i="1" s="1"/>
  <c r="N559" i="1"/>
  <c r="T559" i="1" s="1"/>
  <c r="Z559" i="1" s="1"/>
  <c r="P556" i="1"/>
  <c r="V556" i="1" s="1"/>
  <c r="AB556" i="1" s="1"/>
  <c r="O556" i="1"/>
  <c r="U556" i="1" s="1"/>
  <c r="AA556" i="1" s="1"/>
  <c r="N556" i="1"/>
  <c r="T556" i="1" s="1"/>
  <c r="Z556" i="1" s="1"/>
  <c r="P553" i="1"/>
  <c r="V553" i="1" s="1"/>
  <c r="AB553" i="1" s="1"/>
  <c r="O553" i="1"/>
  <c r="U553" i="1" s="1"/>
  <c r="AA553" i="1" s="1"/>
  <c r="N553" i="1"/>
  <c r="T553" i="1" s="1"/>
  <c r="Z553" i="1" s="1"/>
  <c r="P545" i="1"/>
  <c r="V545" i="1" s="1"/>
  <c r="AB545" i="1" s="1"/>
  <c r="O545" i="1"/>
  <c r="U545" i="1" s="1"/>
  <c r="AA545" i="1" s="1"/>
  <c r="N545" i="1"/>
  <c r="T545" i="1" s="1"/>
  <c r="Z545" i="1" s="1"/>
  <c r="P540" i="1"/>
  <c r="V540" i="1" s="1"/>
  <c r="AB540" i="1" s="1"/>
  <c r="O540" i="1"/>
  <c r="U540" i="1" s="1"/>
  <c r="AA540" i="1" s="1"/>
  <c r="N540" i="1"/>
  <c r="T540" i="1" s="1"/>
  <c r="Z540" i="1" s="1"/>
  <c r="P535" i="1"/>
  <c r="V535" i="1" s="1"/>
  <c r="AB535" i="1" s="1"/>
  <c r="O535" i="1"/>
  <c r="U535" i="1" s="1"/>
  <c r="AA535" i="1" s="1"/>
  <c r="N535" i="1"/>
  <c r="T535" i="1" s="1"/>
  <c r="Z535" i="1" s="1"/>
  <c r="P532" i="1"/>
  <c r="V532" i="1" s="1"/>
  <c r="AB532" i="1" s="1"/>
  <c r="O532" i="1"/>
  <c r="U532" i="1" s="1"/>
  <c r="AA532" i="1" s="1"/>
  <c r="N532" i="1"/>
  <c r="T532" i="1" s="1"/>
  <c r="Z532" i="1" s="1"/>
  <c r="P527" i="1"/>
  <c r="V527" i="1" s="1"/>
  <c r="AB527" i="1" s="1"/>
  <c r="O527" i="1"/>
  <c r="U527" i="1" s="1"/>
  <c r="AA527" i="1" s="1"/>
  <c r="N527" i="1"/>
  <c r="T527" i="1" s="1"/>
  <c r="Z527" i="1" s="1"/>
  <c r="P524" i="1"/>
  <c r="V524" i="1" s="1"/>
  <c r="AB524" i="1" s="1"/>
  <c r="O524" i="1"/>
  <c r="U524" i="1" s="1"/>
  <c r="AA524" i="1" s="1"/>
  <c r="N524" i="1"/>
  <c r="T524" i="1" s="1"/>
  <c r="Z524" i="1" s="1"/>
  <c r="P521" i="1"/>
  <c r="V521" i="1" s="1"/>
  <c r="AB521" i="1" s="1"/>
  <c r="O521" i="1"/>
  <c r="U521" i="1" s="1"/>
  <c r="AA521" i="1" s="1"/>
  <c r="N521" i="1"/>
  <c r="T521" i="1" s="1"/>
  <c r="Z521" i="1" s="1"/>
  <c r="P518" i="1"/>
  <c r="V518" i="1" s="1"/>
  <c r="AB518" i="1" s="1"/>
  <c r="O518" i="1"/>
  <c r="U518" i="1" s="1"/>
  <c r="AA518" i="1" s="1"/>
  <c r="N518" i="1"/>
  <c r="T518" i="1" s="1"/>
  <c r="Z518" i="1" s="1"/>
  <c r="P510" i="1"/>
  <c r="V510" i="1" s="1"/>
  <c r="AB510" i="1" s="1"/>
  <c r="O510" i="1"/>
  <c r="U510" i="1" s="1"/>
  <c r="AA510" i="1" s="1"/>
  <c r="N510" i="1"/>
  <c r="T510" i="1" s="1"/>
  <c r="Z510" i="1" s="1"/>
  <c r="P502" i="1"/>
  <c r="V502" i="1" s="1"/>
  <c r="AB502" i="1" s="1"/>
  <c r="O502" i="1"/>
  <c r="U502" i="1" s="1"/>
  <c r="AA502" i="1" s="1"/>
  <c r="N502" i="1"/>
  <c r="T502" i="1" s="1"/>
  <c r="Z502" i="1" s="1"/>
  <c r="P500" i="1"/>
  <c r="V500" i="1" s="1"/>
  <c r="AB500" i="1" s="1"/>
  <c r="O500" i="1"/>
  <c r="U500" i="1" s="1"/>
  <c r="AA500" i="1" s="1"/>
  <c r="N500" i="1"/>
  <c r="T500" i="1" s="1"/>
  <c r="Z500" i="1" s="1"/>
  <c r="P484" i="1"/>
  <c r="V484" i="1" s="1"/>
  <c r="AB484" i="1" s="1"/>
  <c r="O484" i="1"/>
  <c r="U484" i="1" s="1"/>
  <c r="AA484" i="1" s="1"/>
  <c r="N484" i="1"/>
  <c r="T484" i="1" s="1"/>
  <c r="Z484" i="1" s="1"/>
  <c r="P479" i="1"/>
  <c r="V479" i="1" s="1"/>
  <c r="AB479" i="1" s="1"/>
  <c r="O479" i="1"/>
  <c r="U479" i="1" s="1"/>
  <c r="AA479" i="1" s="1"/>
  <c r="N479" i="1"/>
  <c r="T479" i="1" s="1"/>
  <c r="Z479" i="1" s="1"/>
  <c r="P474" i="1"/>
  <c r="V474" i="1" s="1"/>
  <c r="AB474" i="1" s="1"/>
  <c r="O474" i="1"/>
  <c r="U474" i="1" s="1"/>
  <c r="AA474" i="1" s="1"/>
  <c r="N474" i="1"/>
  <c r="T474" i="1" s="1"/>
  <c r="Z474" i="1" s="1"/>
  <c r="P469" i="1"/>
  <c r="V469" i="1" s="1"/>
  <c r="AB469" i="1" s="1"/>
  <c r="O469" i="1"/>
  <c r="U469" i="1" s="1"/>
  <c r="AA469" i="1" s="1"/>
  <c r="N469" i="1"/>
  <c r="T469" i="1" s="1"/>
  <c r="Z469" i="1" s="1"/>
  <c r="P465" i="1"/>
  <c r="V465" i="1" s="1"/>
  <c r="AB465" i="1" s="1"/>
  <c r="O465" i="1"/>
  <c r="U465" i="1" s="1"/>
  <c r="AA465" i="1" s="1"/>
  <c r="N465" i="1"/>
  <c r="T465" i="1" s="1"/>
  <c r="Z465" i="1" s="1"/>
  <c r="P463" i="1"/>
  <c r="V463" i="1" s="1"/>
  <c r="AB463" i="1" s="1"/>
  <c r="O463" i="1"/>
  <c r="U463" i="1" s="1"/>
  <c r="AA463" i="1" s="1"/>
  <c r="N463" i="1"/>
  <c r="T463" i="1" s="1"/>
  <c r="Z463" i="1" s="1"/>
  <c r="P457" i="1"/>
  <c r="V457" i="1" s="1"/>
  <c r="AB457" i="1" s="1"/>
  <c r="O457" i="1"/>
  <c r="U457" i="1" s="1"/>
  <c r="AA457" i="1" s="1"/>
  <c r="N457" i="1"/>
  <c r="T457" i="1" s="1"/>
  <c r="Z457" i="1" s="1"/>
  <c r="P446" i="1"/>
  <c r="V446" i="1" s="1"/>
  <c r="AB446" i="1" s="1"/>
  <c r="O446" i="1"/>
  <c r="U446" i="1" s="1"/>
  <c r="AA446" i="1" s="1"/>
  <c r="N446" i="1"/>
  <c r="T446" i="1" s="1"/>
  <c r="Z446" i="1" s="1"/>
  <c r="P438" i="1"/>
  <c r="V438" i="1" s="1"/>
  <c r="AB438" i="1" s="1"/>
  <c r="O438" i="1"/>
  <c r="U438" i="1" s="1"/>
  <c r="AA438" i="1" s="1"/>
  <c r="N438" i="1"/>
  <c r="T438" i="1" s="1"/>
  <c r="Z438" i="1" s="1"/>
  <c r="P435" i="1"/>
  <c r="V435" i="1" s="1"/>
  <c r="AB435" i="1" s="1"/>
  <c r="O435" i="1"/>
  <c r="U435" i="1" s="1"/>
  <c r="AA435" i="1" s="1"/>
  <c r="N435" i="1"/>
  <c r="T435" i="1" s="1"/>
  <c r="Z435" i="1" s="1"/>
  <c r="P432" i="1"/>
  <c r="V432" i="1" s="1"/>
  <c r="AB432" i="1" s="1"/>
  <c r="O432" i="1"/>
  <c r="U432" i="1" s="1"/>
  <c r="AA432" i="1" s="1"/>
  <c r="N432" i="1"/>
  <c r="T432" i="1" s="1"/>
  <c r="Z432" i="1" s="1"/>
  <c r="P424" i="1"/>
  <c r="V424" i="1" s="1"/>
  <c r="AB424" i="1" s="1"/>
  <c r="O424" i="1"/>
  <c r="U424" i="1" s="1"/>
  <c r="AA424" i="1" s="1"/>
  <c r="N424" i="1"/>
  <c r="T424" i="1" s="1"/>
  <c r="Z424" i="1" s="1"/>
  <c r="P415" i="1"/>
  <c r="V415" i="1" s="1"/>
  <c r="AB415" i="1" s="1"/>
  <c r="O415" i="1"/>
  <c r="U415" i="1" s="1"/>
  <c r="AA415" i="1" s="1"/>
  <c r="N415" i="1"/>
  <c r="T415" i="1" s="1"/>
  <c r="Z415" i="1" s="1"/>
  <c r="P412" i="1"/>
  <c r="V412" i="1" s="1"/>
  <c r="AB412" i="1" s="1"/>
  <c r="O412" i="1"/>
  <c r="U412" i="1" s="1"/>
  <c r="AA412" i="1" s="1"/>
  <c r="N412" i="1"/>
  <c r="T412" i="1" s="1"/>
  <c r="Z412" i="1" s="1"/>
  <c r="P397" i="1"/>
  <c r="V397" i="1" s="1"/>
  <c r="AB397" i="1" s="1"/>
  <c r="O397" i="1"/>
  <c r="U397" i="1" s="1"/>
  <c r="AA397" i="1" s="1"/>
  <c r="N397" i="1"/>
  <c r="T397" i="1" s="1"/>
  <c r="Z397" i="1" s="1"/>
  <c r="P390" i="1"/>
  <c r="V390" i="1" s="1"/>
  <c r="AB390" i="1" s="1"/>
  <c r="O390" i="1"/>
  <c r="U390" i="1" s="1"/>
  <c r="AA390" i="1" s="1"/>
  <c r="N390" i="1"/>
  <c r="T390" i="1" s="1"/>
  <c r="Z390" i="1" s="1"/>
  <c r="P387" i="1"/>
  <c r="V387" i="1" s="1"/>
  <c r="AB387" i="1" s="1"/>
  <c r="O387" i="1"/>
  <c r="U387" i="1" s="1"/>
  <c r="AA387" i="1" s="1"/>
  <c r="N387" i="1"/>
  <c r="T387" i="1" s="1"/>
  <c r="Z387" i="1" s="1"/>
  <c r="P378" i="1"/>
  <c r="V378" i="1" s="1"/>
  <c r="AB378" i="1" s="1"/>
  <c r="O378" i="1"/>
  <c r="U378" i="1" s="1"/>
  <c r="AA378" i="1" s="1"/>
  <c r="N378" i="1"/>
  <c r="T378" i="1" s="1"/>
  <c r="Z378" i="1" s="1"/>
  <c r="P370" i="1"/>
  <c r="V370" i="1" s="1"/>
  <c r="AB370" i="1" s="1"/>
  <c r="O370" i="1"/>
  <c r="U370" i="1" s="1"/>
  <c r="AA370" i="1" s="1"/>
  <c r="N370" i="1"/>
  <c r="T370" i="1" s="1"/>
  <c r="Z370" i="1" s="1"/>
  <c r="P368" i="1"/>
  <c r="V368" i="1" s="1"/>
  <c r="AB368" i="1" s="1"/>
  <c r="O368" i="1"/>
  <c r="U368" i="1" s="1"/>
  <c r="AA368" i="1" s="1"/>
  <c r="N368" i="1"/>
  <c r="T368" i="1" s="1"/>
  <c r="Z368" i="1" s="1"/>
  <c r="P365" i="1"/>
  <c r="V365" i="1" s="1"/>
  <c r="AB365" i="1" s="1"/>
  <c r="O365" i="1"/>
  <c r="U365" i="1" s="1"/>
  <c r="AA365" i="1" s="1"/>
  <c r="N365" i="1"/>
  <c r="T365" i="1" s="1"/>
  <c r="Z365" i="1" s="1"/>
  <c r="P363" i="1"/>
  <c r="V363" i="1" s="1"/>
  <c r="AB363" i="1" s="1"/>
  <c r="O363" i="1"/>
  <c r="U363" i="1" s="1"/>
  <c r="AA363" i="1" s="1"/>
  <c r="N363" i="1"/>
  <c r="T363" i="1" s="1"/>
  <c r="Z363" i="1" s="1"/>
  <c r="P352" i="1"/>
  <c r="V352" i="1" s="1"/>
  <c r="AB352" i="1" s="1"/>
  <c r="O352" i="1"/>
  <c r="U352" i="1" s="1"/>
  <c r="AA352" i="1" s="1"/>
  <c r="N352" i="1"/>
  <c r="T352" i="1" s="1"/>
  <c r="Z352" i="1" s="1"/>
  <c r="P355" i="1"/>
  <c r="V355" i="1" s="1"/>
  <c r="AB355" i="1" s="1"/>
  <c r="O355" i="1"/>
  <c r="U355" i="1" s="1"/>
  <c r="AA355" i="1" s="1"/>
  <c r="N355" i="1"/>
  <c r="T355" i="1" s="1"/>
  <c r="Z355" i="1" s="1"/>
  <c r="P349" i="1"/>
  <c r="V349" i="1" s="1"/>
  <c r="AB349" i="1" s="1"/>
  <c r="O349" i="1"/>
  <c r="U349" i="1" s="1"/>
  <c r="AA349" i="1" s="1"/>
  <c r="N349" i="1"/>
  <c r="T349" i="1" s="1"/>
  <c r="Z349" i="1" s="1"/>
  <c r="P324" i="1"/>
  <c r="V324" i="1" s="1"/>
  <c r="AB324" i="1" s="1"/>
  <c r="O324" i="1"/>
  <c r="U324" i="1" s="1"/>
  <c r="AA324" i="1" s="1"/>
  <c r="N324" i="1"/>
  <c r="T324" i="1" s="1"/>
  <c r="Z324" i="1" s="1"/>
  <c r="P322" i="1"/>
  <c r="V322" i="1" s="1"/>
  <c r="AB322" i="1" s="1"/>
  <c r="O322" i="1"/>
  <c r="U322" i="1" s="1"/>
  <c r="AA322" i="1" s="1"/>
  <c r="N322" i="1"/>
  <c r="T322" i="1" s="1"/>
  <c r="Z322" i="1" s="1"/>
  <c r="P320" i="1"/>
  <c r="V320" i="1" s="1"/>
  <c r="AB320" i="1" s="1"/>
  <c r="O320" i="1"/>
  <c r="U320" i="1" s="1"/>
  <c r="AA320" i="1" s="1"/>
  <c r="N320" i="1"/>
  <c r="T320" i="1" s="1"/>
  <c r="Z320" i="1" s="1"/>
  <c r="P335" i="1"/>
  <c r="V335" i="1" s="1"/>
  <c r="AB335" i="1" s="1"/>
  <c r="O335" i="1"/>
  <c r="U335" i="1" s="1"/>
  <c r="AA335" i="1" s="1"/>
  <c r="N335" i="1"/>
  <c r="T335" i="1" s="1"/>
  <c r="Z335" i="1" s="1"/>
  <c r="P334" i="1"/>
  <c r="V334" i="1" s="1"/>
  <c r="AB334" i="1" s="1"/>
  <c r="O334" i="1"/>
  <c r="U334" i="1" s="1"/>
  <c r="AA334" i="1" s="1"/>
  <c r="N334" i="1"/>
  <c r="T334" i="1" s="1"/>
  <c r="Z334" i="1" s="1"/>
  <c r="P332" i="1"/>
  <c r="V332" i="1" s="1"/>
  <c r="AB332" i="1" s="1"/>
  <c r="O332" i="1"/>
  <c r="U332" i="1" s="1"/>
  <c r="AA332" i="1" s="1"/>
  <c r="N332" i="1"/>
  <c r="T332" i="1" s="1"/>
  <c r="Z332" i="1" s="1"/>
  <c r="P330" i="1"/>
  <c r="V330" i="1" s="1"/>
  <c r="AB330" i="1" s="1"/>
  <c r="O330" i="1"/>
  <c r="U330" i="1" s="1"/>
  <c r="AA330" i="1" s="1"/>
  <c r="N330" i="1"/>
  <c r="T330" i="1" s="1"/>
  <c r="Z330" i="1" s="1"/>
  <c r="P341" i="1"/>
  <c r="V341" i="1" s="1"/>
  <c r="AB341" i="1" s="1"/>
  <c r="O341" i="1"/>
  <c r="U341" i="1" s="1"/>
  <c r="AA341" i="1" s="1"/>
  <c r="P327" i="1"/>
  <c r="V327" i="1" s="1"/>
  <c r="AB327" i="1" s="1"/>
  <c r="O327" i="1"/>
  <c r="U327" i="1" s="1"/>
  <c r="AA327" i="1" s="1"/>
  <c r="N327" i="1"/>
  <c r="T327" i="1" s="1"/>
  <c r="Z327" i="1" s="1"/>
  <c r="P310" i="1"/>
  <c r="V310" i="1" s="1"/>
  <c r="AB310" i="1" s="1"/>
  <c r="O310" i="1"/>
  <c r="U310" i="1" s="1"/>
  <c r="AA310" i="1" s="1"/>
  <c r="N310" i="1"/>
  <c r="T310" i="1" s="1"/>
  <c r="Z310" i="1" s="1"/>
  <c r="P305" i="1"/>
  <c r="V305" i="1" s="1"/>
  <c r="AB305" i="1" s="1"/>
  <c r="O305" i="1"/>
  <c r="U305" i="1" s="1"/>
  <c r="AA305" i="1" s="1"/>
  <c r="N305" i="1"/>
  <c r="T305" i="1" s="1"/>
  <c r="Z305" i="1" s="1"/>
  <c r="P302" i="1"/>
  <c r="V302" i="1" s="1"/>
  <c r="AB302" i="1" s="1"/>
  <c r="O302" i="1"/>
  <c r="U302" i="1" s="1"/>
  <c r="AA302" i="1" s="1"/>
  <c r="N302" i="1"/>
  <c r="T302" i="1" s="1"/>
  <c r="Z302" i="1" s="1"/>
  <c r="P299" i="1"/>
  <c r="V299" i="1" s="1"/>
  <c r="AB299" i="1" s="1"/>
  <c r="O299" i="1"/>
  <c r="U299" i="1" s="1"/>
  <c r="AA299" i="1" s="1"/>
  <c r="N299" i="1"/>
  <c r="T299" i="1" s="1"/>
  <c r="Z299" i="1" s="1"/>
  <c r="P296" i="1"/>
  <c r="V296" i="1" s="1"/>
  <c r="AB296" i="1" s="1"/>
  <c r="O296" i="1"/>
  <c r="U296" i="1" s="1"/>
  <c r="AA296" i="1" s="1"/>
  <c r="N296" i="1"/>
  <c r="T296" i="1" s="1"/>
  <c r="Z296" i="1" s="1"/>
  <c r="P290" i="1"/>
  <c r="V290" i="1" s="1"/>
  <c r="AB290" i="1" s="1"/>
  <c r="O290" i="1"/>
  <c r="U290" i="1" s="1"/>
  <c r="AA290" i="1" s="1"/>
  <c r="N290" i="1"/>
  <c r="T290" i="1" s="1"/>
  <c r="Z290" i="1" s="1"/>
  <c r="P288" i="1"/>
  <c r="V288" i="1" s="1"/>
  <c r="AB288" i="1" s="1"/>
  <c r="O288" i="1"/>
  <c r="U288" i="1" s="1"/>
  <c r="AA288" i="1" s="1"/>
  <c r="N288" i="1"/>
  <c r="T288" i="1" s="1"/>
  <c r="Z288" i="1" s="1"/>
  <c r="P285" i="1"/>
  <c r="V285" i="1" s="1"/>
  <c r="AB285" i="1" s="1"/>
  <c r="O285" i="1"/>
  <c r="U285" i="1" s="1"/>
  <c r="AA285" i="1" s="1"/>
  <c r="N285" i="1"/>
  <c r="T285" i="1" s="1"/>
  <c r="Z285" i="1" s="1"/>
  <c r="P282" i="1"/>
  <c r="V282" i="1" s="1"/>
  <c r="AB282" i="1" s="1"/>
  <c r="O282" i="1"/>
  <c r="U282" i="1" s="1"/>
  <c r="AA282" i="1" s="1"/>
  <c r="N282" i="1"/>
  <c r="T282" i="1" s="1"/>
  <c r="Z282" i="1" s="1"/>
  <c r="P279" i="1"/>
  <c r="V279" i="1" s="1"/>
  <c r="AB279" i="1" s="1"/>
  <c r="O279" i="1"/>
  <c r="U279" i="1" s="1"/>
  <c r="AA279" i="1" s="1"/>
  <c r="N279" i="1"/>
  <c r="T279" i="1" s="1"/>
  <c r="Z279" i="1" s="1"/>
  <c r="P271" i="1"/>
  <c r="V271" i="1" s="1"/>
  <c r="AB271" i="1" s="1"/>
  <c r="O271" i="1"/>
  <c r="U271" i="1" s="1"/>
  <c r="AA271" i="1" s="1"/>
  <c r="N271" i="1"/>
  <c r="T271" i="1" s="1"/>
  <c r="Z271" i="1" s="1"/>
  <c r="P268" i="1"/>
  <c r="V268" i="1" s="1"/>
  <c r="AB268" i="1" s="1"/>
  <c r="O268" i="1"/>
  <c r="U268" i="1" s="1"/>
  <c r="AA268" i="1" s="1"/>
  <c r="N268" i="1"/>
  <c r="T268" i="1" s="1"/>
  <c r="Z268" i="1" s="1"/>
  <c r="P261" i="1"/>
  <c r="V261" i="1" s="1"/>
  <c r="AB261" i="1" s="1"/>
  <c r="O261" i="1"/>
  <c r="U261" i="1" s="1"/>
  <c r="AA261" i="1" s="1"/>
  <c r="N261" i="1"/>
  <c r="T261" i="1" s="1"/>
  <c r="Z261" i="1" s="1"/>
  <c r="P255" i="1"/>
  <c r="V255" i="1" s="1"/>
  <c r="AB255" i="1" s="1"/>
  <c r="O255" i="1"/>
  <c r="U255" i="1" s="1"/>
  <c r="AA255" i="1" s="1"/>
  <c r="N255" i="1"/>
  <c r="T255" i="1" s="1"/>
  <c r="Z255" i="1" s="1"/>
  <c r="P252" i="1"/>
  <c r="V252" i="1" s="1"/>
  <c r="AB252" i="1" s="1"/>
  <c r="O252" i="1"/>
  <c r="U252" i="1" s="1"/>
  <c r="AA252" i="1" s="1"/>
  <c r="N252" i="1"/>
  <c r="T252" i="1" s="1"/>
  <c r="Z252" i="1" s="1"/>
  <c r="P242" i="1"/>
  <c r="V242" i="1" s="1"/>
  <c r="AB242" i="1" s="1"/>
  <c r="O242" i="1"/>
  <c r="U242" i="1" s="1"/>
  <c r="AA242" i="1" s="1"/>
  <c r="N242" i="1"/>
  <c r="T242" i="1" s="1"/>
  <c r="Z242" i="1" s="1"/>
  <c r="P236" i="1"/>
  <c r="V236" i="1" s="1"/>
  <c r="AB236" i="1" s="1"/>
  <c r="O236" i="1"/>
  <c r="U236" i="1" s="1"/>
  <c r="AA236" i="1" s="1"/>
  <c r="N236" i="1"/>
  <c r="T236" i="1" s="1"/>
  <c r="Z236" i="1" s="1"/>
  <c r="P230" i="1"/>
  <c r="V230" i="1" s="1"/>
  <c r="AB230" i="1" s="1"/>
  <c r="O230" i="1"/>
  <c r="U230" i="1" s="1"/>
  <c r="AA230" i="1" s="1"/>
  <c r="N230" i="1"/>
  <c r="T230" i="1" s="1"/>
  <c r="Z230" i="1" s="1"/>
  <c r="P227" i="1"/>
  <c r="V227" i="1" s="1"/>
  <c r="AB227" i="1" s="1"/>
  <c r="O227" i="1"/>
  <c r="U227" i="1" s="1"/>
  <c r="AA227" i="1" s="1"/>
  <c r="N227" i="1"/>
  <c r="T227" i="1" s="1"/>
  <c r="Z227" i="1" s="1"/>
  <c r="P211" i="1"/>
  <c r="V211" i="1" s="1"/>
  <c r="AB211" i="1" s="1"/>
  <c r="O211" i="1"/>
  <c r="U211" i="1" s="1"/>
  <c r="AA211" i="1" s="1"/>
  <c r="N211" i="1"/>
  <c r="T211" i="1" s="1"/>
  <c r="Z211" i="1" s="1"/>
  <c r="P217" i="1"/>
  <c r="V217" i="1" s="1"/>
  <c r="AB217" i="1" s="1"/>
  <c r="O217" i="1"/>
  <c r="U217" i="1" s="1"/>
  <c r="AA217" i="1" s="1"/>
  <c r="N217" i="1"/>
  <c r="T217" i="1" s="1"/>
  <c r="Z217" i="1" s="1"/>
  <c r="P208" i="1"/>
  <c r="V208" i="1" s="1"/>
  <c r="AB208" i="1" s="1"/>
  <c r="O208" i="1"/>
  <c r="U208" i="1" s="1"/>
  <c r="AA208" i="1" s="1"/>
  <c r="N208" i="1"/>
  <c r="T208" i="1" s="1"/>
  <c r="Z208" i="1" s="1"/>
  <c r="P202" i="1"/>
  <c r="V202" i="1" s="1"/>
  <c r="AB202" i="1" s="1"/>
  <c r="O202" i="1"/>
  <c r="U202" i="1" s="1"/>
  <c r="AA202" i="1" s="1"/>
  <c r="N202" i="1"/>
  <c r="T202" i="1" s="1"/>
  <c r="Z202" i="1" s="1"/>
  <c r="P199" i="1"/>
  <c r="V199" i="1" s="1"/>
  <c r="AB199" i="1" s="1"/>
  <c r="O199" i="1"/>
  <c r="U199" i="1" s="1"/>
  <c r="AA199" i="1" s="1"/>
  <c r="N199" i="1"/>
  <c r="T199" i="1" s="1"/>
  <c r="Z199" i="1" s="1"/>
  <c r="P193" i="1"/>
  <c r="V193" i="1" s="1"/>
  <c r="AB193" i="1" s="1"/>
  <c r="O193" i="1"/>
  <c r="U193" i="1" s="1"/>
  <c r="AA193" i="1" s="1"/>
  <c r="N193" i="1"/>
  <c r="T193" i="1" s="1"/>
  <c r="Z193" i="1" s="1"/>
  <c r="P191" i="1"/>
  <c r="V191" i="1" s="1"/>
  <c r="AB191" i="1" s="1"/>
  <c r="O191" i="1"/>
  <c r="U191" i="1" s="1"/>
  <c r="AA191" i="1" s="1"/>
  <c r="N191" i="1"/>
  <c r="T191" i="1" s="1"/>
  <c r="Z191" i="1" s="1"/>
  <c r="P188" i="1"/>
  <c r="V188" i="1" s="1"/>
  <c r="AB188" i="1" s="1"/>
  <c r="O188" i="1"/>
  <c r="U188" i="1" s="1"/>
  <c r="AA188" i="1" s="1"/>
  <c r="N188" i="1"/>
  <c r="T188" i="1" s="1"/>
  <c r="Z188" i="1" s="1"/>
  <c r="P185" i="1"/>
  <c r="V185" i="1" s="1"/>
  <c r="AB185" i="1" s="1"/>
  <c r="O185" i="1"/>
  <c r="U185" i="1" s="1"/>
  <c r="AA185" i="1" s="1"/>
  <c r="N185" i="1"/>
  <c r="T185" i="1" s="1"/>
  <c r="Z185" i="1" s="1"/>
  <c r="P179" i="1"/>
  <c r="V179" i="1" s="1"/>
  <c r="AB179" i="1" s="1"/>
  <c r="O179" i="1"/>
  <c r="U179" i="1" s="1"/>
  <c r="AA179" i="1" s="1"/>
  <c r="N179" i="1"/>
  <c r="T179" i="1" s="1"/>
  <c r="Z179" i="1" s="1"/>
  <c r="P176" i="1"/>
  <c r="V176" i="1" s="1"/>
  <c r="AB176" i="1" s="1"/>
  <c r="O176" i="1"/>
  <c r="U176" i="1" s="1"/>
  <c r="AA176" i="1" s="1"/>
  <c r="N176" i="1"/>
  <c r="T176" i="1" s="1"/>
  <c r="Z176" i="1" s="1"/>
  <c r="P173" i="1"/>
  <c r="V173" i="1" s="1"/>
  <c r="AB173" i="1" s="1"/>
  <c r="O173" i="1"/>
  <c r="U173" i="1" s="1"/>
  <c r="AA173" i="1" s="1"/>
  <c r="N173" i="1"/>
  <c r="T173" i="1" s="1"/>
  <c r="Z173" i="1" s="1"/>
  <c r="P170" i="1"/>
  <c r="V170" i="1" s="1"/>
  <c r="AB170" i="1" s="1"/>
  <c r="O170" i="1"/>
  <c r="U170" i="1" s="1"/>
  <c r="AA170" i="1" s="1"/>
  <c r="N170" i="1"/>
  <c r="T170" i="1" s="1"/>
  <c r="Z170" i="1" s="1"/>
  <c r="P167" i="1"/>
  <c r="V167" i="1" s="1"/>
  <c r="AB167" i="1" s="1"/>
  <c r="O167" i="1"/>
  <c r="U167" i="1" s="1"/>
  <c r="AA167" i="1" s="1"/>
  <c r="N167" i="1"/>
  <c r="T167" i="1" s="1"/>
  <c r="Z167" i="1" s="1"/>
  <c r="P164" i="1"/>
  <c r="V164" i="1" s="1"/>
  <c r="AB164" i="1" s="1"/>
  <c r="O164" i="1"/>
  <c r="U164" i="1" s="1"/>
  <c r="AA164" i="1" s="1"/>
  <c r="N164" i="1"/>
  <c r="T164" i="1" s="1"/>
  <c r="Z164" i="1" s="1"/>
  <c r="P161" i="1"/>
  <c r="V161" i="1" s="1"/>
  <c r="AB161" i="1" s="1"/>
  <c r="O161" i="1"/>
  <c r="U161" i="1" s="1"/>
  <c r="AA161" i="1" s="1"/>
  <c r="N161" i="1"/>
  <c r="T161" i="1" s="1"/>
  <c r="Z161" i="1" s="1"/>
  <c r="P154" i="1"/>
  <c r="V154" i="1" s="1"/>
  <c r="AB154" i="1" s="1"/>
  <c r="O154" i="1"/>
  <c r="U154" i="1" s="1"/>
  <c r="AA154" i="1" s="1"/>
  <c r="N154" i="1"/>
  <c r="T154" i="1" s="1"/>
  <c r="Z154" i="1" s="1"/>
  <c r="P152" i="1"/>
  <c r="V152" i="1" s="1"/>
  <c r="AB152" i="1" s="1"/>
  <c r="O152" i="1"/>
  <c r="U152" i="1" s="1"/>
  <c r="AA152" i="1" s="1"/>
  <c r="N152" i="1"/>
  <c r="T152" i="1" s="1"/>
  <c r="Z152" i="1" s="1"/>
  <c r="P151" i="1"/>
  <c r="V151" i="1" s="1"/>
  <c r="AB151" i="1" s="1"/>
  <c r="O151" i="1"/>
  <c r="U151" i="1" s="1"/>
  <c r="AA151" i="1" s="1"/>
  <c r="N151" i="1"/>
  <c r="T151" i="1" s="1"/>
  <c r="Z151" i="1" s="1"/>
  <c r="P149" i="1"/>
  <c r="V149" i="1" s="1"/>
  <c r="AB149" i="1" s="1"/>
  <c r="O149" i="1"/>
  <c r="U149" i="1" s="1"/>
  <c r="AA149" i="1" s="1"/>
  <c r="N149" i="1"/>
  <c r="T149" i="1" s="1"/>
  <c r="Z149" i="1" s="1"/>
  <c r="P138" i="1"/>
  <c r="V138" i="1" s="1"/>
  <c r="AB138" i="1" s="1"/>
  <c r="O138" i="1"/>
  <c r="U138" i="1" s="1"/>
  <c r="AA138" i="1" s="1"/>
  <c r="N138" i="1"/>
  <c r="T138" i="1" s="1"/>
  <c r="Z138" i="1" s="1"/>
  <c r="P136" i="1"/>
  <c r="V136" i="1" s="1"/>
  <c r="AB136" i="1" s="1"/>
  <c r="O136" i="1"/>
  <c r="U136" i="1" s="1"/>
  <c r="AA136" i="1" s="1"/>
  <c r="N136" i="1"/>
  <c r="T136" i="1" s="1"/>
  <c r="Z136" i="1" s="1"/>
  <c r="P135" i="1"/>
  <c r="V135" i="1" s="1"/>
  <c r="AB135" i="1" s="1"/>
  <c r="O135" i="1"/>
  <c r="U135" i="1" s="1"/>
  <c r="AA135" i="1" s="1"/>
  <c r="N135" i="1"/>
  <c r="T135" i="1" s="1"/>
  <c r="Z135" i="1" s="1"/>
  <c r="P133" i="1"/>
  <c r="V133" i="1" s="1"/>
  <c r="AB133" i="1" s="1"/>
  <c r="O133" i="1"/>
  <c r="U133" i="1" s="1"/>
  <c r="AA133" i="1" s="1"/>
  <c r="N133" i="1"/>
  <c r="T133" i="1" s="1"/>
  <c r="Z133" i="1" s="1"/>
  <c r="P123" i="1"/>
  <c r="V123" i="1" s="1"/>
  <c r="AB123" i="1" s="1"/>
  <c r="O123" i="1"/>
  <c r="U123" i="1" s="1"/>
  <c r="AA123" i="1" s="1"/>
  <c r="N123" i="1"/>
  <c r="T123" i="1" s="1"/>
  <c r="Z123" i="1" s="1"/>
  <c r="P120" i="1"/>
  <c r="V120" i="1" s="1"/>
  <c r="AB120" i="1" s="1"/>
  <c r="O120" i="1"/>
  <c r="U120" i="1" s="1"/>
  <c r="AA120" i="1" s="1"/>
  <c r="N120" i="1"/>
  <c r="T120" i="1" s="1"/>
  <c r="Z120" i="1" s="1"/>
  <c r="P117" i="1"/>
  <c r="V117" i="1" s="1"/>
  <c r="AB117" i="1" s="1"/>
  <c r="O117" i="1"/>
  <c r="U117" i="1" s="1"/>
  <c r="AA117" i="1" s="1"/>
  <c r="N117" i="1"/>
  <c r="T117" i="1" s="1"/>
  <c r="Z117" i="1" s="1"/>
  <c r="P108" i="1"/>
  <c r="V108" i="1" s="1"/>
  <c r="AB108" i="1" s="1"/>
  <c r="O108" i="1"/>
  <c r="U108" i="1" s="1"/>
  <c r="AA108" i="1" s="1"/>
  <c r="N108" i="1"/>
  <c r="T108" i="1" s="1"/>
  <c r="Z108" i="1" s="1"/>
  <c r="P105" i="1"/>
  <c r="V105" i="1" s="1"/>
  <c r="AB105" i="1" s="1"/>
  <c r="O105" i="1"/>
  <c r="U105" i="1" s="1"/>
  <c r="AA105" i="1" s="1"/>
  <c r="N105" i="1"/>
  <c r="T105" i="1" s="1"/>
  <c r="Z105" i="1" s="1"/>
  <c r="P103" i="1"/>
  <c r="V103" i="1" s="1"/>
  <c r="AB103" i="1" s="1"/>
  <c r="O103" i="1"/>
  <c r="U103" i="1" s="1"/>
  <c r="AA103" i="1" s="1"/>
  <c r="N103" i="1"/>
  <c r="T103" i="1" s="1"/>
  <c r="Z103" i="1" s="1"/>
  <c r="P102" i="1"/>
  <c r="V102" i="1" s="1"/>
  <c r="AB102" i="1" s="1"/>
  <c r="O102" i="1"/>
  <c r="U102" i="1" s="1"/>
  <c r="AA102" i="1" s="1"/>
  <c r="N102" i="1"/>
  <c r="T102" i="1" s="1"/>
  <c r="Z102" i="1" s="1"/>
  <c r="P101" i="1"/>
  <c r="V101" i="1" s="1"/>
  <c r="AB101" i="1" s="1"/>
  <c r="O101" i="1"/>
  <c r="U101" i="1" s="1"/>
  <c r="AA101" i="1" s="1"/>
  <c r="N101" i="1"/>
  <c r="T101" i="1" s="1"/>
  <c r="Z101" i="1" s="1"/>
  <c r="P64" i="1"/>
  <c r="V64" i="1" s="1"/>
  <c r="AB64" i="1" s="1"/>
  <c r="O64" i="1"/>
  <c r="U64" i="1" s="1"/>
  <c r="AA64" i="1" s="1"/>
  <c r="N64" i="1"/>
  <c r="T64" i="1" s="1"/>
  <c r="Z64" i="1" s="1"/>
  <c r="P61" i="1"/>
  <c r="V61" i="1" s="1"/>
  <c r="AB61" i="1" s="1"/>
  <c r="O61" i="1"/>
  <c r="U61" i="1" s="1"/>
  <c r="AA61" i="1" s="1"/>
  <c r="N61" i="1"/>
  <c r="T61" i="1" s="1"/>
  <c r="Z61" i="1" s="1"/>
  <c r="P55" i="1"/>
  <c r="V55" i="1" s="1"/>
  <c r="AB55" i="1" s="1"/>
  <c r="O55" i="1"/>
  <c r="U55" i="1" s="1"/>
  <c r="AA55" i="1" s="1"/>
  <c r="N55" i="1"/>
  <c r="T55" i="1" s="1"/>
  <c r="Z55" i="1" s="1"/>
  <c r="P49" i="1"/>
  <c r="V49" i="1" s="1"/>
  <c r="AB49" i="1" s="1"/>
  <c r="O49" i="1"/>
  <c r="U49" i="1" s="1"/>
  <c r="AA49" i="1" s="1"/>
  <c r="N49" i="1"/>
  <c r="T49" i="1" s="1"/>
  <c r="Z49" i="1" s="1"/>
  <c r="P46" i="1"/>
  <c r="V46" i="1" s="1"/>
  <c r="AB46" i="1" s="1"/>
  <c r="O46" i="1"/>
  <c r="U46" i="1" s="1"/>
  <c r="AA46" i="1" s="1"/>
  <c r="N46" i="1"/>
  <c r="T46" i="1" s="1"/>
  <c r="Z46" i="1" s="1"/>
  <c r="P33" i="1"/>
  <c r="V33" i="1" s="1"/>
  <c r="AB33" i="1" s="1"/>
  <c r="O33" i="1"/>
  <c r="U33" i="1" s="1"/>
  <c r="AA33" i="1" s="1"/>
  <c r="N33" i="1"/>
  <c r="T33" i="1" s="1"/>
  <c r="Z33" i="1" s="1"/>
  <c r="P30" i="1"/>
  <c r="V30" i="1" s="1"/>
  <c r="AB30" i="1" s="1"/>
  <c r="O30" i="1"/>
  <c r="U30" i="1" s="1"/>
  <c r="AA30" i="1" s="1"/>
  <c r="N30" i="1"/>
  <c r="T30" i="1" s="1"/>
  <c r="Z30" i="1" s="1"/>
  <c r="P27" i="1"/>
  <c r="V27" i="1" s="1"/>
  <c r="AB27" i="1" s="1"/>
  <c r="O27" i="1"/>
  <c r="U27" i="1" s="1"/>
  <c r="AA27" i="1" s="1"/>
  <c r="N27" i="1"/>
  <c r="T27" i="1" s="1"/>
  <c r="Z27" i="1" s="1"/>
  <c r="P24" i="1"/>
  <c r="V24" i="1" s="1"/>
  <c r="AB24" i="1" s="1"/>
  <c r="O24" i="1"/>
  <c r="U24" i="1" s="1"/>
  <c r="AA24" i="1" s="1"/>
  <c r="N24" i="1"/>
  <c r="T24" i="1" s="1"/>
  <c r="Z24" i="1" s="1"/>
  <c r="K346" i="1" l="1"/>
  <c r="M346" i="1"/>
  <c r="L346" i="1"/>
  <c r="L98" i="1"/>
  <c r="K98" i="1"/>
  <c r="M98" i="1"/>
  <c r="L498" i="1"/>
  <c r="L497" i="1" s="1"/>
  <c r="K498" i="1"/>
  <c r="K497" i="1" s="1"/>
  <c r="L755" i="1"/>
  <c r="K181" i="1"/>
  <c r="L189" i="1"/>
  <c r="K286" i="1"/>
  <c r="K361" i="1"/>
  <c r="M366" i="1"/>
  <c r="M189" i="1"/>
  <c r="K755" i="1"/>
  <c r="M755" i="1"/>
  <c r="M498" i="1"/>
  <c r="M497" i="1" s="1"/>
  <c r="K742" i="1"/>
  <c r="M587" i="1"/>
  <c r="M586" i="1" s="1"/>
  <c r="L587" i="1"/>
  <c r="L586" i="1" s="1"/>
  <c r="K587" i="1"/>
  <c r="K586" i="1" s="1"/>
  <c r="K328" i="1"/>
  <c r="L318" i="1"/>
  <c r="L366" i="1"/>
  <c r="L422" i="1"/>
  <c r="L421" i="1" s="1"/>
  <c r="L630" i="1"/>
  <c r="L626" i="1" s="1"/>
  <c r="L658" i="1"/>
  <c r="K422" i="1"/>
  <c r="K421" i="1" s="1"/>
  <c r="K461" i="1"/>
  <c r="K460" i="1" s="1"/>
  <c r="K459" i="1" s="1"/>
  <c r="K630" i="1"/>
  <c r="K626" i="1" s="1"/>
  <c r="K658" i="1"/>
  <c r="O389" i="1"/>
  <c r="U389" i="1" s="1"/>
  <c r="AA389" i="1" s="1"/>
  <c r="L742" i="1"/>
  <c r="L461" i="1"/>
  <c r="L460" i="1" s="1"/>
  <c r="L459" i="1" s="1"/>
  <c r="M724" i="1"/>
  <c r="O396" i="1"/>
  <c r="U396" i="1" s="1"/>
  <c r="AA396" i="1" s="1"/>
  <c r="L666" i="1"/>
  <c r="L698" i="1"/>
  <c r="P289" i="1"/>
  <c r="V289" i="1" s="1"/>
  <c r="AB289" i="1" s="1"/>
  <c r="O289" i="1"/>
  <c r="U289" i="1" s="1"/>
  <c r="AA289" i="1" s="1"/>
  <c r="M361" i="1"/>
  <c r="K366" i="1"/>
  <c r="P389" i="1"/>
  <c r="V389" i="1" s="1"/>
  <c r="AB389" i="1" s="1"/>
  <c r="M698" i="1"/>
  <c r="P396" i="1"/>
  <c r="V396" i="1" s="1"/>
  <c r="AB396" i="1" s="1"/>
  <c r="K37" i="1"/>
  <c r="L181" i="1"/>
  <c r="M422" i="1"/>
  <c r="M421" i="1" s="1"/>
  <c r="M630" i="1"/>
  <c r="M626" i="1" s="1"/>
  <c r="M644" i="1"/>
  <c r="O377" i="1"/>
  <c r="U377" i="1" s="1"/>
  <c r="AA377" i="1" s="1"/>
  <c r="O716" i="1"/>
  <c r="U716" i="1" s="1"/>
  <c r="AA716" i="1" s="1"/>
  <c r="L131" i="1"/>
  <c r="L130" i="1" s="1"/>
  <c r="M196" i="1"/>
  <c r="M318" i="1"/>
  <c r="L361" i="1"/>
  <c r="K189" i="1"/>
  <c r="M578" i="1"/>
  <c r="K666" i="1"/>
  <c r="M328" i="1"/>
  <c r="K196" i="1"/>
  <c r="M658" i="1"/>
  <c r="L196" i="1"/>
  <c r="M262" i="1"/>
  <c r="K724" i="1"/>
  <c r="M37" i="1"/>
  <c r="L37" i="1"/>
  <c r="K147" i="1"/>
  <c r="K146" i="1" s="1"/>
  <c r="K131" i="1"/>
  <c r="K130" i="1" s="1"/>
  <c r="O376" i="1"/>
  <c r="U376" i="1" s="1"/>
  <c r="AA376" i="1" s="1"/>
  <c r="M286" i="1"/>
  <c r="M276" i="1" s="1"/>
  <c r="K318" i="1"/>
  <c r="K644" i="1"/>
  <c r="K679" i="1"/>
  <c r="M666" i="1"/>
  <c r="K698" i="1"/>
  <c r="O715" i="1"/>
  <c r="U715" i="1" s="1"/>
  <c r="AA715" i="1" s="1"/>
  <c r="K750" i="1"/>
  <c r="L147" i="1"/>
  <c r="L146" i="1" s="1"/>
  <c r="P716" i="1"/>
  <c r="V716" i="1" s="1"/>
  <c r="AB716" i="1" s="1"/>
  <c r="M181" i="1"/>
  <c r="L644" i="1"/>
  <c r="M742" i="1"/>
  <c r="P377" i="1"/>
  <c r="V377" i="1" s="1"/>
  <c r="AB377" i="1" s="1"/>
  <c r="P376" i="1"/>
  <c r="V376" i="1" s="1"/>
  <c r="AB376" i="1" s="1"/>
  <c r="L724" i="1"/>
  <c r="L18" i="1"/>
  <c r="K18" i="1"/>
  <c r="M18" i="1"/>
  <c r="M750" i="1"/>
  <c r="L750" i="1"/>
  <c r="P715" i="1"/>
  <c r="V715" i="1" s="1"/>
  <c r="AB715" i="1" s="1"/>
  <c r="M679" i="1"/>
  <c r="L679" i="1"/>
  <c r="K578" i="1"/>
  <c r="L578" i="1"/>
  <c r="K547" i="1"/>
  <c r="M547" i="1"/>
  <c r="L547" i="1"/>
  <c r="K515" i="1"/>
  <c r="M515" i="1"/>
  <c r="L515" i="1"/>
  <c r="M461" i="1"/>
  <c r="M460" i="1" s="1"/>
  <c r="M459" i="1" s="1"/>
  <c r="K381" i="1"/>
  <c r="K380" i="1" s="1"/>
  <c r="L381" i="1"/>
  <c r="L380" i="1" s="1"/>
  <c r="M381" i="1"/>
  <c r="M380" i="1" s="1"/>
  <c r="L328" i="1"/>
  <c r="L312" i="1" s="1"/>
  <c r="L286" i="1"/>
  <c r="L276" i="1" s="1"/>
  <c r="K276" i="1"/>
  <c r="L262" i="1"/>
  <c r="K262" i="1"/>
  <c r="K249" i="1"/>
  <c r="M249" i="1"/>
  <c r="L249" i="1"/>
  <c r="K221" i="1"/>
  <c r="M221" i="1"/>
  <c r="L221" i="1"/>
  <c r="K158" i="1"/>
  <c r="M158" i="1"/>
  <c r="L158" i="1"/>
  <c r="M147" i="1"/>
  <c r="M146" i="1" s="1"/>
  <c r="M131" i="1"/>
  <c r="M130" i="1" s="1"/>
  <c r="J426" i="1"/>
  <c r="P426" i="1" s="1"/>
  <c r="V426" i="1" s="1"/>
  <c r="AB426" i="1" s="1"/>
  <c r="I426" i="1"/>
  <c r="O426" i="1" s="1"/>
  <c r="U426" i="1" s="1"/>
  <c r="AA426" i="1" s="1"/>
  <c r="H426" i="1"/>
  <c r="N426" i="1" s="1"/>
  <c r="T426" i="1" s="1"/>
  <c r="Z426" i="1" s="1"/>
  <c r="J441" i="1"/>
  <c r="P441" i="1" s="1"/>
  <c r="V441" i="1" s="1"/>
  <c r="AB441" i="1" s="1"/>
  <c r="I441" i="1"/>
  <c r="O441" i="1" s="1"/>
  <c r="U441" i="1" s="1"/>
  <c r="AA441" i="1" s="1"/>
  <c r="H441" i="1"/>
  <c r="N441" i="1" s="1"/>
  <c r="T441" i="1" s="1"/>
  <c r="Z441" i="1" s="1"/>
  <c r="M180" i="1" l="1"/>
  <c r="M637" i="1"/>
  <c r="L180" i="1"/>
  <c r="K312" i="1"/>
  <c r="M360" i="1"/>
  <c r="K360" i="1"/>
  <c r="K180" i="1"/>
  <c r="L360" i="1"/>
  <c r="L637" i="1"/>
  <c r="M312" i="1"/>
  <c r="K637" i="1"/>
  <c r="K195" i="1"/>
  <c r="M195" i="1"/>
  <c r="L17" i="1"/>
  <c r="L195" i="1"/>
  <c r="K17" i="1"/>
  <c r="M17" i="1"/>
  <c r="J762" i="1"/>
  <c r="I762" i="1"/>
  <c r="H762" i="1"/>
  <c r="K16" i="1" l="1"/>
  <c r="K761" i="1" s="1"/>
  <c r="M16" i="1"/>
  <c r="M761" i="1" s="1"/>
  <c r="L16" i="1"/>
  <c r="L761" i="1" s="1"/>
  <c r="J183" i="1"/>
  <c r="I183" i="1"/>
  <c r="O183" i="1" s="1"/>
  <c r="U183" i="1" s="1"/>
  <c r="AA183" i="1" s="1"/>
  <c r="H183" i="1"/>
  <c r="J192" i="1"/>
  <c r="P192" i="1" s="1"/>
  <c r="V192" i="1" s="1"/>
  <c r="AB192" i="1" s="1"/>
  <c r="I192" i="1"/>
  <c r="O192" i="1" s="1"/>
  <c r="U192" i="1" s="1"/>
  <c r="AA192" i="1" s="1"/>
  <c r="H192" i="1"/>
  <c r="N192" i="1" s="1"/>
  <c r="T192" i="1" s="1"/>
  <c r="Z192" i="1" s="1"/>
  <c r="J190" i="1"/>
  <c r="P190" i="1" s="1"/>
  <c r="V190" i="1" s="1"/>
  <c r="AB190" i="1" s="1"/>
  <c r="I190" i="1"/>
  <c r="O190" i="1" s="1"/>
  <c r="U190" i="1" s="1"/>
  <c r="AA190" i="1" s="1"/>
  <c r="H190" i="1"/>
  <c r="N190" i="1" s="1"/>
  <c r="T190" i="1" s="1"/>
  <c r="Z190" i="1" s="1"/>
  <c r="J187" i="1"/>
  <c r="I187" i="1"/>
  <c r="H187" i="1"/>
  <c r="J184" i="1"/>
  <c r="P184" i="1" s="1"/>
  <c r="V184" i="1" s="1"/>
  <c r="AB184" i="1" s="1"/>
  <c r="I184" i="1"/>
  <c r="O184" i="1" s="1"/>
  <c r="U184" i="1" s="1"/>
  <c r="AA184" i="1" s="1"/>
  <c r="H184" i="1"/>
  <c r="N184" i="1" s="1"/>
  <c r="T184" i="1" s="1"/>
  <c r="Z184" i="1" s="1"/>
  <c r="I182" i="1" l="1"/>
  <c r="I181" i="1" s="1"/>
  <c r="H182" i="1"/>
  <c r="N182" i="1" s="1"/>
  <c r="T182" i="1" s="1"/>
  <c r="Z182" i="1" s="1"/>
  <c r="N183" i="1"/>
  <c r="T183" i="1" s="1"/>
  <c r="Z183" i="1" s="1"/>
  <c r="H186" i="1"/>
  <c r="N186" i="1" s="1"/>
  <c r="T186" i="1" s="1"/>
  <c r="Z186" i="1" s="1"/>
  <c r="N187" i="1"/>
  <c r="T187" i="1" s="1"/>
  <c r="Z187" i="1" s="1"/>
  <c r="J182" i="1"/>
  <c r="P182" i="1" s="1"/>
  <c r="V182" i="1" s="1"/>
  <c r="AB182" i="1" s="1"/>
  <c r="P183" i="1"/>
  <c r="V183" i="1" s="1"/>
  <c r="AB183" i="1" s="1"/>
  <c r="I186" i="1"/>
  <c r="O186" i="1" s="1"/>
  <c r="U186" i="1" s="1"/>
  <c r="AA186" i="1" s="1"/>
  <c r="O187" i="1"/>
  <c r="U187" i="1" s="1"/>
  <c r="AA187" i="1" s="1"/>
  <c r="J186" i="1"/>
  <c r="P186" i="1" s="1"/>
  <c r="V186" i="1" s="1"/>
  <c r="AB186" i="1" s="1"/>
  <c r="P187" i="1"/>
  <c r="V187" i="1" s="1"/>
  <c r="AB187" i="1" s="1"/>
  <c r="I189" i="1"/>
  <c r="O189" i="1" s="1"/>
  <c r="U189" i="1" s="1"/>
  <c r="AA189" i="1" s="1"/>
  <c r="J189" i="1"/>
  <c r="P189" i="1" s="1"/>
  <c r="V189" i="1" s="1"/>
  <c r="AB189" i="1" s="1"/>
  <c r="H189" i="1"/>
  <c r="N189" i="1" s="1"/>
  <c r="T189" i="1" s="1"/>
  <c r="Z189" i="1" s="1"/>
  <c r="O182" i="1" l="1"/>
  <c r="U182" i="1" s="1"/>
  <c r="AA182" i="1" s="1"/>
  <c r="O181" i="1"/>
  <c r="U181" i="1" s="1"/>
  <c r="AA181" i="1" s="1"/>
  <c r="I180" i="1"/>
  <c r="O180" i="1" s="1"/>
  <c r="U180" i="1" s="1"/>
  <c r="AA180" i="1" s="1"/>
  <c r="H181" i="1"/>
  <c r="N181" i="1" s="1"/>
  <c r="T181" i="1" s="1"/>
  <c r="Z181" i="1" s="1"/>
  <c r="J181" i="1"/>
  <c r="P181" i="1" s="1"/>
  <c r="V181" i="1" s="1"/>
  <c r="AB181" i="1" s="1"/>
  <c r="J180" i="1" l="1"/>
  <c r="P180" i="1" s="1"/>
  <c r="V180" i="1" s="1"/>
  <c r="AB180" i="1" s="1"/>
  <c r="H180" i="1"/>
  <c r="N180" i="1" s="1"/>
  <c r="T180" i="1" s="1"/>
  <c r="Z180" i="1" s="1"/>
  <c r="I178" i="1"/>
  <c r="J178" i="1"/>
  <c r="H178" i="1"/>
  <c r="H716" i="1"/>
  <c r="H715" i="1" l="1"/>
  <c r="N715" i="1" s="1"/>
  <c r="T715" i="1" s="1"/>
  <c r="Z715" i="1" s="1"/>
  <c r="N716" i="1"/>
  <c r="T716" i="1" s="1"/>
  <c r="Z716" i="1" s="1"/>
  <c r="H177" i="1"/>
  <c r="N177" i="1" s="1"/>
  <c r="T177" i="1" s="1"/>
  <c r="Z177" i="1" s="1"/>
  <c r="N178" i="1"/>
  <c r="T178" i="1" s="1"/>
  <c r="Z178" i="1" s="1"/>
  <c r="J177" i="1"/>
  <c r="P177" i="1" s="1"/>
  <c r="V177" i="1" s="1"/>
  <c r="AB177" i="1" s="1"/>
  <c r="P178" i="1"/>
  <c r="V178" i="1" s="1"/>
  <c r="AB178" i="1" s="1"/>
  <c r="I177" i="1"/>
  <c r="O177" i="1" s="1"/>
  <c r="U177" i="1" s="1"/>
  <c r="AA177" i="1" s="1"/>
  <c r="O178" i="1"/>
  <c r="U178" i="1" s="1"/>
  <c r="AA178" i="1" s="1"/>
  <c r="I677" i="1"/>
  <c r="J677" i="1"/>
  <c r="H677" i="1"/>
  <c r="I655" i="1"/>
  <c r="J655" i="1"/>
  <c r="H655" i="1"/>
  <c r="I631" i="1"/>
  <c r="O631" i="1" s="1"/>
  <c r="U631" i="1" s="1"/>
  <c r="AA631" i="1" s="1"/>
  <c r="J631" i="1"/>
  <c r="H631" i="1"/>
  <c r="N631" i="1" s="1"/>
  <c r="T631" i="1" s="1"/>
  <c r="Z631" i="1" s="1"/>
  <c r="I633" i="1"/>
  <c r="O633" i="1" s="1"/>
  <c r="U633" i="1" s="1"/>
  <c r="AA633" i="1" s="1"/>
  <c r="J633" i="1"/>
  <c r="P633" i="1" s="1"/>
  <c r="V633" i="1" s="1"/>
  <c r="AB633" i="1" s="1"/>
  <c r="H633" i="1"/>
  <c r="N633" i="1" s="1"/>
  <c r="T633" i="1" s="1"/>
  <c r="Z633" i="1" s="1"/>
  <c r="I628" i="1"/>
  <c r="J628" i="1"/>
  <c r="H628" i="1"/>
  <c r="I588" i="1"/>
  <c r="O588" i="1" s="1"/>
  <c r="U588" i="1" s="1"/>
  <c r="AA588" i="1" s="1"/>
  <c r="J588" i="1"/>
  <c r="H588" i="1"/>
  <c r="I583" i="1"/>
  <c r="J583" i="1"/>
  <c r="H583" i="1"/>
  <c r="I580" i="1"/>
  <c r="J580" i="1"/>
  <c r="H580" i="1"/>
  <c r="H377" i="1"/>
  <c r="H341" i="1"/>
  <c r="N341" i="1" s="1"/>
  <c r="T341" i="1" s="1"/>
  <c r="Z341" i="1" s="1"/>
  <c r="J304" i="1"/>
  <c r="I304" i="1"/>
  <c r="H304" i="1"/>
  <c r="H289" i="1"/>
  <c r="N289" i="1" s="1"/>
  <c r="T289" i="1" s="1"/>
  <c r="Z289" i="1" s="1"/>
  <c r="I267" i="1"/>
  <c r="J267" i="1"/>
  <c r="H267" i="1"/>
  <c r="J265" i="1"/>
  <c r="P265" i="1" s="1"/>
  <c r="V265" i="1" s="1"/>
  <c r="AB265" i="1" s="1"/>
  <c r="I265" i="1"/>
  <c r="O265" i="1" s="1"/>
  <c r="U265" i="1" s="1"/>
  <c r="AA265" i="1" s="1"/>
  <c r="H265" i="1"/>
  <c r="N265" i="1" s="1"/>
  <c r="T265" i="1" s="1"/>
  <c r="Z265" i="1" s="1"/>
  <c r="J258" i="1"/>
  <c r="P258" i="1" s="1"/>
  <c r="V258" i="1" s="1"/>
  <c r="AB258" i="1" s="1"/>
  <c r="I258" i="1"/>
  <c r="O258" i="1" s="1"/>
  <c r="U258" i="1" s="1"/>
  <c r="AA258" i="1" s="1"/>
  <c r="H258" i="1"/>
  <c r="N258" i="1" s="1"/>
  <c r="T258" i="1" s="1"/>
  <c r="Z258" i="1" s="1"/>
  <c r="J248" i="1"/>
  <c r="P248" i="1" s="1"/>
  <c r="V248" i="1" s="1"/>
  <c r="AB248" i="1" s="1"/>
  <c r="I248" i="1"/>
  <c r="O248" i="1" s="1"/>
  <c r="U248" i="1" s="1"/>
  <c r="AA248" i="1" s="1"/>
  <c r="H248" i="1"/>
  <c r="N248" i="1" s="1"/>
  <c r="T248" i="1" s="1"/>
  <c r="Z248" i="1" s="1"/>
  <c r="J245" i="1"/>
  <c r="P245" i="1" s="1"/>
  <c r="V245" i="1" s="1"/>
  <c r="AB245" i="1" s="1"/>
  <c r="I245" i="1"/>
  <c r="O245" i="1" s="1"/>
  <c r="U245" i="1" s="1"/>
  <c r="AA245" i="1" s="1"/>
  <c r="H245" i="1"/>
  <c r="N245" i="1" s="1"/>
  <c r="T245" i="1" s="1"/>
  <c r="Z245" i="1" s="1"/>
  <c r="J233" i="1"/>
  <c r="P233" i="1" s="1"/>
  <c r="V233" i="1" s="1"/>
  <c r="AB233" i="1" s="1"/>
  <c r="I233" i="1"/>
  <c r="O233" i="1" s="1"/>
  <c r="U233" i="1" s="1"/>
  <c r="AA233" i="1" s="1"/>
  <c r="H233" i="1"/>
  <c r="N233" i="1" s="1"/>
  <c r="T233" i="1" s="1"/>
  <c r="Z233" i="1" s="1"/>
  <c r="J205" i="1"/>
  <c r="P205" i="1" s="1"/>
  <c r="V205" i="1" s="1"/>
  <c r="AB205" i="1" s="1"/>
  <c r="I205" i="1"/>
  <c r="O205" i="1" s="1"/>
  <c r="U205" i="1" s="1"/>
  <c r="AA205" i="1" s="1"/>
  <c r="H205" i="1"/>
  <c r="N205" i="1" s="1"/>
  <c r="T205" i="1" s="1"/>
  <c r="Z205" i="1" s="1"/>
  <c r="J82" i="1"/>
  <c r="P82" i="1" s="1"/>
  <c r="V82" i="1" s="1"/>
  <c r="AB82" i="1" s="1"/>
  <c r="I82" i="1"/>
  <c r="O82" i="1" s="1"/>
  <c r="U82" i="1" s="1"/>
  <c r="AA82" i="1" s="1"/>
  <c r="H82" i="1"/>
  <c r="N82" i="1" s="1"/>
  <c r="T82" i="1" s="1"/>
  <c r="Z82" i="1" s="1"/>
  <c r="J85" i="1"/>
  <c r="P85" i="1" s="1"/>
  <c r="V85" i="1" s="1"/>
  <c r="AB85" i="1" s="1"/>
  <c r="I85" i="1"/>
  <c r="O85" i="1" s="1"/>
  <c r="U85" i="1" s="1"/>
  <c r="AA85" i="1" s="1"/>
  <c r="H85" i="1"/>
  <c r="N85" i="1" s="1"/>
  <c r="T85" i="1" s="1"/>
  <c r="Z85" i="1" s="1"/>
  <c r="J43" i="1"/>
  <c r="P43" i="1" s="1"/>
  <c r="V43" i="1" s="1"/>
  <c r="AB43" i="1" s="1"/>
  <c r="I43" i="1"/>
  <c r="O43" i="1" s="1"/>
  <c r="U43" i="1" s="1"/>
  <c r="AA43" i="1" s="1"/>
  <c r="H43" i="1"/>
  <c r="N43" i="1" s="1"/>
  <c r="T43" i="1" s="1"/>
  <c r="Z43" i="1" s="1"/>
  <c r="J21" i="1"/>
  <c r="P21" i="1" s="1"/>
  <c r="V21" i="1" s="1"/>
  <c r="AB21" i="1" s="1"/>
  <c r="I21" i="1"/>
  <c r="O21" i="1" s="1"/>
  <c r="U21" i="1" s="1"/>
  <c r="AA21" i="1" s="1"/>
  <c r="H21" i="1"/>
  <c r="N21" i="1" s="1"/>
  <c r="T21" i="1" s="1"/>
  <c r="Z21" i="1" s="1"/>
  <c r="I587" i="1" l="1"/>
  <c r="I586" i="1" s="1"/>
  <c r="O586" i="1" s="1"/>
  <c r="U586" i="1" s="1"/>
  <c r="AA586" i="1" s="1"/>
  <c r="I266" i="1"/>
  <c r="O266" i="1" s="1"/>
  <c r="U266" i="1" s="1"/>
  <c r="AA266" i="1" s="1"/>
  <c r="O267" i="1"/>
  <c r="U267" i="1" s="1"/>
  <c r="AA267" i="1" s="1"/>
  <c r="J579" i="1"/>
  <c r="P579" i="1" s="1"/>
  <c r="V579" i="1" s="1"/>
  <c r="AB579" i="1" s="1"/>
  <c r="P580" i="1"/>
  <c r="V580" i="1" s="1"/>
  <c r="AB580" i="1" s="1"/>
  <c r="J630" i="1"/>
  <c r="P630" i="1" s="1"/>
  <c r="V630" i="1" s="1"/>
  <c r="AB630" i="1" s="1"/>
  <c r="P631" i="1"/>
  <c r="V631" i="1" s="1"/>
  <c r="AB631" i="1" s="1"/>
  <c r="I579" i="1"/>
  <c r="O579" i="1" s="1"/>
  <c r="U579" i="1" s="1"/>
  <c r="AA579" i="1" s="1"/>
  <c r="O580" i="1"/>
  <c r="U580" i="1" s="1"/>
  <c r="AA580" i="1" s="1"/>
  <c r="H587" i="1"/>
  <c r="N588" i="1"/>
  <c r="T588" i="1" s="1"/>
  <c r="Z588" i="1" s="1"/>
  <c r="H627" i="1"/>
  <c r="N627" i="1" s="1"/>
  <c r="T627" i="1" s="1"/>
  <c r="Z627" i="1" s="1"/>
  <c r="N628" i="1"/>
  <c r="T628" i="1" s="1"/>
  <c r="Z628" i="1" s="1"/>
  <c r="H676" i="1"/>
  <c r="N676" i="1" s="1"/>
  <c r="T676" i="1" s="1"/>
  <c r="Z676" i="1" s="1"/>
  <c r="N677" i="1"/>
  <c r="T677" i="1" s="1"/>
  <c r="Z677" i="1" s="1"/>
  <c r="I654" i="1"/>
  <c r="O654" i="1" s="1"/>
  <c r="U654" i="1" s="1"/>
  <c r="AA654" i="1" s="1"/>
  <c r="O655" i="1"/>
  <c r="U655" i="1" s="1"/>
  <c r="AA655" i="1" s="1"/>
  <c r="H266" i="1"/>
  <c r="N266" i="1" s="1"/>
  <c r="T266" i="1" s="1"/>
  <c r="Z266" i="1" s="1"/>
  <c r="N267" i="1"/>
  <c r="T267" i="1" s="1"/>
  <c r="Z267" i="1" s="1"/>
  <c r="H303" i="1"/>
  <c r="N303" i="1" s="1"/>
  <c r="T303" i="1" s="1"/>
  <c r="Z303" i="1" s="1"/>
  <c r="N304" i="1"/>
  <c r="T304" i="1" s="1"/>
  <c r="Z304" i="1" s="1"/>
  <c r="H376" i="1"/>
  <c r="N376" i="1" s="1"/>
  <c r="T376" i="1" s="1"/>
  <c r="Z376" i="1" s="1"/>
  <c r="N377" i="1"/>
  <c r="T377" i="1" s="1"/>
  <c r="Z377" i="1" s="1"/>
  <c r="H582" i="1"/>
  <c r="N582" i="1" s="1"/>
  <c r="T582" i="1" s="1"/>
  <c r="Z582" i="1" s="1"/>
  <c r="N583" i="1"/>
  <c r="T583" i="1" s="1"/>
  <c r="Z583" i="1" s="1"/>
  <c r="J587" i="1"/>
  <c r="P588" i="1"/>
  <c r="V588" i="1" s="1"/>
  <c r="AB588" i="1" s="1"/>
  <c r="J627" i="1"/>
  <c r="P627" i="1" s="1"/>
  <c r="V627" i="1" s="1"/>
  <c r="AB627" i="1" s="1"/>
  <c r="P628" i="1"/>
  <c r="V628" i="1" s="1"/>
  <c r="AB628" i="1" s="1"/>
  <c r="H654" i="1"/>
  <c r="N654" i="1" s="1"/>
  <c r="T654" i="1" s="1"/>
  <c r="Z654" i="1" s="1"/>
  <c r="N655" i="1"/>
  <c r="T655" i="1" s="1"/>
  <c r="Z655" i="1" s="1"/>
  <c r="J676" i="1"/>
  <c r="P676" i="1" s="1"/>
  <c r="V676" i="1" s="1"/>
  <c r="AB676" i="1" s="1"/>
  <c r="P677" i="1"/>
  <c r="V677" i="1" s="1"/>
  <c r="AB677" i="1" s="1"/>
  <c r="J303" i="1"/>
  <c r="P303" i="1" s="1"/>
  <c r="V303" i="1" s="1"/>
  <c r="AB303" i="1" s="1"/>
  <c r="P304" i="1"/>
  <c r="V304" i="1" s="1"/>
  <c r="AB304" i="1" s="1"/>
  <c r="I582" i="1"/>
  <c r="O582" i="1" s="1"/>
  <c r="U582" i="1" s="1"/>
  <c r="AA582" i="1" s="1"/>
  <c r="O583" i="1"/>
  <c r="U583" i="1" s="1"/>
  <c r="AA583" i="1" s="1"/>
  <c r="J266" i="1"/>
  <c r="P266" i="1" s="1"/>
  <c r="V266" i="1" s="1"/>
  <c r="AB266" i="1" s="1"/>
  <c r="P267" i="1"/>
  <c r="V267" i="1" s="1"/>
  <c r="AB267" i="1" s="1"/>
  <c r="I303" i="1"/>
  <c r="O303" i="1" s="1"/>
  <c r="U303" i="1" s="1"/>
  <c r="AA303" i="1" s="1"/>
  <c r="O304" i="1"/>
  <c r="U304" i="1" s="1"/>
  <c r="AA304" i="1" s="1"/>
  <c r="H579" i="1"/>
  <c r="N579" i="1" s="1"/>
  <c r="T579" i="1" s="1"/>
  <c r="Z579" i="1" s="1"/>
  <c r="N580" i="1"/>
  <c r="T580" i="1" s="1"/>
  <c r="Z580" i="1" s="1"/>
  <c r="J582" i="1"/>
  <c r="P582" i="1" s="1"/>
  <c r="V582" i="1" s="1"/>
  <c r="AB582" i="1" s="1"/>
  <c r="P583" i="1"/>
  <c r="V583" i="1" s="1"/>
  <c r="AB583" i="1" s="1"/>
  <c r="I627" i="1"/>
  <c r="O627" i="1" s="1"/>
  <c r="U627" i="1" s="1"/>
  <c r="AA627" i="1" s="1"/>
  <c r="O628" i="1"/>
  <c r="U628" i="1" s="1"/>
  <c r="AA628" i="1" s="1"/>
  <c r="J654" i="1"/>
  <c r="P654" i="1" s="1"/>
  <c r="V654" i="1" s="1"/>
  <c r="AB654" i="1" s="1"/>
  <c r="P655" i="1"/>
  <c r="V655" i="1" s="1"/>
  <c r="AB655" i="1" s="1"/>
  <c r="I676" i="1"/>
  <c r="O676" i="1" s="1"/>
  <c r="U676" i="1" s="1"/>
  <c r="AA676" i="1" s="1"/>
  <c r="O677" i="1"/>
  <c r="U677" i="1" s="1"/>
  <c r="AA677" i="1" s="1"/>
  <c r="I630" i="1"/>
  <c r="H630" i="1"/>
  <c r="H396" i="1"/>
  <c r="H389" i="1"/>
  <c r="J756" i="1"/>
  <c r="P756" i="1" s="1"/>
  <c r="V756" i="1" s="1"/>
  <c r="AB756" i="1" s="1"/>
  <c r="I756" i="1"/>
  <c r="O756" i="1" s="1"/>
  <c r="U756" i="1" s="1"/>
  <c r="AA756" i="1" s="1"/>
  <c r="H756" i="1"/>
  <c r="N756" i="1" s="1"/>
  <c r="T756" i="1" s="1"/>
  <c r="Z756" i="1" s="1"/>
  <c r="J751" i="1"/>
  <c r="P751" i="1" s="1"/>
  <c r="V751" i="1" s="1"/>
  <c r="AB751" i="1" s="1"/>
  <c r="I751" i="1"/>
  <c r="O751" i="1" s="1"/>
  <c r="U751" i="1" s="1"/>
  <c r="AA751" i="1" s="1"/>
  <c r="H751" i="1"/>
  <c r="N751" i="1" s="1"/>
  <c r="T751" i="1" s="1"/>
  <c r="Z751" i="1" s="1"/>
  <c r="I727" i="1"/>
  <c r="O727" i="1" s="1"/>
  <c r="U727" i="1" s="1"/>
  <c r="AA727" i="1" s="1"/>
  <c r="J727" i="1"/>
  <c r="P727" i="1" s="1"/>
  <c r="V727" i="1" s="1"/>
  <c r="AB727" i="1" s="1"/>
  <c r="H727" i="1"/>
  <c r="N727" i="1" s="1"/>
  <c r="T727" i="1" s="1"/>
  <c r="Z727" i="1" s="1"/>
  <c r="I725" i="1"/>
  <c r="O725" i="1" s="1"/>
  <c r="U725" i="1" s="1"/>
  <c r="AA725" i="1" s="1"/>
  <c r="J725" i="1"/>
  <c r="P725" i="1" s="1"/>
  <c r="V725" i="1" s="1"/>
  <c r="AB725" i="1" s="1"/>
  <c r="H725" i="1"/>
  <c r="N725" i="1" s="1"/>
  <c r="T725" i="1" s="1"/>
  <c r="Z725" i="1" s="1"/>
  <c r="I703" i="1"/>
  <c r="O703" i="1" s="1"/>
  <c r="U703" i="1" s="1"/>
  <c r="AA703" i="1" s="1"/>
  <c r="J703" i="1"/>
  <c r="P703" i="1" s="1"/>
  <c r="V703" i="1" s="1"/>
  <c r="AB703" i="1" s="1"/>
  <c r="H703" i="1"/>
  <c r="N703" i="1" s="1"/>
  <c r="T703" i="1" s="1"/>
  <c r="Z703" i="1" s="1"/>
  <c r="I699" i="1"/>
  <c r="O699" i="1" s="1"/>
  <c r="U699" i="1" s="1"/>
  <c r="AA699" i="1" s="1"/>
  <c r="J699" i="1"/>
  <c r="P699" i="1" s="1"/>
  <c r="V699" i="1" s="1"/>
  <c r="AB699" i="1" s="1"/>
  <c r="H699" i="1"/>
  <c r="N699" i="1" s="1"/>
  <c r="T699" i="1" s="1"/>
  <c r="Z699" i="1" s="1"/>
  <c r="I659" i="1"/>
  <c r="O659" i="1" s="1"/>
  <c r="U659" i="1" s="1"/>
  <c r="AA659" i="1" s="1"/>
  <c r="J659" i="1"/>
  <c r="P659" i="1" s="1"/>
  <c r="V659" i="1" s="1"/>
  <c r="AB659" i="1" s="1"/>
  <c r="H659" i="1"/>
  <c r="N659" i="1" s="1"/>
  <c r="T659" i="1" s="1"/>
  <c r="Z659" i="1" s="1"/>
  <c r="H661" i="1"/>
  <c r="N661" i="1" s="1"/>
  <c r="T661" i="1" s="1"/>
  <c r="Z661" i="1" s="1"/>
  <c r="I661" i="1"/>
  <c r="O661" i="1" s="1"/>
  <c r="U661" i="1" s="1"/>
  <c r="AA661" i="1" s="1"/>
  <c r="J661" i="1"/>
  <c r="I569" i="1"/>
  <c r="J569" i="1"/>
  <c r="H569" i="1"/>
  <c r="I561" i="1"/>
  <c r="J561" i="1"/>
  <c r="H561" i="1"/>
  <c r="I539" i="1"/>
  <c r="J539" i="1"/>
  <c r="H539" i="1"/>
  <c r="I526" i="1"/>
  <c r="J526" i="1"/>
  <c r="H526" i="1"/>
  <c r="I534" i="1"/>
  <c r="J534" i="1"/>
  <c r="H534" i="1"/>
  <c r="J520" i="1"/>
  <c r="I520" i="1"/>
  <c r="H520" i="1"/>
  <c r="I517" i="1"/>
  <c r="J517" i="1"/>
  <c r="H517" i="1"/>
  <c r="I509" i="1"/>
  <c r="J509" i="1"/>
  <c r="H509" i="1"/>
  <c r="I501" i="1"/>
  <c r="O501" i="1" s="1"/>
  <c r="U501" i="1" s="1"/>
  <c r="AA501" i="1" s="1"/>
  <c r="J501" i="1"/>
  <c r="P501" i="1" s="1"/>
  <c r="V501" i="1" s="1"/>
  <c r="AB501" i="1" s="1"/>
  <c r="H501" i="1"/>
  <c r="N501" i="1" s="1"/>
  <c r="T501" i="1" s="1"/>
  <c r="Z501" i="1" s="1"/>
  <c r="I499" i="1"/>
  <c r="O499" i="1" s="1"/>
  <c r="U499" i="1" s="1"/>
  <c r="AA499" i="1" s="1"/>
  <c r="J499" i="1"/>
  <c r="P499" i="1" s="1"/>
  <c r="V499" i="1" s="1"/>
  <c r="AB499" i="1" s="1"/>
  <c r="H499" i="1"/>
  <c r="N499" i="1" s="1"/>
  <c r="T499" i="1" s="1"/>
  <c r="Z499" i="1" s="1"/>
  <c r="I445" i="1"/>
  <c r="J445" i="1"/>
  <c r="H445" i="1"/>
  <c r="I578" i="1" l="1"/>
  <c r="O578" i="1" s="1"/>
  <c r="U578" i="1" s="1"/>
  <c r="AA578" i="1" s="1"/>
  <c r="O587" i="1"/>
  <c r="U587" i="1" s="1"/>
  <c r="AA587" i="1" s="1"/>
  <c r="N389" i="1"/>
  <c r="T389" i="1" s="1"/>
  <c r="Z389" i="1" s="1"/>
  <c r="H388" i="1"/>
  <c r="N396" i="1"/>
  <c r="T396" i="1" s="1"/>
  <c r="Z396" i="1" s="1"/>
  <c r="H395" i="1"/>
  <c r="J626" i="1"/>
  <c r="P626" i="1" s="1"/>
  <c r="V626" i="1" s="1"/>
  <c r="AB626" i="1" s="1"/>
  <c r="H578" i="1"/>
  <c r="N578" i="1" s="1"/>
  <c r="T578" i="1" s="1"/>
  <c r="Z578" i="1" s="1"/>
  <c r="J578" i="1"/>
  <c r="P578" i="1" s="1"/>
  <c r="V578" i="1" s="1"/>
  <c r="AB578" i="1" s="1"/>
  <c r="J442" i="1"/>
  <c r="P442" i="1" s="1"/>
  <c r="V442" i="1" s="1"/>
  <c r="AB442" i="1" s="1"/>
  <c r="P445" i="1"/>
  <c r="V445" i="1" s="1"/>
  <c r="AB445" i="1" s="1"/>
  <c r="H508" i="1"/>
  <c r="N508" i="1" s="1"/>
  <c r="T508" i="1" s="1"/>
  <c r="Z508" i="1" s="1"/>
  <c r="N509" i="1"/>
  <c r="T509" i="1" s="1"/>
  <c r="Z509" i="1" s="1"/>
  <c r="J516" i="1"/>
  <c r="P516" i="1" s="1"/>
  <c r="V516" i="1" s="1"/>
  <c r="AB516" i="1" s="1"/>
  <c r="P517" i="1"/>
  <c r="V517" i="1" s="1"/>
  <c r="AB517" i="1" s="1"/>
  <c r="J519" i="1"/>
  <c r="P519" i="1" s="1"/>
  <c r="V519" i="1" s="1"/>
  <c r="AB519" i="1" s="1"/>
  <c r="P520" i="1"/>
  <c r="V520" i="1" s="1"/>
  <c r="AB520" i="1" s="1"/>
  <c r="J538" i="1"/>
  <c r="P539" i="1"/>
  <c r="V539" i="1" s="1"/>
  <c r="AB539" i="1" s="1"/>
  <c r="J658" i="1"/>
  <c r="P658" i="1" s="1"/>
  <c r="V658" i="1" s="1"/>
  <c r="AB658" i="1" s="1"/>
  <c r="P661" i="1"/>
  <c r="V661" i="1" s="1"/>
  <c r="AB661" i="1" s="1"/>
  <c r="I442" i="1"/>
  <c r="O442" i="1" s="1"/>
  <c r="U442" i="1" s="1"/>
  <c r="AA442" i="1" s="1"/>
  <c r="O445" i="1"/>
  <c r="U445" i="1" s="1"/>
  <c r="AA445" i="1" s="1"/>
  <c r="J508" i="1"/>
  <c r="P508" i="1" s="1"/>
  <c r="V508" i="1" s="1"/>
  <c r="AB508" i="1" s="1"/>
  <c r="P509" i="1"/>
  <c r="V509" i="1" s="1"/>
  <c r="AB509" i="1" s="1"/>
  <c r="I516" i="1"/>
  <c r="O516" i="1" s="1"/>
  <c r="U516" i="1" s="1"/>
  <c r="AA516" i="1" s="1"/>
  <c r="O517" i="1"/>
  <c r="U517" i="1" s="1"/>
  <c r="AA517" i="1" s="1"/>
  <c r="H533" i="1"/>
  <c r="N533" i="1" s="1"/>
  <c r="T533" i="1" s="1"/>
  <c r="Z533" i="1" s="1"/>
  <c r="N534" i="1"/>
  <c r="T534" i="1" s="1"/>
  <c r="Z534" i="1" s="1"/>
  <c r="J525" i="1"/>
  <c r="P525" i="1" s="1"/>
  <c r="V525" i="1" s="1"/>
  <c r="AB525" i="1" s="1"/>
  <c r="P526" i="1"/>
  <c r="V526" i="1" s="1"/>
  <c r="AB526" i="1" s="1"/>
  <c r="I538" i="1"/>
  <c r="O539" i="1"/>
  <c r="U539" i="1" s="1"/>
  <c r="AA539" i="1" s="1"/>
  <c r="H568" i="1"/>
  <c r="N568" i="1" s="1"/>
  <c r="T568" i="1" s="1"/>
  <c r="Z568" i="1" s="1"/>
  <c r="N569" i="1"/>
  <c r="T569" i="1" s="1"/>
  <c r="Z569" i="1" s="1"/>
  <c r="J586" i="1"/>
  <c r="P586" i="1" s="1"/>
  <c r="V586" i="1" s="1"/>
  <c r="AB586" i="1" s="1"/>
  <c r="P587" i="1"/>
  <c r="V587" i="1" s="1"/>
  <c r="AB587" i="1" s="1"/>
  <c r="H586" i="1"/>
  <c r="N586" i="1" s="1"/>
  <c r="T586" i="1" s="1"/>
  <c r="Z586" i="1" s="1"/>
  <c r="N587" i="1"/>
  <c r="T587" i="1" s="1"/>
  <c r="Z587" i="1" s="1"/>
  <c r="H525" i="1"/>
  <c r="N525" i="1" s="1"/>
  <c r="T525" i="1" s="1"/>
  <c r="Z525" i="1" s="1"/>
  <c r="N526" i="1"/>
  <c r="T526" i="1" s="1"/>
  <c r="Z526" i="1" s="1"/>
  <c r="I560" i="1"/>
  <c r="O560" i="1" s="1"/>
  <c r="U560" i="1" s="1"/>
  <c r="AA560" i="1" s="1"/>
  <c r="O561" i="1"/>
  <c r="U561" i="1" s="1"/>
  <c r="AA561" i="1" s="1"/>
  <c r="I508" i="1"/>
  <c r="O508" i="1" s="1"/>
  <c r="U508" i="1" s="1"/>
  <c r="AA508" i="1" s="1"/>
  <c r="O509" i="1"/>
  <c r="U509" i="1" s="1"/>
  <c r="AA509" i="1" s="1"/>
  <c r="H519" i="1"/>
  <c r="N519" i="1" s="1"/>
  <c r="T519" i="1" s="1"/>
  <c r="Z519" i="1" s="1"/>
  <c r="N520" i="1"/>
  <c r="T520" i="1" s="1"/>
  <c r="Z520" i="1" s="1"/>
  <c r="J533" i="1"/>
  <c r="P533" i="1" s="1"/>
  <c r="V533" i="1" s="1"/>
  <c r="AB533" i="1" s="1"/>
  <c r="P534" i="1"/>
  <c r="V534" i="1" s="1"/>
  <c r="AB534" i="1" s="1"/>
  <c r="I525" i="1"/>
  <c r="O525" i="1" s="1"/>
  <c r="U525" i="1" s="1"/>
  <c r="AA525" i="1" s="1"/>
  <c r="O526" i="1"/>
  <c r="U526" i="1" s="1"/>
  <c r="AA526" i="1" s="1"/>
  <c r="H560" i="1"/>
  <c r="N560" i="1" s="1"/>
  <c r="T560" i="1" s="1"/>
  <c r="Z560" i="1" s="1"/>
  <c r="N561" i="1"/>
  <c r="T561" i="1" s="1"/>
  <c r="Z561" i="1" s="1"/>
  <c r="J568" i="1"/>
  <c r="P568" i="1" s="1"/>
  <c r="V568" i="1" s="1"/>
  <c r="AB568" i="1" s="1"/>
  <c r="P569" i="1"/>
  <c r="V569" i="1" s="1"/>
  <c r="AB569" i="1" s="1"/>
  <c r="H626" i="1"/>
  <c r="N626" i="1" s="1"/>
  <c r="T626" i="1" s="1"/>
  <c r="Z626" i="1" s="1"/>
  <c r="N630" i="1"/>
  <c r="T630" i="1" s="1"/>
  <c r="Z630" i="1" s="1"/>
  <c r="H442" i="1"/>
  <c r="N442" i="1" s="1"/>
  <c r="T442" i="1" s="1"/>
  <c r="Z442" i="1" s="1"/>
  <c r="N445" i="1"/>
  <c r="T445" i="1" s="1"/>
  <c r="Z445" i="1" s="1"/>
  <c r="H516" i="1"/>
  <c r="N516" i="1" s="1"/>
  <c r="T516" i="1" s="1"/>
  <c r="Z516" i="1" s="1"/>
  <c r="N517" i="1"/>
  <c r="T517" i="1" s="1"/>
  <c r="Z517" i="1" s="1"/>
  <c r="I519" i="1"/>
  <c r="O519" i="1" s="1"/>
  <c r="U519" i="1" s="1"/>
  <c r="AA519" i="1" s="1"/>
  <c r="O520" i="1"/>
  <c r="U520" i="1" s="1"/>
  <c r="AA520" i="1" s="1"/>
  <c r="I533" i="1"/>
  <c r="O533" i="1" s="1"/>
  <c r="U533" i="1" s="1"/>
  <c r="AA533" i="1" s="1"/>
  <c r="O534" i="1"/>
  <c r="U534" i="1" s="1"/>
  <c r="AA534" i="1" s="1"/>
  <c r="H538" i="1"/>
  <c r="N539" i="1"/>
  <c r="T539" i="1" s="1"/>
  <c r="Z539" i="1" s="1"/>
  <c r="J560" i="1"/>
  <c r="P560" i="1" s="1"/>
  <c r="V560" i="1" s="1"/>
  <c r="AB560" i="1" s="1"/>
  <c r="P561" i="1"/>
  <c r="V561" i="1" s="1"/>
  <c r="AB561" i="1" s="1"/>
  <c r="I568" i="1"/>
  <c r="O568" i="1" s="1"/>
  <c r="U568" i="1" s="1"/>
  <c r="AA568" i="1" s="1"/>
  <c r="O569" i="1"/>
  <c r="U569" i="1" s="1"/>
  <c r="AA569" i="1" s="1"/>
  <c r="I626" i="1"/>
  <c r="O626" i="1" s="1"/>
  <c r="U626" i="1" s="1"/>
  <c r="AA626" i="1" s="1"/>
  <c r="O630" i="1"/>
  <c r="U630" i="1" s="1"/>
  <c r="AA630" i="1" s="1"/>
  <c r="I658" i="1"/>
  <c r="O658" i="1" s="1"/>
  <c r="U658" i="1" s="1"/>
  <c r="AA658" i="1" s="1"/>
  <c r="H724" i="1"/>
  <c r="N724" i="1" s="1"/>
  <c r="T724" i="1" s="1"/>
  <c r="Z724" i="1" s="1"/>
  <c r="J724" i="1"/>
  <c r="P724" i="1" s="1"/>
  <c r="V724" i="1" s="1"/>
  <c r="AB724" i="1" s="1"/>
  <c r="I724" i="1"/>
  <c r="O724" i="1" s="1"/>
  <c r="U724" i="1" s="1"/>
  <c r="AA724" i="1" s="1"/>
  <c r="I498" i="1"/>
  <c r="O498" i="1" s="1"/>
  <c r="U498" i="1" s="1"/>
  <c r="AA498" i="1" s="1"/>
  <c r="H658" i="1"/>
  <c r="N658" i="1" s="1"/>
  <c r="T658" i="1" s="1"/>
  <c r="Z658" i="1" s="1"/>
  <c r="H498" i="1"/>
  <c r="N498" i="1" s="1"/>
  <c r="T498" i="1" s="1"/>
  <c r="Z498" i="1" s="1"/>
  <c r="J498" i="1"/>
  <c r="P498" i="1" s="1"/>
  <c r="V498" i="1" s="1"/>
  <c r="AB498" i="1" s="1"/>
  <c r="I440" i="1"/>
  <c r="J440" i="1"/>
  <c r="H440" i="1"/>
  <c r="I437" i="1"/>
  <c r="J437" i="1"/>
  <c r="H437" i="1"/>
  <c r="I434" i="1"/>
  <c r="J434" i="1"/>
  <c r="H434" i="1"/>
  <c r="I423" i="1"/>
  <c r="O423" i="1" s="1"/>
  <c r="U423" i="1" s="1"/>
  <c r="AA423" i="1" s="1"/>
  <c r="J423" i="1"/>
  <c r="P423" i="1" s="1"/>
  <c r="V423" i="1" s="1"/>
  <c r="AB423" i="1" s="1"/>
  <c r="H423" i="1"/>
  <c r="N423" i="1" s="1"/>
  <c r="T423" i="1" s="1"/>
  <c r="Z423" i="1" s="1"/>
  <c r="I414" i="1"/>
  <c r="J414" i="1"/>
  <c r="H414" i="1"/>
  <c r="I351" i="1"/>
  <c r="J351" i="1"/>
  <c r="H351" i="1"/>
  <c r="I323" i="1"/>
  <c r="O323" i="1" s="1"/>
  <c r="U323" i="1" s="1"/>
  <c r="AA323" i="1" s="1"/>
  <c r="J323" i="1"/>
  <c r="P323" i="1" s="1"/>
  <c r="V323" i="1" s="1"/>
  <c r="AB323" i="1" s="1"/>
  <c r="H323" i="1"/>
  <c r="N323" i="1" s="1"/>
  <c r="T323" i="1" s="1"/>
  <c r="Z323" i="1" s="1"/>
  <c r="I333" i="1"/>
  <c r="O333" i="1" s="1"/>
  <c r="U333" i="1" s="1"/>
  <c r="AA333" i="1" s="1"/>
  <c r="J333" i="1"/>
  <c r="P333" i="1" s="1"/>
  <c r="V333" i="1" s="1"/>
  <c r="AB333" i="1" s="1"/>
  <c r="H333" i="1"/>
  <c r="N333" i="1" s="1"/>
  <c r="T333" i="1" s="1"/>
  <c r="Z333" i="1" s="1"/>
  <c r="I226" i="1"/>
  <c r="J226" i="1"/>
  <c r="H226" i="1"/>
  <c r="I198" i="1"/>
  <c r="J198" i="1"/>
  <c r="H198" i="1"/>
  <c r="I197" i="1" l="1"/>
  <c r="O197" i="1" s="1"/>
  <c r="U197" i="1" s="1"/>
  <c r="AA197" i="1" s="1"/>
  <c r="O198" i="1"/>
  <c r="U198" i="1" s="1"/>
  <c r="AA198" i="1" s="1"/>
  <c r="I350" i="1"/>
  <c r="O350" i="1" s="1"/>
  <c r="U350" i="1" s="1"/>
  <c r="AA350" i="1" s="1"/>
  <c r="O351" i="1"/>
  <c r="U351" i="1" s="1"/>
  <c r="AA351" i="1" s="1"/>
  <c r="J433" i="1"/>
  <c r="P433" i="1" s="1"/>
  <c r="V433" i="1" s="1"/>
  <c r="AB433" i="1" s="1"/>
  <c r="P434" i="1"/>
  <c r="V434" i="1" s="1"/>
  <c r="AB434" i="1" s="1"/>
  <c r="I436" i="1"/>
  <c r="O436" i="1" s="1"/>
  <c r="U436" i="1" s="1"/>
  <c r="AA436" i="1" s="1"/>
  <c r="O437" i="1"/>
  <c r="U437" i="1" s="1"/>
  <c r="AA437" i="1" s="1"/>
  <c r="H225" i="1"/>
  <c r="N225" i="1" s="1"/>
  <c r="T225" i="1" s="1"/>
  <c r="Z225" i="1" s="1"/>
  <c r="N226" i="1"/>
  <c r="T226" i="1" s="1"/>
  <c r="Z226" i="1" s="1"/>
  <c r="H413" i="1"/>
  <c r="N413" i="1" s="1"/>
  <c r="T413" i="1" s="1"/>
  <c r="Z413" i="1" s="1"/>
  <c r="N414" i="1"/>
  <c r="T414" i="1" s="1"/>
  <c r="Z414" i="1" s="1"/>
  <c r="I433" i="1"/>
  <c r="O433" i="1" s="1"/>
  <c r="U433" i="1" s="1"/>
  <c r="AA433" i="1" s="1"/>
  <c r="O434" i="1"/>
  <c r="U434" i="1" s="1"/>
  <c r="AA434" i="1" s="1"/>
  <c r="H439" i="1"/>
  <c r="N439" i="1" s="1"/>
  <c r="T439" i="1" s="1"/>
  <c r="Z439" i="1" s="1"/>
  <c r="N440" i="1"/>
  <c r="T440" i="1" s="1"/>
  <c r="Z440" i="1" s="1"/>
  <c r="I537" i="1"/>
  <c r="O537" i="1" s="1"/>
  <c r="U537" i="1" s="1"/>
  <c r="AA537" i="1" s="1"/>
  <c r="O538" i="1"/>
  <c r="U538" i="1" s="1"/>
  <c r="AA538" i="1" s="1"/>
  <c r="H197" i="1"/>
  <c r="N197" i="1" s="1"/>
  <c r="T197" i="1" s="1"/>
  <c r="Z197" i="1" s="1"/>
  <c r="N198" i="1"/>
  <c r="T198" i="1" s="1"/>
  <c r="Z198" i="1" s="1"/>
  <c r="J225" i="1"/>
  <c r="P225" i="1" s="1"/>
  <c r="V225" i="1" s="1"/>
  <c r="AB225" i="1" s="1"/>
  <c r="P226" i="1"/>
  <c r="V226" i="1" s="1"/>
  <c r="AB226" i="1" s="1"/>
  <c r="H350" i="1"/>
  <c r="N350" i="1" s="1"/>
  <c r="T350" i="1" s="1"/>
  <c r="Z350" i="1" s="1"/>
  <c r="N351" i="1"/>
  <c r="T351" i="1" s="1"/>
  <c r="Z351" i="1" s="1"/>
  <c r="J413" i="1"/>
  <c r="P413" i="1" s="1"/>
  <c r="V413" i="1" s="1"/>
  <c r="AB413" i="1" s="1"/>
  <c r="P414" i="1"/>
  <c r="V414" i="1" s="1"/>
  <c r="AB414" i="1" s="1"/>
  <c r="H436" i="1"/>
  <c r="N436" i="1" s="1"/>
  <c r="T436" i="1" s="1"/>
  <c r="Z436" i="1" s="1"/>
  <c r="N437" i="1"/>
  <c r="T437" i="1" s="1"/>
  <c r="Z437" i="1" s="1"/>
  <c r="J439" i="1"/>
  <c r="P439" i="1" s="1"/>
  <c r="V439" i="1" s="1"/>
  <c r="AB439" i="1" s="1"/>
  <c r="P440" i="1"/>
  <c r="V440" i="1" s="1"/>
  <c r="AB440" i="1" s="1"/>
  <c r="J197" i="1"/>
  <c r="P197" i="1" s="1"/>
  <c r="V197" i="1" s="1"/>
  <c r="AB197" i="1" s="1"/>
  <c r="P198" i="1"/>
  <c r="V198" i="1" s="1"/>
  <c r="AB198" i="1" s="1"/>
  <c r="I225" i="1"/>
  <c r="O225" i="1" s="1"/>
  <c r="U225" i="1" s="1"/>
  <c r="AA225" i="1" s="1"/>
  <c r="O226" i="1"/>
  <c r="U226" i="1" s="1"/>
  <c r="AA226" i="1" s="1"/>
  <c r="J350" i="1"/>
  <c r="P350" i="1" s="1"/>
  <c r="V350" i="1" s="1"/>
  <c r="AB350" i="1" s="1"/>
  <c r="P351" i="1"/>
  <c r="V351" i="1" s="1"/>
  <c r="AB351" i="1" s="1"/>
  <c r="I413" i="1"/>
  <c r="O413" i="1" s="1"/>
  <c r="U413" i="1" s="1"/>
  <c r="AA413" i="1" s="1"/>
  <c r="O414" i="1"/>
  <c r="U414" i="1" s="1"/>
  <c r="AA414" i="1" s="1"/>
  <c r="H433" i="1"/>
  <c r="N433" i="1" s="1"/>
  <c r="T433" i="1" s="1"/>
  <c r="Z433" i="1" s="1"/>
  <c r="N434" i="1"/>
  <c r="T434" i="1" s="1"/>
  <c r="Z434" i="1" s="1"/>
  <c r="J436" i="1"/>
  <c r="P436" i="1" s="1"/>
  <c r="V436" i="1" s="1"/>
  <c r="AB436" i="1" s="1"/>
  <c r="P437" i="1"/>
  <c r="V437" i="1" s="1"/>
  <c r="AB437" i="1" s="1"/>
  <c r="I439" i="1"/>
  <c r="O439" i="1" s="1"/>
  <c r="U439" i="1" s="1"/>
  <c r="AA439" i="1" s="1"/>
  <c r="O440" i="1"/>
  <c r="U440" i="1" s="1"/>
  <c r="AA440" i="1" s="1"/>
  <c r="H537" i="1"/>
  <c r="N537" i="1" s="1"/>
  <c r="T537" i="1" s="1"/>
  <c r="Z537" i="1" s="1"/>
  <c r="N538" i="1"/>
  <c r="T538" i="1" s="1"/>
  <c r="Z538" i="1" s="1"/>
  <c r="J537" i="1"/>
  <c r="P537" i="1" s="1"/>
  <c r="V537" i="1" s="1"/>
  <c r="AB537" i="1" s="1"/>
  <c r="P538" i="1"/>
  <c r="V538" i="1" s="1"/>
  <c r="AB538" i="1" s="1"/>
  <c r="I567" i="1"/>
  <c r="O567" i="1" s="1"/>
  <c r="U567" i="1" s="1"/>
  <c r="AA567" i="1" s="1"/>
  <c r="J567" i="1"/>
  <c r="P567" i="1" s="1"/>
  <c r="V567" i="1" s="1"/>
  <c r="AB567" i="1" s="1"/>
  <c r="H567" i="1"/>
  <c r="N567" i="1" s="1"/>
  <c r="T567" i="1" s="1"/>
  <c r="Z567" i="1" s="1"/>
  <c r="I507" i="1"/>
  <c r="O507" i="1" s="1"/>
  <c r="U507" i="1" s="1"/>
  <c r="AA507" i="1" s="1"/>
  <c r="J507" i="1"/>
  <c r="P507" i="1" s="1"/>
  <c r="V507" i="1" s="1"/>
  <c r="AB507" i="1" s="1"/>
  <c r="H507" i="1"/>
  <c r="N507" i="1" s="1"/>
  <c r="T507" i="1" s="1"/>
  <c r="Z507" i="1" s="1"/>
  <c r="I478" i="1"/>
  <c r="J478" i="1"/>
  <c r="P478" i="1" s="1"/>
  <c r="V478" i="1" s="1"/>
  <c r="AB478" i="1" s="1"/>
  <c r="H478" i="1"/>
  <c r="N478" i="1" s="1"/>
  <c r="T478" i="1" s="1"/>
  <c r="Z478" i="1" s="1"/>
  <c r="I477" i="1" l="1"/>
  <c r="O478" i="1"/>
  <c r="U478" i="1" s="1"/>
  <c r="AA478" i="1" s="1"/>
  <c r="J477" i="1"/>
  <c r="H477" i="1"/>
  <c r="N477" i="1" s="1"/>
  <c r="T477" i="1" s="1"/>
  <c r="Z477" i="1" s="1"/>
  <c r="J476" i="1" l="1"/>
  <c r="P476" i="1" s="1"/>
  <c r="V476" i="1" s="1"/>
  <c r="AB476" i="1" s="1"/>
  <c r="P477" i="1"/>
  <c r="V477" i="1" s="1"/>
  <c r="AB477" i="1" s="1"/>
  <c r="I476" i="1"/>
  <c r="O476" i="1" s="1"/>
  <c r="U476" i="1" s="1"/>
  <c r="AA476" i="1" s="1"/>
  <c r="O477" i="1"/>
  <c r="U477" i="1" s="1"/>
  <c r="AA477" i="1" s="1"/>
  <c r="H476" i="1"/>
  <c r="N476" i="1" s="1"/>
  <c r="T476" i="1" s="1"/>
  <c r="Z476" i="1" s="1"/>
  <c r="I264" i="1" l="1"/>
  <c r="H264" i="1"/>
  <c r="J270" i="1"/>
  <c r="I270" i="1"/>
  <c r="H270" i="1"/>
  <c r="H263" i="1" l="1"/>
  <c r="N263" i="1" s="1"/>
  <c r="T263" i="1" s="1"/>
  <c r="Z263" i="1" s="1"/>
  <c r="N264" i="1"/>
  <c r="T264" i="1" s="1"/>
  <c r="Z264" i="1" s="1"/>
  <c r="H269" i="1"/>
  <c r="N269" i="1" s="1"/>
  <c r="T269" i="1" s="1"/>
  <c r="Z269" i="1" s="1"/>
  <c r="N270" i="1"/>
  <c r="T270" i="1" s="1"/>
  <c r="Z270" i="1" s="1"/>
  <c r="I263" i="1"/>
  <c r="O263" i="1" s="1"/>
  <c r="U263" i="1" s="1"/>
  <c r="AA263" i="1" s="1"/>
  <c r="O264" i="1"/>
  <c r="U264" i="1" s="1"/>
  <c r="AA264" i="1" s="1"/>
  <c r="I269" i="1"/>
  <c r="O269" i="1" s="1"/>
  <c r="U269" i="1" s="1"/>
  <c r="AA269" i="1" s="1"/>
  <c r="O270" i="1"/>
  <c r="U270" i="1" s="1"/>
  <c r="AA270" i="1" s="1"/>
  <c r="J269" i="1"/>
  <c r="P270" i="1"/>
  <c r="V270" i="1" s="1"/>
  <c r="AB270" i="1" s="1"/>
  <c r="H262" i="1"/>
  <c r="N262" i="1" s="1"/>
  <c r="T262" i="1" s="1"/>
  <c r="Z262" i="1" s="1"/>
  <c r="I431" i="1"/>
  <c r="J431" i="1"/>
  <c r="H431" i="1"/>
  <c r="I425" i="1"/>
  <c r="J425" i="1"/>
  <c r="H425" i="1"/>
  <c r="I262" i="1" l="1"/>
  <c r="O262" i="1" s="1"/>
  <c r="U262" i="1" s="1"/>
  <c r="AA262" i="1" s="1"/>
  <c r="I422" i="1"/>
  <c r="O422" i="1" s="1"/>
  <c r="U422" i="1" s="1"/>
  <c r="AA422" i="1" s="1"/>
  <c r="O425" i="1"/>
  <c r="U425" i="1" s="1"/>
  <c r="AA425" i="1" s="1"/>
  <c r="H430" i="1"/>
  <c r="N430" i="1" s="1"/>
  <c r="T430" i="1" s="1"/>
  <c r="Z430" i="1" s="1"/>
  <c r="N431" i="1"/>
  <c r="T431" i="1" s="1"/>
  <c r="Z431" i="1" s="1"/>
  <c r="H422" i="1"/>
  <c r="N422" i="1" s="1"/>
  <c r="T422" i="1" s="1"/>
  <c r="Z422" i="1" s="1"/>
  <c r="N425" i="1"/>
  <c r="T425" i="1" s="1"/>
  <c r="Z425" i="1" s="1"/>
  <c r="J422" i="1"/>
  <c r="P422" i="1" s="1"/>
  <c r="V422" i="1" s="1"/>
  <c r="AB422" i="1" s="1"/>
  <c r="P425" i="1"/>
  <c r="V425" i="1" s="1"/>
  <c r="AB425" i="1" s="1"/>
  <c r="J430" i="1"/>
  <c r="P430" i="1" s="1"/>
  <c r="V430" i="1" s="1"/>
  <c r="AB430" i="1" s="1"/>
  <c r="P431" i="1"/>
  <c r="V431" i="1" s="1"/>
  <c r="AB431" i="1" s="1"/>
  <c r="I430" i="1"/>
  <c r="O430" i="1" s="1"/>
  <c r="U430" i="1" s="1"/>
  <c r="AA430" i="1" s="1"/>
  <c r="O431" i="1"/>
  <c r="U431" i="1" s="1"/>
  <c r="AA431" i="1" s="1"/>
  <c r="J264" i="1"/>
  <c r="P269" i="1"/>
  <c r="V269" i="1" s="1"/>
  <c r="AB269" i="1" s="1"/>
  <c r="J456" i="1"/>
  <c r="I456" i="1"/>
  <c r="H456" i="1"/>
  <c r="J758" i="1"/>
  <c r="I758" i="1"/>
  <c r="J753" i="1"/>
  <c r="I753" i="1"/>
  <c r="J748" i="1"/>
  <c r="I748" i="1"/>
  <c r="J745" i="1"/>
  <c r="P745" i="1" s="1"/>
  <c r="V745" i="1" s="1"/>
  <c r="AB745" i="1" s="1"/>
  <c r="I745" i="1"/>
  <c r="O745" i="1" s="1"/>
  <c r="U745" i="1" s="1"/>
  <c r="AA745" i="1" s="1"/>
  <c r="J743" i="1"/>
  <c r="P743" i="1" s="1"/>
  <c r="V743" i="1" s="1"/>
  <c r="AB743" i="1" s="1"/>
  <c r="I743" i="1"/>
  <c r="O743" i="1" s="1"/>
  <c r="U743" i="1" s="1"/>
  <c r="AA743" i="1" s="1"/>
  <c r="J733" i="1"/>
  <c r="I733" i="1"/>
  <c r="J730" i="1"/>
  <c r="I730" i="1"/>
  <c r="J722" i="1"/>
  <c r="I722" i="1"/>
  <c r="J719" i="1"/>
  <c r="I719" i="1"/>
  <c r="J713" i="1"/>
  <c r="I713" i="1"/>
  <c r="J706" i="1"/>
  <c r="I706" i="1"/>
  <c r="J701" i="1"/>
  <c r="I701" i="1"/>
  <c r="J696" i="1"/>
  <c r="I696" i="1"/>
  <c r="J693" i="1"/>
  <c r="I693" i="1"/>
  <c r="J690" i="1"/>
  <c r="I690" i="1"/>
  <c r="J674" i="1"/>
  <c r="I674" i="1"/>
  <c r="J671" i="1"/>
  <c r="P671" i="1" s="1"/>
  <c r="V671" i="1" s="1"/>
  <c r="AB671" i="1" s="1"/>
  <c r="I671" i="1"/>
  <c r="O671" i="1" s="1"/>
  <c r="U671" i="1" s="1"/>
  <c r="AA671" i="1" s="1"/>
  <c r="J669" i="1"/>
  <c r="P669" i="1" s="1"/>
  <c r="V669" i="1" s="1"/>
  <c r="AB669" i="1" s="1"/>
  <c r="I669" i="1"/>
  <c r="O669" i="1" s="1"/>
  <c r="U669" i="1" s="1"/>
  <c r="AA669" i="1" s="1"/>
  <c r="J667" i="1"/>
  <c r="P667" i="1" s="1"/>
  <c r="V667" i="1" s="1"/>
  <c r="AB667" i="1" s="1"/>
  <c r="I667" i="1"/>
  <c r="O667" i="1" s="1"/>
  <c r="U667" i="1" s="1"/>
  <c r="AA667" i="1" s="1"/>
  <c r="J664" i="1"/>
  <c r="I664" i="1"/>
  <c r="J682" i="1"/>
  <c r="P682" i="1" s="1"/>
  <c r="V682" i="1" s="1"/>
  <c r="AB682" i="1" s="1"/>
  <c r="I682" i="1"/>
  <c r="O682" i="1" s="1"/>
  <c r="U682" i="1" s="1"/>
  <c r="AA682" i="1" s="1"/>
  <c r="J680" i="1"/>
  <c r="P680" i="1" s="1"/>
  <c r="V680" i="1" s="1"/>
  <c r="AB680" i="1" s="1"/>
  <c r="I680" i="1"/>
  <c r="O680" i="1" s="1"/>
  <c r="U680" i="1" s="1"/>
  <c r="AA680" i="1" s="1"/>
  <c r="J651" i="1"/>
  <c r="P651" i="1" s="1"/>
  <c r="V651" i="1" s="1"/>
  <c r="AB651" i="1" s="1"/>
  <c r="I651" i="1"/>
  <c r="O651" i="1" s="1"/>
  <c r="U651" i="1" s="1"/>
  <c r="AA651" i="1" s="1"/>
  <c r="J647" i="1"/>
  <c r="P647" i="1" s="1"/>
  <c r="V647" i="1" s="1"/>
  <c r="AB647" i="1" s="1"/>
  <c r="I647" i="1"/>
  <c r="O647" i="1" s="1"/>
  <c r="U647" i="1" s="1"/>
  <c r="AA647" i="1" s="1"/>
  <c r="J645" i="1"/>
  <c r="P645" i="1" s="1"/>
  <c r="V645" i="1" s="1"/>
  <c r="AB645" i="1" s="1"/>
  <c r="I645" i="1"/>
  <c r="O645" i="1" s="1"/>
  <c r="U645" i="1" s="1"/>
  <c r="AA645" i="1" s="1"/>
  <c r="J642" i="1"/>
  <c r="I642" i="1"/>
  <c r="J639" i="1"/>
  <c r="I639" i="1"/>
  <c r="J558" i="1"/>
  <c r="I558" i="1"/>
  <c r="J555" i="1"/>
  <c r="I555" i="1"/>
  <c r="J552" i="1"/>
  <c r="I552" i="1"/>
  <c r="J544" i="1"/>
  <c r="I544" i="1"/>
  <c r="J531" i="1"/>
  <c r="I531" i="1"/>
  <c r="J523" i="1"/>
  <c r="I523" i="1"/>
  <c r="J497" i="1"/>
  <c r="P497" i="1" s="1"/>
  <c r="V497" i="1" s="1"/>
  <c r="AB497" i="1" s="1"/>
  <c r="I497" i="1"/>
  <c r="O497" i="1" s="1"/>
  <c r="U497" i="1" s="1"/>
  <c r="AA497" i="1" s="1"/>
  <c r="J483" i="1"/>
  <c r="I483" i="1"/>
  <c r="J473" i="1"/>
  <c r="I473" i="1"/>
  <c r="J468" i="1"/>
  <c r="I468" i="1"/>
  <c r="J464" i="1"/>
  <c r="P464" i="1" s="1"/>
  <c r="V464" i="1" s="1"/>
  <c r="AB464" i="1" s="1"/>
  <c r="I464" i="1"/>
  <c r="O464" i="1" s="1"/>
  <c r="U464" i="1" s="1"/>
  <c r="AA464" i="1" s="1"/>
  <c r="J462" i="1"/>
  <c r="P462" i="1" s="1"/>
  <c r="V462" i="1" s="1"/>
  <c r="AB462" i="1" s="1"/>
  <c r="I462" i="1"/>
  <c r="O462" i="1" s="1"/>
  <c r="U462" i="1" s="1"/>
  <c r="AA462" i="1" s="1"/>
  <c r="J411" i="1"/>
  <c r="I411" i="1"/>
  <c r="J386" i="1"/>
  <c r="I386" i="1"/>
  <c r="J369" i="1"/>
  <c r="P369" i="1" s="1"/>
  <c r="V369" i="1" s="1"/>
  <c r="AB369" i="1" s="1"/>
  <c r="I369" i="1"/>
  <c r="O369" i="1" s="1"/>
  <c r="U369" i="1" s="1"/>
  <c r="AA369" i="1" s="1"/>
  <c r="J367" i="1"/>
  <c r="P367" i="1" s="1"/>
  <c r="V367" i="1" s="1"/>
  <c r="AB367" i="1" s="1"/>
  <c r="I367" i="1"/>
  <c r="O367" i="1" s="1"/>
  <c r="U367" i="1" s="1"/>
  <c r="AA367" i="1" s="1"/>
  <c r="J364" i="1"/>
  <c r="P364" i="1" s="1"/>
  <c r="V364" i="1" s="1"/>
  <c r="AB364" i="1" s="1"/>
  <c r="I364" i="1"/>
  <c r="O364" i="1" s="1"/>
  <c r="U364" i="1" s="1"/>
  <c r="AA364" i="1" s="1"/>
  <c r="J362" i="1"/>
  <c r="P362" i="1" s="1"/>
  <c r="V362" i="1" s="1"/>
  <c r="AB362" i="1" s="1"/>
  <c r="I362" i="1"/>
  <c r="O362" i="1" s="1"/>
  <c r="U362" i="1" s="1"/>
  <c r="AA362" i="1" s="1"/>
  <c r="J354" i="1"/>
  <c r="I354" i="1"/>
  <c r="J348" i="1"/>
  <c r="J347" i="1" s="1"/>
  <c r="P347" i="1" s="1"/>
  <c r="V347" i="1" s="1"/>
  <c r="AB347" i="1" s="1"/>
  <c r="I348" i="1"/>
  <c r="I347" i="1" s="1"/>
  <c r="J321" i="1"/>
  <c r="P321" i="1" s="1"/>
  <c r="V321" i="1" s="1"/>
  <c r="AB321" i="1" s="1"/>
  <c r="I321" i="1"/>
  <c r="O321" i="1" s="1"/>
  <c r="U321" i="1" s="1"/>
  <c r="AA321" i="1" s="1"/>
  <c r="J319" i="1"/>
  <c r="P319" i="1" s="1"/>
  <c r="V319" i="1" s="1"/>
  <c r="AB319" i="1" s="1"/>
  <c r="I319" i="1"/>
  <c r="O319" i="1" s="1"/>
  <c r="U319" i="1" s="1"/>
  <c r="AA319" i="1" s="1"/>
  <c r="J331" i="1"/>
  <c r="P331" i="1" s="1"/>
  <c r="V331" i="1" s="1"/>
  <c r="AB331" i="1" s="1"/>
  <c r="I331" i="1"/>
  <c r="O331" i="1" s="1"/>
  <c r="U331" i="1" s="1"/>
  <c r="AA331" i="1" s="1"/>
  <c r="J329" i="1"/>
  <c r="P329" i="1" s="1"/>
  <c r="V329" i="1" s="1"/>
  <c r="AB329" i="1" s="1"/>
  <c r="I329" i="1"/>
  <c r="O329" i="1" s="1"/>
  <c r="U329" i="1" s="1"/>
  <c r="AA329" i="1" s="1"/>
  <c r="J340" i="1"/>
  <c r="I340" i="1"/>
  <c r="J326" i="1"/>
  <c r="I326" i="1"/>
  <c r="J309" i="1"/>
  <c r="I309" i="1"/>
  <c r="J301" i="1"/>
  <c r="I301" i="1"/>
  <c r="J298" i="1"/>
  <c r="I298" i="1"/>
  <c r="J295" i="1"/>
  <c r="I295" i="1"/>
  <c r="J287" i="1"/>
  <c r="I287" i="1"/>
  <c r="J284" i="1"/>
  <c r="I284" i="1"/>
  <c r="J281" i="1"/>
  <c r="I281" i="1"/>
  <c r="J278" i="1"/>
  <c r="I278" i="1"/>
  <c r="J260" i="1"/>
  <c r="I260" i="1"/>
  <c r="J257" i="1"/>
  <c r="I257" i="1"/>
  <c r="J254" i="1"/>
  <c r="I254" i="1"/>
  <c r="J251" i="1"/>
  <c r="I251" i="1"/>
  <c r="J247" i="1"/>
  <c r="I247" i="1"/>
  <c r="J241" i="1"/>
  <c r="I241" i="1"/>
  <c r="J235" i="1"/>
  <c r="I235" i="1"/>
  <c r="J244" i="1"/>
  <c r="I244" i="1"/>
  <c r="J232" i="1"/>
  <c r="I232" i="1"/>
  <c r="J229" i="1"/>
  <c r="I229" i="1"/>
  <c r="J210" i="1"/>
  <c r="I210" i="1"/>
  <c r="J216" i="1"/>
  <c r="I216" i="1"/>
  <c r="J207" i="1"/>
  <c r="I207" i="1"/>
  <c r="J204" i="1"/>
  <c r="I204" i="1"/>
  <c r="J201" i="1"/>
  <c r="I201" i="1"/>
  <c r="J175" i="1"/>
  <c r="I175" i="1"/>
  <c r="J172" i="1"/>
  <c r="I172" i="1"/>
  <c r="J169" i="1"/>
  <c r="I169" i="1"/>
  <c r="J166" i="1"/>
  <c r="I166" i="1"/>
  <c r="J163" i="1"/>
  <c r="I163" i="1"/>
  <c r="J160" i="1"/>
  <c r="I160" i="1"/>
  <c r="J153" i="1"/>
  <c r="P153" i="1" s="1"/>
  <c r="V153" i="1" s="1"/>
  <c r="AB153" i="1" s="1"/>
  <c r="I153" i="1"/>
  <c r="O153" i="1" s="1"/>
  <c r="U153" i="1" s="1"/>
  <c r="AA153" i="1" s="1"/>
  <c r="J150" i="1"/>
  <c r="P150" i="1" s="1"/>
  <c r="V150" i="1" s="1"/>
  <c r="AB150" i="1" s="1"/>
  <c r="I150" i="1"/>
  <c r="O150" i="1" s="1"/>
  <c r="U150" i="1" s="1"/>
  <c r="AA150" i="1" s="1"/>
  <c r="J148" i="1"/>
  <c r="P148" i="1" s="1"/>
  <c r="V148" i="1" s="1"/>
  <c r="AB148" i="1" s="1"/>
  <c r="I148" i="1"/>
  <c r="O148" i="1" s="1"/>
  <c r="U148" i="1" s="1"/>
  <c r="AA148" i="1" s="1"/>
  <c r="J137" i="1"/>
  <c r="P137" i="1" s="1"/>
  <c r="V137" i="1" s="1"/>
  <c r="AB137" i="1" s="1"/>
  <c r="I137" i="1"/>
  <c r="O137" i="1" s="1"/>
  <c r="U137" i="1" s="1"/>
  <c r="AA137" i="1" s="1"/>
  <c r="J134" i="1"/>
  <c r="P134" i="1" s="1"/>
  <c r="V134" i="1" s="1"/>
  <c r="AB134" i="1" s="1"/>
  <c r="I134" i="1"/>
  <c r="O134" i="1" s="1"/>
  <c r="U134" i="1" s="1"/>
  <c r="AA134" i="1" s="1"/>
  <c r="J132" i="1"/>
  <c r="P132" i="1" s="1"/>
  <c r="V132" i="1" s="1"/>
  <c r="AB132" i="1" s="1"/>
  <c r="I132" i="1"/>
  <c r="O132" i="1" s="1"/>
  <c r="U132" i="1" s="1"/>
  <c r="AA132" i="1" s="1"/>
  <c r="J122" i="1"/>
  <c r="I122" i="1"/>
  <c r="J119" i="1"/>
  <c r="I119" i="1"/>
  <c r="J116" i="1"/>
  <c r="I116" i="1"/>
  <c r="J107" i="1"/>
  <c r="I107" i="1"/>
  <c r="J104" i="1"/>
  <c r="I104" i="1"/>
  <c r="J84" i="1"/>
  <c r="I84" i="1"/>
  <c r="J81" i="1"/>
  <c r="I81" i="1"/>
  <c r="J63" i="1"/>
  <c r="I63" i="1"/>
  <c r="J60" i="1"/>
  <c r="I60" i="1"/>
  <c r="J54" i="1"/>
  <c r="I54" i="1"/>
  <c r="J48" i="1"/>
  <c r="I48" i="1"/>
  <c r="J45" i="1"/>
  <c r="I45" i="1"/>
  <c r="J42" i="1"/>
  <c r="I42" i="1"/>
  <c r="J32" i="1"/>
  <c r="I32" i="1"/>
  <c r="J29" i="1"/>
  <c r="I29" i="1"/>
  <c r="J26" i="1"/>
  <c r="I26" i="1"/>
  <c r="J23" i="1"/>
  <c r="I23" i="1"/>
  <c r="J20" i="1"/>
  <c r="I20" i="1"/>
  <c r="O104" i="1" l="1"/>
  <c r="U104" i="1" s="1"/>
  <c r="AA104" i="1" s="1"/>
  <c r="I99" i="1"/>
  <c r="O99" i="1" s="1"/>
  <c r="U99" i="1" s="1"/>
  <c r="AA99" i="1" s="1"/>
  <c r="P104" i="1"/>
  <c r="V104" i="1" s="1"/>
  <c r="AB104" i="1" s="1"/>
  <c r="J99" i="1"/>
  <c r="P99" i="1" s="1"/>
  <c r="V99" i="1" s="1"/>
  <c r="AB99" i="1" s="1"/>
  <c r="O347" i="1"/>
  <c r="U347" i="1" s="1"/>
  <c r="AA347" i="1" s="1"/>
  <c r="J421" i="1"/>
  <c r="P421" i="1" s="1"/>
  <c r="V421" i="1" s="1"/>
  <c r="AB421" i="1" s="1"/>
  <c r="H421" i="1"/>
  <c r="N421" i="1" s="1"/>
  <c r="T421" i="1" s="1"/>
  <c r="Z421" i="1" s="1"/>
  <c r="I286" i="1"/>
  <c r="O286" i="1" s="1"/>
  <c r="U286" i="1" s="1"/>
  <c r="AA286" i="1" s="1"/>
  <c r="O287" i="1"/>
  <c r="U287" i="1" s="1"/>
  <c r="AA287" i="1" s="1"/>
  <c r="I554" i="1"/>
  <c r="O554" i="1" s="1"/>
  <c r="U554" i="1" s="1"/>
  <c r="AA554" i="1" s="1"/>
  <c r="O555" i="1"/>
  <c r="U555" i="1" s="1"/>
  <c r="AA555" i="1" s="1"/>
  <c r="I638" i="1"/>
  <c r="O638" i="1" s="1"/>
  <c r="U638" i="1" s="1"/>
  <c r="AA638" i="1" s="1"/>
  <c r="O639" i="1"/>
  <c r="U639" i="1" s="1"/>
  <c r="AA639" i="1" s="1"/>
  <c r="I705" i="1"/>
  <c r="O705" i="1" s="1"/>
  <c r="U705" i="1" s="1"/>
  <c r="AA705" i="1" s="1"/>
  <c r="O706" i="1"/>
  <c r="U706" i="1" s="1"/>
  <c r="AA706" i="1" s="1"/>
  <c r="J286" i="1"/>
  <c r="P286" i="1" s="1"/>
  <c r="V286" i="1" s="1"/>
  <c r="AB286" i="1" s="1"/>
  <c r="P287" i="1"/>
  <c r="V287" i="1" s="1"/>
  <c r="AB287" i="1" s="1"/>
  <c r="J554" i="1"/>
  <c r="P554" i="1" s="1"/>
  <c r="V554" i="1" s="1"/>
  <c r="AB554" i="1" s="1"/>
  <c r="P555" i="1"/>
  <c r="V555" i="1" s="1"/>
  <c r="AB555" i="1" s="1"/>
  <c r="J695" i="1"/>
  <c r="P695" i="1" s="1"/>
  <c r="V695" i="1" s="1"/>
  <c r="AB695" i="1" s="1"/>
  <c r="P696" i="1"/>
  <c r="V696" i="1" s="1"/>
  <c r="AB696" i="1" s="1"/>
  <c r="J718" i="1"/>
  <c r="P718" i="1" s="1"/>
  <c r="V718" i="1" s="1"/>
  <c r="AB718" i="1" s="1"/>
  <c r="P719" i="1"/>
  <c r="V719" i="1" s="1"/>
  <c r="AB719" i="1" s="1"/>
  <c r="J729" i="1"/>
  <c r="P729" i="1" s="1"/>
  <c r="V729" i="1" s="1"/>
  <c r="AB729" i="1" s="1"/>
  <c r="P730" i="1"/>
  <c r="V730" i="1" s="1"/>
  <c r="AB730" i="1" s="1"/>
  <c r="J747" i="1"/>
  <c r="P747" i="1" s="1"/>
  <c r="V747" i="1" s="1"/>
  <c r="AB747" i="1" s="1"/>
  <c r="P748" i="1"/>
  <c r="V748" i="1" s="1"/>
  <c r="AB748" i="1" s="1"/>
  <c r="J755" i="1"/>
  <c r="P755" i="1" s="1"/>
  <c r="V755" i="1" s="1"/>
  <c r="AB755" i="1" s="1"/>
  <c r="P758" i="1"/>
  <c r="V758" i="1" s="1"/>
  <c r="AB758" i="1" s="1"/>
  <c r="I300" i="1"/>
  <c r="O300" i="1" s="1"/>
  <c r="U300" i="1" s="1"/>
  <c r="AA300" i="1" s="1"/>
  <c r="O301" i="1"/>
  <c r="U301" i="1" s="1"/>
  <c r="AA301" i="1" s="1"/>
  <c r="I551" i="1"/>
  <c r="O551" i="1" s="1"/>
  <c r="U551" i="1" s="1"/>
  <c r="AA551" i="1" s="1"/>
  <c r="O552" i="1"/>
  <c r="U552" i="1" s="1"/>
  <c r="AA552" i="1" s="1"/>
  <c r="I557" i="1"/>
  <c r="O557" i="1" s="1"/>
  <c r="U557" i="1" s="1"/>
  <c r="AA557" i="1" s="1"/>
  <c r="O558" i="1"/>
  <c r="U558" i="1" s="1"/>
  <c r="AA558" i="1" s="1"/>
  <c r="I641" i="1"/>
  <c r="O641" i="1" s="1"/>
  <c r="U641" i="1" s="1"/>
  <c r="AA641" i="1" s="1"/>
  <c r="O642" i="1"/>
  <c r="U642" i="1" s="1"/>
  <c r="AA642" i="1" s="1"/>
  <c r="I663" i="1"/>
  <c r="O663" i="1" s="1"/>
  <c r="U663" i="1" s="1"/>
  <c r="AA663" i="1" s="1"/>
  <c r="O664" i="1"/>
  <c r="U664" i="1" s="1"/>
  <c r="AA664" i="1" s="1"/>
  <c r="I673" i="1"/>
  <c r="O673" i="1" s="1"/>
  <c r="U673" i="1" s="1"/>
  <c r="AA673" i="1" s="1"/>
  <c r="O674" i="1"/>
  <c r="U674" i="1" s="1"/>
  <c r="AA674" i="1" s="1"/>
  <c r="I692" i="1"/>
  <c r="O692" i="1" s="1"/>
  <c r="U692" i="1" s="1"/>
  <c r="AA692" i="1" s="1"/>
  <c r="O693" i="1"/>
  <c r="U693" i="1" s="1"/>
  <c r="AA693" i="1" s="1"/>
  <c r="I698" i="1"/>
  <c r="O698" i="1" s="1"/>
  <c r="U698" i="1" s="1"/>
  <c r="AA698" i="1" s="1"/>
  <c r="O701" i="1"/>
  <c r="U701" i="1" s="1"/>
  <c r="AA701" i="1" s="1"/>
  <c r="I708" i="1"/>
  <c r="O708" i="1" s="1"/>
  <c r="U708" i="1" s="1"/>
  <c r="AA708" i="1" s="1"/>
  <c r="O713" i="1"/>
  <c r="U713" i="1" s="1"/>
  <c r="AA713" i="1" s="1"/>
  <c r="I721" i="1"/>
  <c r="O721" i="1" s="1"/>
  <c r="U721" i="1" s="1"/>
  <c r="AA721" i="1" s="1"/>
  <c r="O722" i="1"/>
  <c r="U722" i="1" s="1"/>
  <c r="AA722" i="1" s="1"/>
  <c r="I732" i="1"/>
  <c r="O732" i="1" s="1"/>
  <c r="U732" i="1" s="1"/>
  <c r="AA732" i="1" s="1"/>
  <c r="O733" i="1"/>
  <c r="U733" i="1" s="1"/>
  <c r="AA733" i="1" s="1"/>
  <c r="I750" i="1"/>
  <c r="O750" i="1" s="1"/>
  <c r="U750" i="1" s="1"/>
  <c r="AA750" i="1" s="1"/>
  <c r="O753" i="1"/>
  <c r="U753" i="1" s="1"/>
  <c r="AA753" i="1" s="1"/>
  <c r="H455" i="1"/>
  <c r="N455" i="1" s="1"/>
  <c r="T455" i="1" s="1"/>
  <c r="Z455" i="1" s="1"/>
  <c r="N456" i="1"/>
  <c r="T456" i="1" s="1"/>
  <c r="Z456" i="1" s="1"/>
  <c r="I543" i="1"/>
  <c r="O544" i="1"/>
  <c r="U544" i="1" s="1"/>
  <c r="AA544" i="1" s="1"/>
  <c r="I689" i="1"/>
  <c r="O689" i="1" s="1"/>
  <c r="U689" i="1" s="1"/>
  <c r="AA689" i="1" s="1"/>
  <c r="O690" i="1"/>
  <c r="U690" i="1" s="1"/>
  <c r="AA690" i="1" s="1"/>
  <c r="I695" i="1"/>
  <c r="O695" i="1" s="1"/>
  <c r="U695" i="1" s="1"/>
  <c r="AA695" i="1" s="1"/>
  <c r="O696" i="1"/>
  <c r="U696" i="1" s="1"/>
  <c r="AA696" i="1" s="1"/>
  <c r="J543" i="1"/>
  <c r="P544" i="1"/>
  <c r="V544" i="1" s="1"/>
  <c r="AB544" i="1" s="1"/>
  <c r="J638" i="1"/>
  <c r="P638" i="1" s="1"/>
  <c r="V638" i="1" s="1"/>
  <c r="AB638" i="1" s="1"/>
  <c r="P639" i="1"/>
  <c r="V639" i="1" s="1"/>
  <c r="AB639" i="1" s="1"/>
  <c r="J689" i="1"/>
  <c r="P689" i="1" s="1"/>
  <c r="V689" i="1" s="1"/>
  <c r="AB689" i="1" s="1"/>
  <c r="P690" i="1"/>
  <c r="V690" i="1" s="1"/>
  <c r="AB690" i="1" s="1"/>
  <c r="J705" i="1"/>
  <c r="P705" i="1" s="1"/>
  <c r="V705" i="1" s="1"/>
  <c r="AB705" i="1" s="1"/>
  <c r="P706" i="1"/>
  <c r="V706" i="1" s="1"/>
  <c r="AB706" i="1" s="1"/>
  <c r="J300" i="1"/>
  <c r="P300" i="1" s="1"/>
  <c r="V300" i="1" s="1"/>
  <c r="AB300" i="1" s="1"/>
  <c r="P301" i="1"/>
  <c r="V301" i="1" s="1"/>
  <c r="AB301" i="1" s="1"/>
  <c r="J551" i="1"/>
  <c r="P551" i="1" s="1"/>
  <c r="V551" i="1" s="1"/>
  <c r="AB551" i="1" s="1"/>
  <c r="P552" i="1"/>
  <c r="V552" i="1" s="1"/>
  <c r="AB552" i="1" s="1"/>
  <c r="J557" i="1"/>
  <c r="P557" i="1" s="1"/>
  <c r="V557" i="1" s="1"/>
  <c r="AB557" i="1" s="1"/>
  <c r="P558" i="1"/>
  <c r="V558" i="1" s="1"/>
  <c r="AB558" i="1" s="1"/>
  <c r="J641" i="1"/>
  <c r="P641" i="1" s="1"/>
  <c r="V641" i="1" s="1"/>
  <c r="AB641" i="1" s="1"/>
  <c r="P642" i="1"/>
  <c r="V642" i="1" s="1"/>
  <c r="AB642" i="1" s="1"/>
  <c r="J663" i="1"/>
  <c r="P663" i="1" s="1"/>
  <c r="V663" i="1" s="1"/>
  <c r="AB663" i="1" s="1"/>
  <c r="P664" i="1"/>
  <c r="V664" i="1" s="1"/>
  <c r="AB664" i="1" s="1"/>
  <c r="J673" i="1"/>
  <c r="P673" i="1" s="1"/>
  <c r="V673" i="1" s="1"/>
  <c r="AB673" i="1" s="1"/>
  <c r="P674" i="1"/>
  <c r="V674" i="1" s="1"/>
  <c r="AB674" i="1" s="1"/>
  <c r="J692" i="1"/>
  <c r="P692" i="1" s="1"/>
  <c r="V692" i="1" s="1"/>
  <c r="AB692" i="1" s="1"/>
  <c r="P693" i="1"/>
  <c r="V693" i="1" s="1"/>
  <c r="AB693" i="1" s="1"/>
  <c r="J698" i="1"/>
  <c r="P698" i="1" s="1"/>
  <c r="V698" i="1" s="1"/>
  <c r="AB698" i="1" s="1"/>
  <c r="P701" i="1"/>
  <c r="V701" i="1" s="1"/>
  <c r="AB701" i="1" s="1"/>
  <c r="J708" i="1"/>
  <c r="P708" i="1" s="1"/>
  <c r="V708" i="1" s="1"/>
  <c r="AB708" i="1" s="1"/>
  <c r="P713" i="1"/>
  <c r="V713" i="1" s="1"/>
  <c r="AB713" i="1" s="1"/>
  <c r="J721" i="1"/>
  <c r="P721" i="1" s="1"/>
  <c r="V721" i="1" s="1"/>
  <c r="AB721" i="1" s="1"/>
  <c r="P722" i="1"/>
  <c r="V722" i="1" s="1"/>
  <c r="AB722" i="1" s="1"/>
  <c r="J732" i="1"/>
  <c r="P732" i="1" s="1"/>
  <c r="V732" i="1" s="1"/>
  <c r="AB732" i="1" s="1"/>
  <c r="P733" i="1"/>
  <c r="V733" i="1" s="1"/>
  <c r="AB733" i="1" s="1"/>
  <c r="J750" i="1"/>
  <c r="P750" i="1" s="1"/>
  <c r="V750" i="1" s="1"/>
  <c r="AB750" i="1" s="1"/>
  <c r="P753" i="1"/>
  <c r="V753" i="1" s="1"/>
  <c r="AB753" i="1" s="1"/>
  <c r="I455" i="1"/>
  <c r="O456" i="1"/>
  <c r="U456" i="1" s="1"/>
  <c r="AA456" i="1" s="1"/>
  <c r="I718" i="1"/>
  <c r="O718" i="1" s="1"/>
  <c r="U718" i="1" s="1"/>
  <c r="AA718" i="1" s="1"/>
  <c r="O719" i="1"/>
  <c r="U719" i="1" s="1"/>
  <c r="AA719" i="1" s="1"/>
  <c r="I729" i="1"/>
  <c r="O729" i="1" s="1"/>
  <c r="U729" i="1" s="1"/>
  <c r="AA729" i="1" s="1"/>
  <c r="O730" i="1"/>
  <c r="U730" i="1" s="1"/>
  <c r="AA730" i="1" s="1"/>
  <c r="I747" i="1"/>
  <c r="O747" i="1" s="1"/>
  <c r="U747" i="1" s="1"/>
  <c r="AA747" i="1" s="1"/>
  <c r="O748" i="1"/>
  <c r="U748" i="1" s="1"/>
  <c r="AA748" i="1" s="1"/>
  <c r="I755" i="1"/>
  <c r="O755" i="1" s="1"/>
  <c r="U755" i="1" s="1"/>
  <c r="AA755" i="1" s="1"/>
  <c r="O758" i="1"/>
  <c r="U758" i="1" s="1"/>
  <c r="AA758" i="1" s="1"/>
  <c r="J455" i="1"/>
  <c r="P456" i="1"/>
  <c r="V456" i="1" s="1"/>
  <c r="AB456" i="1" s="1"/>
  <c r="J522" i="1"/>
  <c r="P522" i="1" s="1"/>
  <c r="V522" i="1" s="1"/>
  <c r="AB522" i="1" s="1"/>
  <c r="P523" i="1"/>
  <c r="V523" i="1" s="1"/>
  <c r="AB523" i="1" s="1"/>
  <c r="I528" i="1"/>
  <c r="O528" i="1" s="1"/>
  <c r="U528" i="1" s="1"/>
  <c r="AA528" i="1" s="1"/>
  <c r="O531" i="1"/>
  <c r="U531" i="1" s="1"/>
  <c r="AA531" i="1" s="1"/>
  <c r="J528" i="1"/>
  <c r="P528" i="1" s="1"/>
  <c r="V528" i="1" s="1"/>
  <c r="AB528" i="1" s="1"/>
  <c r="P531" i="1"/>
  <c r="V531" i="1" s="1"/>
  <c r="AB531" i="1" s="1"/>
  <c r="I522" i="1"/>
  <c r="O522" i="1" s="1"/>
  <c r="U522" i="1" s="1"/>
  <c r="AA522" i="1" s="1"/>
  <c r="O523" i="1"/>
  <c r="U523" i="1" s="1"/>
  <c r="AA523" i="1" s="1"/>
  <c r="J19" i="1"/>
  <c r="P19" i="1" s="1"/>
  <c r="V19" i="1" s="1"/>
  <c r="AB19" i="1" s="1"/>
  <c r="P20" i="1"/>
  <c r="V20" i="1" s="1"/>
  <c r="AB20" i="1" s="1"/>
  <c r="J25" i="1"/>
  <c r="P25" i="1" s="1"/>
  <c r="V25" i="1" s="1"/>
  <c r="AB25" i="1" s="1"/>
  <c r="P26" i="1"/>
  <c r="V26" i="1" s="1"/>
  <c r="AB26" i="1" s="1"/>
  <c r="J31" i="1"/>
  <c r="P31" i="1" s="1"/>
  <c r="V31" i="1" s="1"/>
  <c r="AB31" i="1" s="1"/>
  <c r="P32" i="1"/>
  <c r="V32" i="1" s="1"/>
  <c r="AB32" i="1" s="1"/>
  <c r="J44" i="1"/>
  <c r="P44" i="1" s="1"/>
  <c r="V44" i="1" s="1"/>
  <c r="AB44" i="1" s="1"/>
  <c r="P45" i="1"/>
  <c r="V45" i="1" s="1"/>
  <c r="AB45" i="1" s="1"/>
  <c r="J53" i="1"/>
  <c r="P53" i="1" s="1"/>
  <c r="V53" i="1" s="1"/>
  <c r="AB53" i="1" s="1"/>
  <c r="P54" i="1"/>
  <c r="V54" i="1" s="1"/>
  <c r="AB54" i="1" s="1"/>
  <c r="J80" i="1"/>
  <c r="P80" i="1" s="1"/>
  <c r="V80" i="1" s="1"/>
  <c r="AB80" i="1" s="1"/>
  <c r="P81" i="1"/>
  <c r="V81" i="1" s="1"/>
  <c r="AB81" i="1" s="1"/>
  <c r="J106" i="1"/>
  <c r="P107" i="1"/>
  <c r="V107" i="1" s="1"/>
  <c r="AB107" i="1" s="1"/>
  <c r="J118" i="1"/>
  <c r="P118" i="1" s="1"/>
  <c r="V118" i="1" s="1"/>
  <c r="AB118" i="1" s="1"/>
  <c r="P119" i="1"/>
  <c r="V119" i="1" s="1"/>
  <c r="AB119" i="1" s="1"/>
  <c r="J159" i="1"/>
  <c r="P159" i="1" s="1"/>
  <c r="V159" i="1" s="1"/>
  <c r="AB159" i="1" s="1"/>
  <c r="P160" i="1"/>
  <c r="V160" i="1" s="1"/>
  <c r="AB160" i="1" s="1"/>
  <c r="J165" i="1"/>
  <c r="P165" i="1" s="1"/>
  <c r="V165" i="1" s="1"/>
  <c r="AB165" i="1" s="1"/>
  <c r="P166" i="1"/>
  <c r="V166" i="1" s="1"/>
  <c r="AB166" i="1" s="1"/>
  <c r="J171" i="1"/>
  <c r="P171" i="1" s="1"/>
  <c r="V171" i="1" s="1"/>
  <c r="AB171" i="1" s="1"/>
  <c r="P172" i="1"/>
  <c r="V172" i="1" s="1"/>
  <c r="AB172" i="1" s="1"/>
  <c r="J200" i="1"/>
  <c r="P200" i="1" s="1"/>
  <c r="V200" i="1" s="1"/>
  <c r="AB200" i="1" s="1"/>
  <c r="P201" i="1"/>
  <c r="V201" i="1" s="1"/>
  <c r="AB201" i="1" s="1"/>
  <c r="J206" i="1"/>
  <c r="P206" i="1" s="1"/>
  <c r="V206" i="1" s="1"/>
  <c r="AB206" i="1" s="1"/>
  <c r="P207" i="1"/>
  <c r="V207" i="1" s="1"/>
  <c r="AB207" i="1" s="1"/>
  <c r="J209" i="1"/>
  <c r="P209" i="1" s="1"/>
  <c r="V209" i="1" s="1"/>
  <c r="AB209" i="1" s="1"/>
  <c r="P210" i="1"/>
  <c r="V210" i="1" s="1"/>
  <c r="AB210" i="1" s="1"/>
  <c r="J231" i="1"/>
  <c r="P231" i="1" s="1"/>
  <c r="V231" i="1" s="1"/>
  <c r="AB231" i="1" s="1"/>
  <c r="P232" i="1"/>
  <c r="V232" i="1" s="1"/>
  <c r="AB232" i="1" s="1"/>
  <c r="J234" i="1"/>
  <c r="P234" i="1" s="1"/>
  <c r="V234" i="1" s="1"/>
  <c r="AB234" i="1" s="1"/>
  <c r="P235" i="1"/>
  <c r="V235" i="1" s="1"/>
  <c r="AB235" i="1" s="1"/>
  <c r="J246" i="1"/>
  <c r="P246" i="1" s="1"/>
  <c r="V246" i="1" s="1"/>
  <c r="AB246" i="1" s="1"/>
  <c r="P247" i="1"/>
  <c r="V247" i="1" s="1"/>
  <c r="AB247" i="1" s="1"/>
  <c r="J253" i="1"/>
  <c r="P253" i="1" s="1"/>
  <c r="V253" i="1" s="1"/>
  <c r="AB253" i="1" s="1"/>
  <c r="P254" i="1"/>
  <c r="V254" i="1" s="1"/>
  <c r="AB254" i="1" s="1"/>
  <c r="J259" i="1"/>
  <c r="P259" i="1" s="1"/>
  <c r="V259" i="1" s="1"/>
  <c r="AB259" i="1" s="1"/>
  <c r="P260" i="1"/>
  <c r="V260" i="1" s="1"/>
  <c r="AB260" i="1" s="1"/>
  <c r="J280" i="1"/>
  <c r="P280" i="1" s="1"/>
  <c r="V280" i="1" s="1"/>
  <c r="AB280" i="1" s="1"/>
  <c r="P281" i="1"/>
  <c r="V281" i="1" s="1"/>
  <c r="AB281" i="1" s="1"/>
  <c r="J297" i="1"/>
  <c r="P297" i="1" s="1"/>
  <c r="V297" i="1" s="1"/>
  <c r="AB297" i="1" s="1"/>
  <c r="P298" i="1"/>
  <c r="V298" i="1" s="1"/>
  <c r="AB298" i="1" s="1"/>
  <c r="J308" i="1"/>
  <c r="P309" i="1"/>
  <c r="V309" i="1" s="1"/>
  <c r="AB309" i="1" s="1"/>
  <c r="J339" i="1"/>
  <c r="P339" i="1" s="1"/>
  <c r="V339" i="1" s="1"/>
  <c r="AB339" i="1" s="1"/>
  <c r="P340" i="1"/>
  <c r="V340" i="1" s="1"/>
  <c r="AB340" i="1" s="1"/>
  <c r="J353" i="1"/>
  <c r="J346" i="1" s="1"/>
  <c r="P346" i="1" s="1"/>
  <c r="V346" i="1" s="1"/>
  <c r="AB346" i="1" s="1"/>
  <c r="P354" i="1"/>
  <c r="V354" i="1" s="1"/>
  <c r="AB354" i="1" s="1"/>
  <c r="J467" i="1"/>
  <c r="P468" i="1"/>
  <c r="V468" i="1" s="1"/>
  <c r="AB468" i="1" s="1"/>
  <c r="I22" i="1"/>
  <c r="O22" i="1" s="1"/>
  <c r="U22" i="1" s="1"/>
  <c r="AA22" i="1" s="1"/>
  <c r="O23" i="1"/>
  <c r="U23" i="1" s="1"/>
  <c r="AA23" i="1" s="1"/>
  <c r="I28" i="1"/>
  <c r="O28" i="1" s="1"/>
  <c r="U28" i="1" s="1"/>
  <c r="AA28" i="1" s="1"/>
  <c r="O29" i="1"/>
  <c r="U29" i="1" s="1"/>
  <c r="AA29" i="1" s="1"/>
  <c r="I41" i="1"/>
  <c r="O42" i="1"/>
  <c r="U42" i="1" s="1"/>
  <c r="AA42" i="1" s="1"/>
  <c r="I47" i="1"/>
  <c r="O47" i="1" s="1"/>
  <c r="U47" i="1" s="1"/>
  <c r="AA47" i="1" s="1"/>
  <c r="O48" i="1"/>
  <c r="U48" i="1" s="1"/>
  <c r="AA48" i="1" s="1"/>
  <c r="I59" i="1"/>
  <c r="O59" i="1" s="1"/>
  <c r="U59" i="1" s="1"/>
  <c r="AA59" i="1" s="1"/>
  <c r="O60" i="1"/>
  <c r="U60" i="1" s="1"/>
  <c r="AA60" i="1" s="1"/>
  <c r="I83" i="1"/>
  <c r="O83" i="1" s="1"/>
  <c r="U83" i="1" s="1"/>
  <c r="AA83" i="1" s="1"/>
  <c r="O84" i="1"/>
  <c r="U84" i="1" s="1"/>
  <c r="AA84" i="1" s="1"/>
  <c r="I115" i="1"/>
  <c r="O115" i="1" s="1"/>
  <c r="U115" i="1" s="1"/>
  <c r="AA115" i="1" s="1"/>
  <c r="O116" i="1"/>
  <c r="U116" i="1" s="1"/>
  <c r="AA116" i="1" s="1"/>
  <c r="I121" i="1"/>
  <c r="O121" i="1" s="1"/>
  <c r="U121" i="1" s="1"/>
  <c r="AA121" i="1" s="1"/>
  <c r="O122" i="1"/>
  <c r="U122" i="1" s="1"/>
  <c r="AA122" i="1" s="1"/>
  <c r="I162" i="1"/>
  <c r="O162" i="1" s="1"/>
  <c r="U162" i="1" s="1"/>
  <c r="AA162" i="1" s="1"/>
  <c r="O163" i="1"/>
  <c r="U163" i="1" s="1"/>
  <c r="AA163" i="1" s="1"/>
  <c r="I168" i="1"/>
  <c r="O168" i="1" s="1"/>
  <c r="U168" i="1" s="1"/>
  <c r="AA168" i="1" s="1"/>
  <c r="O169" i="1"/>
  <c r="U169" i="1" s="1"/>
  <c r="AA169" i="1" s="1"/>
  <c r="I174" i="1"/>
  <c r="O174" i="1" s="1"/>
  <c r="U174" i="1" s="1"/>
  <c r="AA174" i="1" s="1"/>
  <c r="O175" i="1"/>
  <c r="U175" i="1" s="1"/>
  <c r="AA175" i="1" s="1"/>
  <c r="I203" i="1"/>
  <c r="O203" i="1" s="1"/>
  <c r="U203" i="1" s="1"/>
  <c r="AA203" i="1" s="1"/>
  <c r="O204" i="1"/>
  <c r="U204" i="1" s="1"/>
  <c r="AA204" i="1" s="1"/>
  <c r="I215" i="1"/>
  <c r="O215" i="1" s="1"/>
  <c r="U215" i="1" s="1"/>
  <c r="AA215" i="1" s="1"/>
  <c r="O216" i="1"/>
  <c r="U216" i="1" s="1"/>
  <c r="AA216" i="1" s="1"/>
  <c r="I228" i="1"/>
  <c r="O228" i="1" s="1"/>
  <c r="U228" i="1" s="1"/>
  <c r="AA228" i="1" s="1"/>
  <c r="O229" i="1"/>
  <c r="U229" i="1" s="1"/>
  <c r="AA229" i="1" s="1"/>
  <c r="I243" i="1"/>
  <c r="O243" i="1" s="1"/>
  <c r="U243" i="1" s="1"/>
  <c r="AA243" i="1" s="1"/>
  <c r="O244" i="1"/>
  <c r="U244" i="1" s="1"/>
  <c r="AA244" i="1" s="1"/>
  <c r="I240" i="1"/>
  <c r="O240" i="1" s="1"/>
  <c r="U240" i="1" s="1"/>
  <c r="AA240" i="1" s="1"/>
  <c r="O241" i="1"/>
  <c r="U241" i="1" s="1"/>
  <c r="AA241" i="1" s="1"/>
  <c r="I250" i="1"/>
  <c r="O250" i="1" s="1"/>
  <c r="U250" i="1" s="1"/>
  <c r="AA250" i="1" s="1"/>
  <c r="O251" i="1"/>
  <c r="U251" i="1" s="1"/>
  <c r="AA251" i="1" s="1"/>
  <c r="I256" i="1"/>
  <c r="O256" i="1" s="1"/>
  <c r="U256" i="1" s="1"/>
  <c r="AA256" i="1" s="1"/>
  <c r="O257" i="1"/>
  <c r="U257" i="1" s="1"/>
  <c r="AA257" i="1" s="1"/>
  <c r="I277" i="1"/>
  <c r="O277" i="1" s="1"/>
  <c r="U277" i="1" s="1"/>
  <c r="AA277" i="1" s="1"/>
  <c r="O278" i="1"/>
  <c r="U278" i="1" s="1"/>
  <c r="AA278" i="1" s="1"/>
  <c r="I283" i="1"/>
  <c r="O283" i="1" s="1"/>
  <c r="U283" i="1" s="1"/>
  <c r="AA283" i="1" s="1"/>
  <c r="O284" i="1"/>
  <c r="U284" i="1" s="1"/>
  <c r="AA284" i="1" s="1"/>
  <c r="I294" i="1"/>
  <c r="O294" i="1" s="1"/>
  <c r="U294" i="1" s="1"/>
  <c r="AA294" i="1" s="1"/>
  <c r="O295" i="1"/>
  <c r="U295" i="1" s="1"/>
  <c r="AA295" i="1" s="1"/>
  <c r="I325" i="1"/>
  <c r="O325" i="1" s="1"/>
  <c r="U325" i="1" s="1"/>
  <c r="AA325" i="1" s="1"/>
  <c r="O326" i="1"/>
  <c r="U326" i="1" s="1"/>
  <c r="AA326" i="1" s="1"/>
  <c r="O348" i="1"/>
  <c r="U348" i="1" s="1"/>
  <c r="AA348" i="1" s="1"/>
  <c r="I385" i="1"/>
  <c r="O385" i="1" s="1"/>
  <c r="U385" i="1" s="1"/>
  <c r="AA385" i="1" s="1"/>
  <c r="O386" i="1"/>
  <c r="U386" i="1" s="1"/>
  <c r="AA386" i="1" s="1"/>
  <c r="I410" i="1"/>
  <c r="O411" i="1"/>
  <c r="U411" i="1" s="1"/>
  <c r="AA411" i="1" s="1"/>
  <c r="I472" i="1"/>
  <c r="O473" i="1"/>
  <c r="U473" i="1" s="1"/>
  <c r="AA473" i="1" s="1"/>
  <c r="J22" i="1"/>
  <c r="P22" i="1" s="1"/>
  <c r="V22" i="1" s="1"/>
  <c r="AB22" i="1" s="1"/>
  <c r="P23" i="1"/>
  <c r="V23" i="1" s="1"/>
  <c r="AB23" i="1" s="1"/>
  <c r="J28" i="1"/>
  <c r="P28" i="1" s="1"/>
  <c r="V28" i="1" s="1"/>
  <c r="AB28" i="1" s="1"/>
  <c r="P29" i="1"/>
  <c r="V29" i="1" s="1"/>
  <c r="AB29" i="1" s="1"/>
  <c r="J41" i="1"/>
  <c r="P42" i="1"/>
  <c r="V42" i="1" s="1"/>
  <c r="AB42" i="1" s="1"/>
  <c r="J47" i="1"/>
  <c r="P47" i="1" s="1"/>
  <c r="V47" i="1" s="1"/>
  <c r="AB47" i="1" s="1"/>
  <c r="P48" i="1"/>
  <c r="V48" i="1" s="1"/>
  <c r="AB48" i="1" s="1"/>
  <c r="J59" i="1"/>
  <c r="P59" i="1" s="1"/>
  <c r="V59" i="1" s="1"/>
  <c r="AB59" i="1" s="1"/>
  <c r="P60" i="1"/>
  <c r="V60" i="1" s="1"/>
  <c r="AB60" i="1" s="1"/>
  <c r="J83" i="1"/>
  <c r="P83" i="1" s="1"/>
  <c r="V83" i="1" s="1"/>
  <c r="AB83" i="1" s="1"/>
  <c r="P84" i="1"/>
  <c r="V84" i="1" s="1"/>
  <c r="AB84" i="1" s="1"/>
  <c r="J115" i="1"/>
  <c r="P115" i="1" s="1"/>
  <c r="V115" i="1" s="1"/>
  <c r="AB115" i="1" s="1"/>
  <c r="P116" i="1"/>
  <c r="V116" i="1" s="1"/>
  <c r="AB116" i="1" s="1"/>
  <c r="J121" i="1"/>
  <c r="P121" i="1" s="1"/>
  <c r="V121" i="1" s="1"/>
  <c r="AB121" i="1" s="1"/>
  <c r="P122" i="1"/>
  <c r="V122" i="1" s="1"/>
  <c r="AB122" i="1" s="1"/>
  <c r="J162" i="1"/>
  <c r="P162" i="1" s="1"/>
  <c r="V162" i="1" s="1"/>
  <c r="AB162" i="1" s="1"/>
  <c r="P163" i="1"/>
  <c r="V163" i="1" s="1"/>
  <c r="AB163" i="1" s="1"/>
  <c r="J168" i="1"/>
  <c r="P168" i="1" s="1"/>
  <c r="V168" i="1" s="1"/>
  <c r="AB168" i="1" s="1"/>
  <c r="P169" i="1"/>
  <c r="V169" i="1" s="1"/>
  <c r="AB169" i="1" s="1"/>
  <c r="J174" i="1"/>
  <c r="P174" i="1" s="1"/>
  <c r="V174" i="1" s="1"/>
  <c r="AB174" i="1" s="1"/>
  <c r="P175" i="1"/>
  <c r="V175" i="1" s="1"/>
  <c r="AB175" i="1" s="1"/>
  <c r="J203" i="1"/>
  <c r="P203" i="1" s="1"/>
  <c r="V203" i="1" s="1"/>
  <c r="AB203" i="1" s="1"/>
  <c r="P204" i="1"/>
  <c r="V204" i="1" s="1"/>
  <c r="AB204" i="1" s="1"/>
  <c r="J215" i="1"/>
  <c r="P215" i="1" s="1"/>
  <c r="V215" i="1" s="1"/>
  <c r="AB215" i="1" s="1"/>
  <c r="P216" i="1"/>
  <c r="V216" i="1" s="1"/>
  <c r="AB216" i="1" s="1"/>
  <c r="J228" i="1"/>
  <c r="P228" i="1" s="1"/>
  <c r="V228" i="1" s="1"/>
  <c r="AB228" i="1" s="1"/>
  <c r="P229" i="1"/>
  <c r="V229" i="1" s="1"/>
  <c r="AB229" i="1" s="1"/>
  <c r="J243" i="1"/>
  <c r="P243" i="1" s="1"/>
  <c r="V243" i="1" s="1"/>
  <c r="AB243" i="1" s="1"/>
  <c r="P244" i="1"/>
  <c r="V244" i="1" s="1"/>
  <c r="AB244" i="1" s="1"/>
  <c r="J240" i="1"/>
  <c r="P240" i="1" s="1"/>
  <c r="V240" i="1" s="1"/>
  <c r="AB240" i="1" s="1"/>
  <c r="P241" i="1"/>
  <c r="V241" i="1" s="1"/>
  <c r="AB241" i="1" s="1"/>
  <c r="J250" i="1"/>
  <c r="P250" i="1" s="1"/>
  <c r="V250" i="1" s="1"/>
  <c r="AB250" i="1" s="1"/>
  <c r="P251" i="1"/>
  <c r="V251" i="1" s="1"/>
  <c r="AB251" i="1" s="1"/>
  <c r="J256" i="1"/>
  <c r="P256" i="1" s="1"/>
  <c r="V256" i="1" s="1"/>
  <c r="AB256" i="1" s="1"/>
  <c r="P257" i="1"/>
  <c r="V257" i="1" s="1"/>
  <c r="AB257" i="1" s="1"/>
  <c r="J277" i="1"/>
  <c r="P277" i="1" s="1"/>
  <c r="V277" i="1" s="1"/>
  <c r="AB277" i="1" s="1"/>
  <c r="P278" i="1"/>
  <c r="V278" i="1" s="1"/>
  <c r="AB278" i="1" s="1"/>
  <c r="J283" i="1"/>
  <c r="P283" i="1" s="1"/>
  <c r="V283" i="1" s="1"/>
  <c r="AB283" i="1" s="1"/>
  <c r="P284" i="1"/>
  <c r="V284" i="1" s="1"/>
  <c r="AB284" i="1" s="1"/>
  <c r="J294" i="1"/>
  <c r="P294" i="1" s="1"/>
  <c r="V294" i="1" s="1"/>
  <c r="AB294" i="1" s="1"/>
  <c r="P295" i="1"/>
  <c r="V295" i="1" s="1"/>
  <c r="AB295" i="1" s="1"/>
  <c r="J325" i="1"/>
  <c r="P325" i="1" s="1"/>
  <c r="V325" i="1" s="1"/>
  <c r="AB325" i="1" s="1"/>
  <c r="P326" i="1"/>
  <c r="V326" i="1" s="1"/>
  <c r="AB326" i="1" s="1"/>
  <c r="P348" i="1"/>
  <c r="V348" i="1" s="1"/>
  <c r="AB348" i="1" s="1"/>
  <c r="J385" i="1"/>
  <c r="P385" i="1" s="1"/>
  <c r="V385" i="1" s="1"/>
  <c r="AB385" i="1" s="1"/>
  <c r="P386" i="1"/>
  <c r="V386" i="1" s="1"/>
  <c r="AB386" i="1" s="1"/>
  <c r="J410" i="1"/>
  <c r="P411" i="1"/>
  <c r="V411" i="1" s="1"/>
  <c r="AB411" i="1" s="1"/>
  <c r="J472" i="1"/>
  <c r="P473" i="1"/>
  <c r="V473" i="1" s="1"/>
  <c r="AB473" i="1" s="1"/>
  <c r="I19" i="1"/>
  <c r="O19" i="1" s="1"/>
  <c r="U19" i="1" s="1"/>
  <c r="AA19" i="1" s="1"/>
  <c r="O20" i="1"/>
  <c r="U20" i="1" s="1"/>
  <c r="AA20" i="1" s="1"/>
  <c r="I25" i="1"/>
  <c r="O25" i="1" s="1"/>
  <c r="U25" i="1" s="1"/>
  <c r="AA25" i="1" s="1"/>
  <c r="O26" i="1"/>
  <c r="U26" i="1" s="1"/>
  <c r="AA26" i="1" s="1"/>
  <c r="I31" i="1"/>
  <c r="O31" i="1" s="1"/>
  <c r="U31" i="1" s="1"/>
  <c r="AA31" i="1" s="1"/>
  <c r="O32" i="1"/>
  <c r="U32" i="1" s="1"/>
  <c r="AA32" i="1" s="1"/>
  <c r="I44" i="1"/>
  <c r="O44" i="1" s="1"/>
  <c r="U44" i="1" s="1"/>
  <c r="AA44" i="1" s="1"/>
  <c r="O45" i="1"/>
  <c r="U45" i="1" s="1"/>
  <c r="AA45" i="1" s="1"/>
  <c r="I53" i="1"/>
  <c r="O53" i="1" s="1"/>
  <c r="U53" i="1" s="1"/>
  <c r="AA53" i="1" s="1"/>
  <c r="O54" i="1"/>
  <c r="U54" i="1" s="1"/>
  <c r="AA54" i="1" s="1"/>
  <c r="I62" i="1"/>
  <c r="O62" i="1" s="1"/>
  <c r="U62" i="1" s="1"/>
  <c r="AA62" i="1" s="1"/>
  <c r="O63" i="1"/>
  <c r="U63" i="1" s="1"/>
  <c r="AA63" i="1" s="1"/>
  <c r="I80" i="1"/>
  <c r="O80" i="1" s="1"/>
  <c r="U80" i="1" s="1"/>
  <c r="AA80" i="1" s="1"/>
  <c r="O81" i="1"/>
  <c r="U81" i="1" s="1"/>
  <c r="AA81" i="1" s="1"/>
  <c r="I106" i="1"/>
  <c r="O107" i="1"/>
  <c r="U107" i="1" s="1"/>
  <c r="AA107" i="1" s="1"/>
  <c r="I118" i="1"/>
  <c r="O118" i="1" s="1"/>
  <c r="U118" i="1" s="1"/>
  <c r="AA118" i="1" s="1"/>
  <c r="O119" i="1"/>
  <c r="U119" i="1" s="1"/>
  <c r="AA119" i="1" s="1"/>
  <c r="I159" i="1"/>
  <c r="O159" i="1" s="1"/>
  <c r="U159" i="1" s="1"/>
  <c r="AA159" i="1" s="1"/>
  <c r="O160" i="1"/>
  <c r="U160" i="1" s="1"/>
  <c r="AA160" i="1" s="1"/>
  <c r="I165" i="1"/>
  <c r="O165" i="1" s="1"/>
  <c r="U165" i="1" s="1"/>
  <c r="AA165" i="1" s="1"/>
  <c r="O166" i="1"/>
  <c r="U166" i="1" s="1"/>
  <c r="AA166" i="1" s="1"/>
  <c r="I171" i="1"/>
  <c r="O171" i="1" s="1"/>
  <c r="U171" i="1" s="1"/>
  <c r="AA171" i="1" s="1"/>
  <c r="O172" i="1"/>
  <c r="U172" i="1" s="1"/>
  <c r="AA172" i="1" s="1"/>
  <c r="I200" i="1"/>
  <c r="O200" i="1" s="1"/>
  <c r="U200" i="1" s="1"/>
  <c r="AA200" i="1" s="1"/>
  <c r="O201" i="1"/>
  <c r="U201" i="1" s="1"/>
  <c r="AA201" i="1" s="1"/>
  <c r="I206" i="1"/>
  <c r="O206" i="1" s="1"/>
  <c r="U206" i="1" s="1"/>
  <c r="AA206" i="1" s="1"/>
  <c r="O207" i="1"/>
  <c r="U207" i="1" s="1"/>
  <c r="AA207" i="1" s="1"/>
  <c r="I209" i="1"/>
  <c r="O209" i="1" s="1"/>
  <c r="U209" i="1" s="1"/>
  <c r="AA209" i="1" s="1"/>
  <c r="O210" i="1"/>
  <c r="U210" i="1" s="1"/>
  <c r="AA210" i="1" s="1"/>
  <c r="I231" i="1"/>
  <c r="O231" i="1" s="1"/>
  <c r="U231" i="1" s="1"/>
  <c r="AA231" i="1" s="1"/>
  <c r="O232" i="1"/>
  <c r="U232" i="1" s="1"/>
  <c r="AA232" i="1" s="1"/>
  <c r="I234" i="1"/>
  <c r="O234" i="1" s="1"/>
  <c r="U234" i="1" s="1"/>
  <c r="AA234" i="1" s="1"/>
  <c r="O235" i="1"/>
  <c r="U235" i="1" s="1"/>
  <c r="AA235" i="1" s="1"/>
  <c r="I246" i="1"/>
  <c r="O246" i="1" s="1"/>
  <c r="U246" i="1" s="1"/>
  <c r="AA246" i="1" s="1"/>
  <c r="O247" i="1"/>
  <c r="U247" i="1" s="1"/>
  <c r="AA247" i="1" s="1"/>
  <c r="I253" i="1"/>
  <c r="O253" i="1" s="1"/>
  <c r="U253" i="1" s="1"/>
  <c r="AA253" i="1" s="1"/>
  <c r="O254" i="1"/>
  <c r="U254" i="1" s="1"/>
  <c r="AA254" i="1" s="1"/>
  <c r="I259" i="1"/>
  <c r="O259" i="1" s="1"/>
  <c r="U259" i="1" s="1"/>
  <c r="AA259" i="1" s="1"/>
  <c r="O260" i="1"/>
  <c r="U260" i="1" s="1"/>
  <c r="AA260" i="1" s="1"/>
  <c r="I280" i="1"/>
  <c r="O280" i="1" s="1"/>
  <c r="U280" i="1" s="1"/>
  <c r="AA280" i="1" s="1"/>
  <c r="O281" i="1"/>
  <c r="U281" i="1" s="1"/>
  <c r="AA281" i="1" s="1"/>
  <c r="I297" i="1"/>
  <c r="O297" i="1" s="1"/>
  <c r="U297" i="1" s="1"/>
  <c r="AA297" i="1" s="1"/>
  <c r="O298" i="1"/>
  <c r="U298" i="1" s="1"/>
  <c r="AA298" i="1" s="1"/>
  <c r="I308" i="1"/>
  <c r="O309" i="1"/>
  <c r="U309" i="1" s="1"/>
  <c r="AA309" i="1" s="1"/>
  <c r="I339" i="1"/>
  <c r="O339" i="1" s="1"/>
  <c r="U339" i="1" s="1"/>
  <c r="AA339" i="1" s="1"/>
  <c r="O340" i="1"/>
  <c r="U340" i="1" s="1"/>
  <c r="AA340" i="1" s="1"/>
  <c r="I353" i="1"/>
  <c r="I346" i="1" s="1"/>
  <c r="O346" i="1" s="1"/>
  <c r="U346" i="1" s="1"/>
  <c r="AA346" i="1" s="1"/>
  <c r="O354" i="1"/>
  <c r="U354" i="1" s="1"/>
  <c r="AA354" i="1" s="1"/>
  <c r="I467" i="1"/>
  <c r="O468" i="1"/>
  <c r="U468" i="1" s="1"/>
  <c r="AA468" i="1" s="1"/>
  <c r="I482" i="1"/>
  <c r="O483" i="1"/>
  <c r="U483" i="1" s="1"/>
  <c r="AA483" i="1" s="1"/>
  <c r="J62" i="1"/>
  <c r="P62" i="1" s="1"/>
  <c r="V62" i="1" s="1"/>
  <c r="AB62" i="1" s="1"/>
  <c r="P63" i="1"/>
  <c r="V63" i="1" s="1"/>
  <c r="AB63" i="1" s="1"/>
  <c r="J482" i="1"/>
  <c r="P483" i="1"/>
  <c r="V483" i="1" s="1"/>
  <c r="AB483" i="1" s="1"/>
  <c r="I421" i="1"/>
  <c r="O421" i="1" s="1"/>
  <c r="U421" i="1" s="1"/>
  <c r="AA421" i="1" s="1"/>
  <c r="J263" i="1"/>
  <c r="P264" i="1"/>
  <c r="V264" i="1" s="1"/>
  <c r="AB264" i="1" s="1"/>
  <c r="I666" i="1"/>
  <c r="O666" i="1" s="1"/>
  <c r="U666" i="1" s="1"/>
  <c r="AA666" i="1" s="1"/>
  <c r="J666" i="1"/>
  <c r="P666" i="1" s="1"/>
  <c r="V666" i="1" s="1"/>
  <c r="AB666" i="1" s="1"/>
  <c r="O388" i="1"/>
  <c r="U388" i="1" s="1"/>
  <c r="AA388" i="1" s="1"/>
  <c r="P388" i="1"/>
  <c r="V388" i="1" s="1"/>
  <c r="AB388" i="1" s="1"/>
  <c r="J328" i="1"/>
  <c r="J318" i="1"/>
  <c r="P318" i="1" s="1"/>
  <c r="V318" i="1" s="1"/>
  <c r="AB318" i="1" s="1"/>
  <c r="I328" i="1"/>
  <c r="I318" i="1"/>
  <c r="O318" i="1" s="1"/>
  <c r="U318" i="1" s="1"/>
  <c r="AA318" i="1" s="1"/>
  <c r="I131" i="1"/>
  <c r="J461" i="1"/>
  <c r="I361" i="1"/>
  <c r="O361" i="1" s="1"/>
  <c r="U361" i="1" s="1"/>
  <c r="AA361" i="1" s="1"/>
  <c r="J361" i="1"/>
  <c r="P361" i="1" s="1"/>
  <c r="V361" i="1" s="1"/>
  <c r="AB361" i="1" s="1"/>
  <c r="J679" i="1"/>
  <c r="P679" i="1" s="1"/>
  <c r="V679" i="1" s="1"/>
  <c r="AB679" i="1" s="1"/>
  <c r="I742" i="1"/>
  <c r="O742" i="1" s="1"/>
  <c r="U742" i="1" s="1"/>
  <c r="AA742" i="1" s="1"/>
  <c r="I461" i="1"/>
  <c r="I679" i="1"/>
  <c r="O679" i="1" s="1"/>
  <c r="U679" i="1" s="1"/>
  <c r="AA679" i="1" s="1"/>
  <c r="I644" i="1"/>
  <c r="O644" i="1" s="1"/>
  <c r="U644" i="1" s="1"/>
  <c r="AA644" i="1" s="1"/>
  <c r="J742" i="1"/>
  <c r="P742" i="1" s="1"/>
  <c r="V742" i="1" s="1"/>
  <c r="AB742" i="1" s="1"/>
  <c r="J131" i="1"/>
  <c r="J147" i="1"/>
  <c r="J644" i="1"/>
  <c r="P644" i="1" s="1"/>
  <c r="V644" i="1" s="1"/>
  <c r="AB644" i="1" s="1"/>
  <c r="I147" i="1"/>
  <c r="I366" i="1"/>
  <c r="O366" i="1" s="1"/>
  <c r="U366" i="1" s="1"/>
  <c r="AA366" i="1" s="1"/>
  <c r="O395" i="1"/>
  <c r="U395" i="1" s="1"/>
  <c r="AA395" i="1" s="1"/>
  <c r="J366" i="1"/>
  <c r="P366" i="1" s="1"/>
  <c r="V366" i="1" s="1"/>
  <c r="AB366" i="1" s="1"/>
  <c r="P395" i="1"/>
  <c r="V395" i="1" s="1"/>
  <c r="AB395" i="1" s="1"/>
  <c r="H696" i="1"/>
  <c r="H693" i="1"/>
  <c r="H690" i="1"/>
  <c r="H552" i="1"/>
  <c r="H523" i="1"/>
  <c r="H340" i="1"/>
  <c r="H326" i="1"/>
  <c r="H287" i="1"/>
  <c r="H241" i="1"/>
  <c r="H247" i="1"/>
  <c r="O106" i="1" l="1"/>
  <c r="U106" i="1" s="1"/>
  <c r="AA106" i="1" s="1"/>
  <c r="I98" i="1"/>
  <c r="O98" i="1" s="1"/>
  <c r="U98" i="1" s="1"/>
  <c r="AA98" i="1" s="1"/>
  <c r="P106" i="1"/>
  <c r="V106" i="1" s="1"/>
  <c r="AB106" i="1" s="1"/>
  <c r="J98" i="1"/>
  <c r="P98" i="1" s="1"/>
  <c r="V98" i="1" s="1"/>
  <c r="AB98" i="1" s="1"/>
  <c r="P328" i="1"/>
  <c r="V328" i="1" s="1"/>
  <c r="AB328" i="1" s="1"/>
  <c r="J312" i="1"/>
  <c r="O328" i="1"/>
  <c r="U328" i="1" s="1"/>
  <c r="AA328" i="1" s="1"/>
  <c r="I312" i="1"/>
  <c r="O312" i="1" s="1"/>
  <c r="U312" i="1" s="1"/>
  <c r="AA312" i="1" s="1"/>
  <c r="I515" i="1"/>
  <c r="O515" i="1" s="1"/>
  <c r="U515" i="1" s="1"/>
  <c r="AA515" i="1" s="1"/>
  <c r="J515" i="1"/>
  <c r="P515" i="1" s="1"/>
  <c r="V515" i="1" s="1"/>
  <c r="AB515" i="1" s="1"/>
  <c r="P41" i="1"/>
  <c r="V41" i="1" s="1"/>
  <c r="AB41" i="1" s="1"/>
  <c r="J37" i="1"/>
  <c r="P37" i="1" s="1"/>
  <c r="V37" i="1" s="1"/>
  <c r="AB37" i="1" s="1"/>
  <c r="O41" i="1"/>
  <c r="U41" i="1" s="1"/>
  <c r="AA41" i="1" s="1"/>
  <c r="I37" i="1"/>
  <c r="O37" i="1" s="1"/>
  <c r="U37" i="1" s="1"/>
  <c r="AA37" i="1" s="1"/>
  <c r="I547" i="1"/>
  <c r="O547" i="1" s="1"/>
  <c r="U547" i="1" s="1"/>
  <c r="AA547" i="1" s="1"/>
  <c r="J547" i="1"/>
  <c r="P547" i="1" s="1"/>
  <c r="V547" i="1" s="1"/>
  <c r="AB547" i="1" s="1"/>
  <c r="H240" i="1"/>
  <c r="N240" i="1" s="1"/>
  <c r="T240" i="1" s="1"/>
  <c r="Z240" i="1" s="1"/>
  <c r="N241" i="1"/>
  <c r="T241" i="1" s="1"/>
  <c r="Z241" i="1" s="1"/>
  <c r="H689" i="1"/>
  <c r="N689" i="1" s="1"/>
  <c r="T689" i="1" s="1"/>
  <c r="Z689" i="1" s="1"/>
  <c r="N690" i="1"/>
  <c r="T690" i="1" s="1"/>
  <c r="Z690" i="1" s="1"/>
  <c r="J460" i="1"/>
  <c r="P460" i="1" s="1"/>
  <c r="V460" i="1" s="1"/>
  <c r="AB460" i="1" s="1"/>
  <c r="P461" i="1"/>
  <c r="V461" i="1" s="1"/>
  <c r="AB461" i="1" s="1"/>
  <c r="H286" i="1"/>
  <c r="N286" i="1" s="1"/>
  <c r="T286" i="1" s="1"/>
  <c r="Z286" i="1" s="1"/>
  <c r="N287" i="1"/>
  <c r="T287" i="1" s="1"/>
  <c r="Z287" i="1" s="1"/>
  <c r="H692" i="1"/>
  <c r="N692" i="1" s="1"/>
  <c r="T692" i="1" s="1"/>
  <c r="Z692" i="1" s="1"/>
  <c r="N693" i="1"/>
  <c r="T693" i="1" s="1"/>
  <c r="Z693" i="1" s="1"/>
  <c r="J146" i="1"/>
  <c r="P146" i="1" s="1"/>
  <c r="V146" i="1" s="1"/>
  <c r="AB146" i="1" s="1"/>
  <c r="P147" i="1"/>
  <c r="V147" i="1" s="1"/>
  <c r="AB147" i="1" s="1"/>
  <c r="I454" i="1"/>
  <c r="O454" i="1" s="1"/>
  <c r="U454" i="1" s="1"/>
  <c r="AA454" i="1" s="1"/>
  <c r="O455" i="1"/>
  <c r="U455" i="1" s="1"/>
  <c r="AA455" i="1" s="1"/>
  <c r="J542" i="1"/>
  <c r="P542" i="1" s="1"/>
  <c r="V542" i="1" s="1"/>
  <c r="AB542" i="1" s="1"/>
  <c r="P543" i="1"/>
  <c r="V543" i="1" s="1"/>
  <c r="AB543" i="1" s="1"/>
  <c r="H325" i="1"/>
  <c r="N325" i="1" s="1"/>
  <c r="T325" i="1" s="1"/>
  <c r="Z325" i="1" s="1"/>
  <c r="N326" i="1"/>
  <c r="T326" i="1" s="1"/>
  <c r="Z326" i="1" s="1"/>
  <c r="H522" i="1"/>
  <c r="N522" i="1" s="1"/>
  <c r="T522" i="1" s="1"/>
  <c r="Z522" i="1" s="1"/>
  <c r="N523" i="1"/>
  <c r="T523" i="1" s="1"/>
  <c r="Z523" i="1" s="1"/>
  <c r="H695" i="1"/>
  <c r="N695" i="1" s="1"/>
  <c r="T695" i="1" s="1"/>
  <c r="Z695" i="1" s="1"/>
  <c r="N696" i="1"/>
  <c r="T696" i="1" s="1"/>
  <c r="Z696" i="1" s="1"/>
  <c r="J130" i="1"/>
  <c r="P130" i="1" s="1"/>
  <c r="V130" i="1" s="1"/>
  <c r="AB130" i="1" s="1"/>
  <c r="P131" i="1"/>
  <c r="V131" i="1" s="1"/>
  <c r="AB131" i="1" s="1"/>
  <c r="I460" i="1"/>
  <c r="O460" i="1" s="1"/>
  <c r="U460" i="1" s="1"/>
  <c r="AA460" i="1" s="1"/>
  <c r="O461" i="1"/>
  <c r="U461" i="1" s="1"/>
  <c r="AA461" i="1" s="1"/>
  <c r="J158" i="1"/>
  <c r="P158" i="1" s="1"/>
  <c r="V158" i="1" s="1"/>
  <c r="AB158" i="1" s="1"/>
  <c r="I130" i="1"/>
  <c r="O130" i="1" s="1"/>
  <c r="U130" i="1" s="1"/>
  <c r="AA130" i="1" s="1"/>
  <c r="O131" i="1"/>
  <c r="U131" i="1" s="1"/>
  <c r="AA131" i="1" s="1"/>
  <c r="H246" i="1"/>
  <c r="N246" i="1" s="1"/>
  <c r="T246" i="1" s="1"/>
  <c r="Z246" i="1" s="1"/>
  <c r="N247" i="1"/>
  <c r="T247" i="1" s="1"/>
  <c r="Z247" i="1" s="1"/>
  <c r="H339" i="1"/>
  <c r="N339" i="1" s="1"/>
  <c r="T339" i="1" s="1"/>
  <c r="Z339" i="1" s="1"/>
  <c r="N340" i="1"/>
  <c r="T340" i="1" s="1"/>
  <c r="Z340" i="1" s="1"/>
  <c r="H551" i="1"/>
  <c r="N551" i="1" s="1"/>
  <c r="T551" i="1" s="1"/>
  <c r="Z551" i="1" s="1"/>
  <c r="N552" i="1"/>
  <c r="T552" i="1" s="1"/>
  <c r="Z552" i="1" s="1"/>
  <c r="I146" i="1"/>
  <c r="O146" i="1" s="1"/>
  <c r="U146" i="1" s="1"/>
  <c r="AA146" i="1" s="1"/>
  <c r="O147" i="1"/>
  <c r="U147" i="1" s="1"/>
  <c r="AA147" i="1" s="1"/>
  <c r="I196" i="1"/>
  <c r="O196" i="1" s="1"/>
  <c r="U196" i="1" s="1"/>
  <c r="AA196" i="1" s="1"/>
  <c r="J196" i="1"/>
  <c r="P196" i="1" s="1"/>
  <c r="V196" i="1" s="1"/>
  <c r="AB196" i="1" s="1"/>
  <c r="J18" i="1"/>
  <c r="P18" i="1" s="1"/>
  <c r="V18" i="1" s="1"/>
  <c r="AB18" i="1" s="1"/>
  <c r="J454" i="1"/>
  <c r="P454" i="1" s="1"/>
  <c r="V454" i="1" s="1"/>
  <c r="AB454" i="1" s="1"/>
  <c r="P455" i="1"/>
  <c r="V455" i="1" s="1"/>
  <c r="AB455" i="1" s="1"/>
  <c r="I542" i="1"/>
  <c r="O542" i="1" s="1"/>
  <c r="U542" i="1" s="1"/>
  <c r="AA542" i="1" s="1"/>
  <c r="O543" i="1"/>
  <c r="U543" i="1" s="1"/>
  <c r="AA543" i="1" s="1"/>
  <c r="I18" i="1"/>
  <c r="O18" i="1" s="1"/>
  <c r="U18" i="1" s="1"/>
  <c r="AA18" i="1" s="1"/>
  <c r="I249" i="1"/>
  <c r="O249" i="1" s="1"/>
  <c r="U249" i="1" s="1"/>
  <c r="AA249" i="1" s="1"/>
  <c r="I466" i="1"/>
  <c r="O466" i="1" s="1"/>
  <c r="U466" i="1" s="1"/>
  <c r="AA466" i="1" s="1"/>
  <c r="O467" i="1"/>
  <c r="U467" i="1" s="1"/>
  <c r="AA467" i="1" s="1"/>
  <c r="O353" i="1"/>
  <c r="U353" i="1" s="1"/>
  <c r="AA353" i="1" s="1"/>
  <c r="I307" i="1"/>
  <c r="O307" i="1" s="1"/>
  <c r="U307" i="1" s="1"/>
  <c r="AA307" i="1" s="1"/>
  <c r="O308" i="1"/>
  <c r="U308" i="1" s="1"/>
  <c r="AA308" i="1" s="1"/>
  <c r="J409" i="1"/>
  <c r="P410" i="1"/>
  <c r="V410" i="1" s="1"/>
  <c r="AB410" i="1" s="1"/>
  <c r="J221" i="1"/>
  <c r="P221" i="1" s="1"/>
  <c r="V221" i="1" s="1"/>
  <c r="AB221" i="1" s="1"/>
  <c r="J276" i="1"/>
  <c r="P276" i="1" s="1"/>
  <c r="V276" i="1" s="1"/>
  <c r="AB276" i="1" s="1"/>
  <c r="I158" i="1"/>
  <c r="O158" i="1" s="1"/>
  <c r="U158" i="1" s="1"/>
  <c r="AA158" i="1" s="1"/>
  <c r="I221" i="1"/>
  <c r="O221" i="1" s="1"/>
  <c r="U221" i="1" s="1"/>
  <c r="AA221" i="1" s="1"/>
  <c r="I276" i="1"/>
  <c r="O276" i="1" s="1"/>
  <c r="U276" i="1" s="1"/>
  <c r="AA276" i="1" s="1"/>
  <c r="J481" i="1"/>
  <c r="P481" i="1" s="1"/>
  <c r="V481" i="1" s="1"/>
  <c r="AB481" i="1" s="1"/>
  <c r="P482" i="1"/>
  <c r="V482" i="1" s="1"/>
  <c r="AB482" i="1" s="1"/>
  <c r="I481" i="1"/>
  <c r="O481" i="1" s="1"/>
  <c r="U481" i="1" s="1"/>
  <c r="AA481" i="1" s="1"/>
  <c r="O482" i="1"/>
  <c r="U482" i="1" s="1"/>
  <c r="AA482" i="1" s="1"/>
  <c r="J471" i="1"/>
  <c r="P471" i="1" s="1"/>
  <c r="V471" i="1" s="1"/>
  <c r="AB471" i="1" s="1"/>
  <c r="P472" i="1"/>
  <c r="V472" i="1" s="1"/>
  <c r="AB472" i="1" s="1"/>
  <c r="I409" i="1"/>
  <c r="O410" i="1"/>
  <c r="U410" i="1" s="1"/>
  <c r="AA410" i="1" s="1"/>
  <c r="J466" i="1"/>
  <c r="P466" i="1" s="1"/>
  <c r="V466" i="1" s="1"/>
  <c r="AB466" i="1" s="1"/>
  <c r="P467" i="1"/>
  <c r="V467" i="1" s="1"/>
  <c r="AB467" i="1" s="1"/>
  <c r="P353" i="1"/>
  <c r="V353" i="1" s="1"/>
  <c r="AB353" i="1" s="1"/>
  <c r="J307" i="1"/>
  <c r="P307" i="1" s="1"/>
  <c r="V307" i="1" s="1"/>
  <c r="AB307" i="1" s="1"/>
  <c r="P308" i="1"/>
  <c r="V308" i="1" s="1"/>
  <c r="AB308" i="1" s="1"/>
  <c r="J249" i="1"/>
  <c r="P249" i="1" s="1"/>
  <c r="V249" i="1" s="1"/>
  <c r="AB249" i="1" s="1"/>
  <c r="J262" i="1"/>
  <c r="P262" i="1" s="1"/>
  <c r="V262" i="1" s="1"/>
  <c r="AB262" i="1" s="1"/>
  <c r="P263" i="1"/>
  <c r="V263" i="1" s="1"/>
  <c r="AB263" i="1" s="1"/>
  <c r="I471" i="1"/>
  <c r="O471" i="1" s="1"/>
  <c r="U471" i="1" s="1"/>
  <c r="AA471" i="1" s="1"/>
  <c r="O472" i="1"/>
  <c r="U472" i="1" s="1"/>
  <c r="AA472" i="1" s="1"/>
  <c r="J637" i="1"/>
  <c r="P637" i="1" s="1"/>
  <c r="V637" i="1" s="1"/>
  <c r="AB637" i="1" s="1"/>
  <c r="I637" i="1"/>
  <c r="O637" i="1" s="1"/>
  <c r="U637" i="1" s="1"/>
  <c r="AA637" i="1" s="1"/>
  <c r="I360" i="1"/>
  <c r="O360" i="1" s="1"/>
  <c r="U360" i="1" s="1"/>
  <c r="AA360" i="1" s="1"/>
  <c r="J360" i="1"/>
  <c r="P360" i="1" s="1"/>
  <c r="V360" i="1" s="1"/>
  <c r="AB360" i="1" s="1"/>
  <c r="I381" i="1"/>
  <c r="J381" i="1"/>
  <c r="P312" i="1"/>
  <c r="V312" i="1" s="1"/>
  <c r="AB312" i="1" s="1"/>
  <c r="P409" i="1" l="1"/>
  <c r="V409" i="1" s="1"/>
  <c r="AB409" i="1" s="1"/>
  <c r="J380" i="1"/>
  <c r="P380" i="1" s="1"/>
  <c r="V380" i="1" s="1"/>
  <c r="AB380" i="1" s="1"/>
  <c r="O409" i="1"/>
  <c r="U409" i="1" s="1"/>
  <c r="AA409" i="1" s="1"/>
  <c r="I380" i="1"/>
  <c r="O380" i="1" s="1"/>
  <c r="U380" i="1" s="1"/>
  <c r="AA380" i="1" s="1"/>
  <c r="I195" i="1"/>
  <c r="O195" i="1" s="1"/>
  <c r="U195" i="1" s="1"/>
  <c r="AA195" i="1" s="1"/>
  <c r="J459" i="1"/>
  <c r="P459" i="1" s="1"/>
  <c r="V459" i="1" s="1"/>
  <c r="AB459" i="1" s="1"/>
  <c r="P381" i="1"/>
  <c r="V381" i="1" s="1"/>
  <c r="AB381" i="1" s="1"/>
  <c r="I17" i="1"/>
  <c r="O17" i="1" s="1"/>
  <c r="U17" i="1" s="1"/>
  <c r="AA17" i="1" s="1"/>
  <c r="O381" i="1"/>
  <c r="U381" i="1" s="1"/>
  <c r="AA381" i="1" s="1"/>
  <c r="J195" i="1"/>
  <c r="P195" i="1" s="1"/>
  <c r="V195" i="1" s="1"/>
  <c r="AB195" i="1" s="1"/>
  <c r="J17" i="1"/>
  <c r="P17" i="1" s="1"/>
  <c r="V17" i="1" s="1"/>
  <c r="AB17" i="1" s="1"/>
  <c r="I459" i="1"/>
  <c r="O459" i="1" s="1"/>
  <c r="U459" i="1" s="1"/>
  <c r="AA459" i="1" s="1"/>
  <c r="N388" i="1" l="1"/>
  <c r="T388" i="1" s="1"/>
  <c r="Z388" i="1" s="1"/>
  <c r="I16" i="1"/>
  <c r="J16" i="1"/>
  <c r="N395" i="1" l="1"/>
  <c r="T395" i="1" s="1"/>
  <c r="Z395" i="1" s="1"/>
  <c r="J761" i="1"/>
  <c r="P761" i="1" s="1"/>
  <c r="V761" i="1" s="1"/>
  <c r="AB761" i="1" s="1"/>
  <c r="P16" i="1"/>
  <c r="V16" i="1" s="1"/>
  <c r="AB16" i="1" s="1"/>
  <c r="I761" i="1"/>
  <c r="O761" i="1" s="1"/>
  <c r="U761" i="1" s="1"/>
  <c r="AA761" i="1" s="1"/>
  <c r="O16" i="1"/>
  <c r="U16" i="1" s="1"/>
  <c r="AA16" i="1" s="1"/>
  <c r="H122" i="1"/>
  <c r="H119" i="1"/>
  <c r="H104" i="1"/>
  <c r="H99" i="1" s="1"/>
  <c r="N99" i="1" s="1"/>
  <c r="T99" i="1" s="1"/>
  <c r="Z99" i="1" s="1"/>
  <c r="H63" i="1"/>
  <c r="H29" i="1"/>
  <c r="H348" i="1"/>
  <c r="N348" i="1" l="1"/>
  <c r="T348" i="1" s="1"/>
  <c r="Z348" i="1" s="1"/>
  <c r="H347" i="1"/>
  <c r="N347" i="1" s="1"/>
  <c r="T347" i="1" s="1"/>
  <c r="Z347" i="1" s="1"/>
  <c r="H121" i="1"/>
  <c r="N121" i="1" s="1"/>
  <c r="T121" i="1" s="1"/>
  <c r="Z121" i="1" s="1"/>
  <c r="N122" i="1"/>
  <c r="T122" i="1" s="1"/>
  <c r="Z122" i="1" s="1"/>
  <c r="H62" i="1"/>
  <c r="N62" i="1" s="1"/>
  <c r="T62" i="1" s="1"/>
  <c r="Z62" i="1" s="1"/>
  <c r="N63" i="1"/>
  <c r="T63" i="1" s="1"/>
  <c r="Z63" i="1" s="1"/>
  <c r="H118" i="1"/>
  <c r="N118" i="1" s="1"/>
  <c r="T118" i="1" s="1"/>
  <c r="Z118" i="1" s="1"/>
  <c r="N119" i="1"/>
  <c r="T119" i="1" s="1"/>
  <c r="Z119" i="1" s="1"/>
  <c r="H28" i="1"/>
  <c r="N28" i="1" s="1"/>
  <c r="T28" i="1" s="1"/>
  <c r="Z28" i="1" s="1"/>
  <c r="N29" i="1"/>
  <c r="T29" i="1" s="1"/>
  <c r="Z29" i="1" s="1"/>
  <c r="N104" i="1"/>
  <c r="T104" i="1" s="1"/>
  <c r="Z104" i="1" s="1"/>
  <c r="H671" i="1"/>
  <c r="N671" i="1" s="1"/>
  <c r="T671" i="1" s="1"/>
  <c r="Z671" i="1" s="1"/>
  <c r="H150" i="1" l="1"/>
  <c r="N150" i="1" s="1"/>
  <c r="T150" i="1" s="1"/>
  <c r="Z150" i="1" s="1"/>
  <c r="H84" i="1"/>
  <c r="H54" i="1"/>
  <c r="H53" i="1" l="1"/>
  <c r="N53" i="1" s="1"/>
  <c r="T53" i="1" s="1"/>
  <c r="Z53" i="1" s="1"/>
  <c r="N54" i="1"/>
  <c r="T54" i="1" s="1"/>
  <c r="Z54" i="1" s="1"/>
  <c r="H83" i="1"/>
  <c r="N83" i="1" s="1"/>
  <c r="T83" i="1" s="1"/>
  <c r="Z83" i="1" s="1"/>
  <c r="N84" i="1"/>
  <c r="T84" i="1" s="1"/>
  <c r="Z84" i="1" s="1"/>
  <c r="H664" i="1"/>
  <c r="N664" i="1" s="1"/>
  <c r="T664" i="1" s="1"/>
  <c r="Z664" i="1" s="1"/>
  <c r="H651" i="1"/>
  <c r="N651" i="1" s="1"/>
  <c r="T651" i="1" s="1"/>
  <c r="Z651" i="1" s="1"/>
  <c r="H555" i="1"/>
  <c r="N555" i="1" s="1"/>
  <c r="T555" i="1" s="1"/>
  <c r="Z555" i="1" s="1"/>
  <c r="H554" i="1" l="1"/>
  <c r="N554" i="1" s="1"/>
  <c r="T554" i="1" s="1"/>
  <c r="Z554" i="1" s="1"/>
  <c r="H663" i="1"/>
  <c r="N663" i="1" s="1"/>
  <c r="T663" i="1" s="1"/>
  <c r="Z663" i="1" s="1"/>
  <c r="H531" i="1"/>
  <c r="N531" i="1" s="1"/>
  <c r="T531" i="1" s="1"/>
  <c r="Z531" i="1" s="1"/>
  <c r="H284" i="1"/>
  <c r="N284" i="1" s="1"/>
  <c r="T284" i="1" s="1"/>
  <c r="Z284" i="1" s="1"/>
  <c r="H301" i="1"/>
  <c r="N301" i="1" s="1"/>
  <c r="T301" i="1" s="1"/>
  <c r="Z301" i="1" s="1"/>
  <c r="H298" i="1"/>
  <c r="N298" i="1" s="1"/>
  <c r="T298" i="1" s="1"/>
  <c r="Z298" i="1" s="1"/>
  <c r="H295" i="1"/>
  <c r="N295" i="1" s="1"/>
  <c r="T295" i="1" s="1"/>
  <c r="Z295" i="1" s="1"/>
  <c r="H278" i="1"/>
  <c r="N278" i="1" s="1"/>
  <c r="T278" i="1" s="1"/>
  <c r="Z278" i="1" s="1"/>
  <c r="H281" i="1"/>
  <c r="N281" i="1" s="1"/>
  <c r="T281" i="1" s="1"/>
  <c r="Z281" i="1" s="1"/>
  <c r="H297" i="1" l="1"/>
  <c r="N297" i="1" s="1"/>
  <c r="T297" i="1" s="1"/>
  <c r="Z297" i="1" s="1"/>
  <c r="H283" i="1"/>
  <c r="N283" i="1" s="1"/>
  <c r="T283" i="1" s="1"/>
  <c r="Z283" i="1" s="1"/>
  <c r="H528" i="1"/>
  <c r="H280" i="1"/>
  <c r="N280" i="1" s="1"/>
  <c r="T280" i="1" s="1"/>
  <c r="Z280" i="1" s="1"/>
  <c r="H294" i="1"/>
  <c r="N294" i="1" s="1"/>
  <c r="T294" i="1" s="1"/>
  <c r="Z294" i="1" s="1"/>
  <c r="H277" i="1"/>
  <c r="N277" i="1" s="1"/>
  <c r="T277" i="1" s="1"/>
  <c r="Z277" i="1" s="1"/>
  <c r="H300" i="1"/>
  <c r="N300" i="1" s="1"/>
  <c r="T300" i="1" s="1"/>
  <c r="Z300" i="1" s="1"/>
  <c r="H515" i="1" l="1"/>
  <c r="N515" i="1" s="1"/>
  <c r="T515" i="1" s="1"/>
  <c r="Z515" i="1" s="1"/>
  <c r="N528" i="1"/>
  <c r="T528" i="1" s="1"/>
  <c r="Z528" i="1" s="1"/>
  <c r="H276" i="1"/>
  <c r="N276" i="1" s="1"/>
  <c r="T276" i="1" s="1"/>
  <c r="Z276" i="1" s="1"/>
  <c r="H134" i="1"/>
  <c r="N134" i="1" s="1"/>
  <c r="T134" i="1" s="1"/>
  <c r="Z134" i="1" s="1"/>
  <c r="H758" i="1" l="1"/>
  <c r="H755" i="1" l="1"/>
  <c r="N755" i="1" s="1"/>
  <c r="T755" i="1" s="1"/>
  <c r="Z755" i="1" s="1"/>
  <c r="N758" i="1"/>
  <c r="T758" i="1" s="1"/>
  <c r="Z758" i="1" s="1"/>
  <c r="H369" i="1"/>
  <c r="N369" i="1" s="1"/>
  <c r="T369" i="1" s="1"/>
  <c r="Z369" i="1" s="1"/>
  <c r="H364" i="1"/>
  <c r="N364" i="1" s="1"/>
  <c r="T364" i="1" s="1"/>
  <c r="Z364" i="1" s="1"/>
  <c r="H558" i="1"/>
  <c r="N558" i="1" s="1"/>
  <c r="T558" i="1" s="1"/>
  <c r="Z558" i="1" s="1"/>
  <c r="H172" i="1"/>
  <c r="N172" i="1" s="1"/>
  <c r="T172" i="1" s="1"/>
  <c r="Z172" i="1" s="1"/>
  <c r="H45" i="1"/>
  <c r="N45" i="1" s="1"/>
  <c r="T45" i="1" s="1"/>
  <c r="Z45" i="1" s="1"/>
  <c r="H23" i="1"/>
  <c r="N23" i="1" s="1"/>
  <c r="T23" i="1" s="1"/>
  <c r="Z23" i="1" s="1"/>
  <c r="H44" i="1" l="1"/>
  <c r="N44" i="1" s="1"/>
  <c r="T44" i="1" s="1"/>
  <c r="Z44" i="1" s="1"/>
  <c r="H171" i="1"/>
  <c r="N171" i="1" s="1"/>
  <c r="T171" i="1" s="1"/>
  <c r="Z171" i="1" s="1"/>
  <c r="H22" i="1"/>
  <c r="N22" i="1" s="1"/>
  <c r="T22" i="1" s="1"/>
  <c r="Z22" i="1" s="1"/>
  <c r="H557" i="1"/>
  <c r="H713" i="1"/>
  <c r="H547" i="1" l="1"/>
  <c r="N547" i="1" s="1"/>
  <c r="T547" i="1" s="1"/>
  <c r="Z547" i="1" s="1"/>
  <c r="N557" i="1"/>
  <c r="T557" i="1" s="1"/>
  <c r="Z557" i="1" s="1"/>
  <c r="H708" i="1"/>
  <c r="N708" i="1" s="1"/>
  <c r="T708" i="1" s="1"/>
  <c r="Z708" i="1" s="1"/>
  <c r="N713" i="1"/>
  <c r="T713" i="1" s="1"/>
  <c r="Z713" i="1" s="1"/>
  <c r="H229" i="1"/>
  <c r="N229" i="1" s="1"/>
  <c r="T229" i="1" s="1"/>
  <c r="Z229" i="1" s="1"/>
  <c r="H228" i="1" l="1"/>
  <c r="N228" i="1" s="1"/>
  <c r="T228" i="1" s="1"/>
  <c r="Z228" i="1" s="1"/>
  <c r="H468" i="1"/>
  <c r="N468" i="1" s="1"/>
  <c r="T468" i="1" s="1"/>
  <c r="Z468" i="1" s="1"/>
  <c r="H464" i="1"/>
  <c r="N464" i="1" s="1"/>
  <c r="T464" i="1" s="1"/>
  <c r="Z464" i="1" s="1"/>
  <c r="H462" i="1"/>
  <c r="N462" i="1" s="1"/>
  <c r="T462" i="1" s="1"/>
  <c r="Z462" i="1" s="1"/>
  <c r="H461" i="1" l="1"/>
  <c r="H467" i="1"/>
  <c r="N467" i="1" s="1"/>
  <c r="T467" i="1" s="1"/>
  <c r="Z467" i="1" s="1"/>
  <c r="H460" i="1" l="1"/>
  <c r="N460" i="1" s="1"/>
  <c r="T460" i="1" s="1"/>
  <c r="Z460" i="1" s="1"/>
  <c r="N461" i="1"/>
  <c r="T461" i="1" s="1"/>
  <c r="Z461" i="1" s="1"/>
  <c r="H466" i="1"/>
  <c r="N466" i="1" s="1"/>
  <c r="T466" i="1" s="1"/>
  <c r="Z466" i="1" s="1"/>
  <c r="H745" i="1"/>
  <c r="N745" i="1" s="1"/>
  <c r="T745" i="1" s="1"/>
  <c r="Z745" i="1" s="1"/>
  <c r="H748" i="1"/>
  <c r="N748" i="1" s="1"/>
  <c r="T748" i="1" s="1"/>
  <c r="Z748" i="1" s="1"/>
  <c r="H459" i="1" l="1"/>
  <c r="N459" i="1" s="1"/>
  <c r="T459" i="1" s="1"/>
  <c r="Z459" i="1" s="1"/>
  <c r="H747" i="1"/>
  <c r="N747" i="1" s="1"/>
  <c r="T747" i="1" s="1"/>
  <c r="Z747" i="1" s="1"/>
  <c r="H319" i="1" l="1"/>
  <c r="N319" i="1" s="1"/>
  <c r="T319" i="1" s="1"/>
  <c r="Z319" i="1" s="1"/>
  <c r="H321" i="1"/>
  <c r="N321" i="1" s="1"/>
  <c r="T321" i="1" s="1"/>
  <c r="Z321" i="1" s="1"/>
  <c r="H331" i="1"/>
  <c r="N331" i="1" s="1"/>
  <c r="T331" i="1" s="1"/>
  <c r="Z331" i="1" s="1"/>
  <c r="H329" i="1"/>
  <c r="N329" i="1" s="1"/>
  <c r="T329" i="1" s="1"/>
  <c r="Z329" i="1" s="1"/>
  <c r="H639" i="1"/>
  <c r="N639" i="1" s="1"/>
  <c r="T639" i="1" s="1"/>
  <c r="Z639" i="1" s="1"/>
  <c r="H411" i="1"/>
  <c r="N411" i="1" s="1"/>
  <c r="T411" i="1" s="1"/>
  <c r="Z411" i="1" s="1"/>
  <c r="H386" i="1"/>
  <c r="N386" i="1" s="1"/>
  <c r="T386" i="1" s="1"/>
  <c r="Z386" i="1" s="1"/>
  <c r="H251" i="1"/>
  <c r="N251" i="1" s="1"/>
  <c r="T251" i="1" s="1"/>
  <c r="Z251" i="1" s="1"/>
  <c r="H254" i="1"/>
  <c r="N254" i="1" s="1"/>
  <c r="T254" i="1" s="1"/>
  <c r="Z254" i="1" s="1"/>
  <c r="H244" i="1"/>
  <c r="N244" i="1" s="1"/>
  <c r="T244" i="1" s="1"/>
  <c r="Z244" i="1" s="1"/>
  <c r="H235" i="1"/>
  <c r="N235" i="1" s="1"/>
  <c r="T235" i="1" s="1"/>
  <c r="Z235" i="1" s="1"/>
  <c r="H216" i="1"/>
  <c r="N216" i="1" s="1"/>
  <c r="T216" i="1" s="1"/>
  <c r="Z216" i="1" s="1"/>
  <c r="H166" i="1"/>
  <c r="N166" i="1" s="1"/>
  <c r="T166" i="1" s="1"/>
  <c r="Z166" i="1" s="1"/>
  <c r="H81" i="1"/>
  <c r="N81" i="1" s="1"/>
  <c r="T81" i="1" s="1"/>
  <c r="Z81" i="1" s="1"/>
  <c r="H730" i="1"/>
  <c r="N730" i="1" s="1"/>
  <c r="T730" i="1" s="1"/>
  <c r="Z730" i="1" s="1"/>
  <c r="H645" i="1"/>
  <c r="N645" i="1" s="1"/>
  <c r="T645" i="1" s="1"/>
  <c r="Z645" i="1" s="1"/>
  <c r="H260" i="1"/>
  <c r="N260" i="1" s="1"/>
  <c r="T260" i="1" s="1"/>
  <c r="Z260" i="1" s="1"/>
  <c r="H160" i="1"/>
  <c r="N160" i="1" s="1"/>
  <c r="T160" i="1" s="1"/>
  <c r="Z160" i="1" s="1"/>
  <c r="H116" i="1"/>
  <c r="N116" i="1" s="1"/>
  <c r="T116" i="1" s="1"/>
  <c r="Z116" i="1" s="1"/>
  <c r="H60" i="1"/>
  <c r="N60" i="1" s="1"/>
  <c r="T60" i="1" s="1"/>
  <c r="Z60" i="1" s="1"/>
  <c r="H26" i="1"/>
  <c r="N26" i="1" s="1"/>
  <c r="T26" i="1" s="1"/>
  <c r="Z26" i="1" s="1"/>
  <c r="H169" i="1"/>
  <c r="N169" i="1" s="1"/>
  <c r="T169" i="1" s="1"/>
  <c r="Z169" i="1" s="1"/>
  <c r="H20" i="1"/>
  <c r="N20" i="1" s="1"/>
  <c r="T20" i="1" s="1"/>
  <c r="Z20" i="1" s="1"/>
  <c r="H32" i="1"/>
  <c r="N32" i="1" s="1"/>
  <c r="T32" i="1" s="1"/>
  <c r="Z32" i="1" s="1"/>
  <c r="H42" i="1"/>
  <c r="N42" i="1" s="1"/>
  <c r="T42" i="1" s="1"/>
  <c r="Z42" i="1" s="1"/>
  <c r="H48" i="1"/>
  <c r="N48" i="1" s="1"/>
  <c r="T48" i="1" s="1"/>
  <c r="Z48" i="1" s="1"/>
  <c r="H107" i="1"/>
  <c r="N107" i="1" s="1"/>
  <c r="T107" i="1" s="1"/>
  <c r="Z107" i="1" s="1"/>
  <c r="H132" i="1"/>
  <c r="N132" i="1" s="1"/>
  <c r="T132" i="1" s="1"/>
  <c r="Z132" i="1" s="1"/>
  <c r="H137" i="1"/>
  <c r="N137" i="1" s="1"/>
  <c r="T137" i="1" s="1"/>
  <c r="Z137" i="1" s="1"/>
  <c r="H148" i="1"/>
  <c r="N148" i="1" s="1"/>
  <c r="T148" i="1" s="1"/>
  <c r="Z148" i="1" s="1"/>
  <c r="H153" i="1"/>
  <c r="N153" i="1" s="1"/>
  <c r="T153" i="1" s="1"/>
  <c r="Z153" i="1" s="1"/>
  <c r="H163" i="1"/>
  <c r="N163" i="1" s="1"/>
  <c r="T163" i="1" s="1"/>
  <c r="Z163" i="1" s="1"/>
  <c r="H175" i="1"/>
  <c r="N175" i="1" s="1"/>
  <c r="T175" i="1" s="1"/>
  <c r="Z175" i="1" s="1"/>
  <c r="H201" i="1"/>
  <c r="N201" i="1" s="1"/>
  <c r="T201" i="1" s="1"/>
  <c r="Z201" i="1" s="1"/>
  <c r="H204" i="1"/>
  <c r="N204" i="1" s="1"/>
  <c r="T204" i="1" s="1"/>
  <c r="Z204" i="1" s="1"/>
  <c r="H207" i="1"/>
  <c r="N207" i="1" s="1"/>
  <c r="T207" i="1" s="1"/>
  <c r="Z207" i="1" s="1"/>
  <c r="H210" i="1"/>
  <c r="N210" i="1" s="1"/>
  <c r="T210" i="1" s="1"/>
  <c r="Z210" i="1" s="1"/>
  <c r="H232" i="1"/>
  <c r="N232" i="1" s="1"/>
  <c r="T232" i="1" s="1"/>
  <c r="Z232" i="1" s="1"/>
  <c r="H257" i="1"/>
  <c r="N257" i="1" s="1"/>
  <c r="T257" i="1" s="1"/>
  <c r="Z257" i="1" s="1"/>
  <c r="H309" i="1"/>
  <c r="N309" i="1" s="1"/>
  <c r="T309" i="1" s="1"/>
  <c r="Z309" i="1" s="1"/>
  <c r="H354" i="1"/>
  <c r="N354" i="1" s="1"/>
  <c r="T354" i="1" s="1"/>
  <c r="Z354" i="1" s="1"/>
  <c r="H362" i="1"/>
  <c r="N362" i="1" s="1"/>
  <c r="T362" i="1" s="1"/>
  <c r="Z362" i="1" s="1"/>
  <c r="H367" i="1"/>
  <c r="N367" i="1" s="1"/>
  <c r="T367" i="1" s="1"/>
  <c r="Z367" i="1" s="1"/>
  <c r="H473" i="1"/>
  <c r="N473" i="1" s="1"/>
  <c r="T473" i="1" s="1"/>
  <c r="Z473" i="1" s="1"/>
  <c r="H483" i="1"/>
  <c r="N483" i="1" s="1"/>
  <c r="T483" i="1" s="1"/>
  <c r="Z483" i="1" s="1"/>
  <c r="H544" i="1"/>
  <c r="N544" i="1" s="1"/>
  <c r="T544" i="1" s="1"/>
  <c r="Z544" i="1" s="1"/>
  <c r="H647" i="1"/>
  <c r="N647" i="1" s="1"/>
  <c r="T647" i="1" s="1"/>
  <c r="Z647" i="1" s="1"/>
  <c r="H680" i="1"/>
  <c r="N680" i="1" s="1"/>
  <c r="T680" i="1" s="1"/>
  <c r="Z680" i="1" s="1"/>
  <c r="H682" i="1"/>
  <c r="N682" i="1" s="1"/>
  <c r="T682" i="1" s="1"/>
  <c r="Z682" i="1" s="1"/>
  <c r="H667" i="1"/>
  <c r="N667" i="1" s="1"/>
  <c r="T667" i="1" s="1"/>
  <c r="Z667" i="1" s="1"/>
  <c r="H669" i="1"/>
  <c r="N669" i="1" s="1"/>
  <c r="T669" i="1" s="1"/>
  <c r="Z669" i="1" s="1"/>
  <c r="H674" i="1"/>
  <c r="N674" i="1" s="1"/>
  <c r="T674" i="1" s="1"/>
  <c r="Z674" i="1" s="1"/>
  <c r="H701" i="1"/>
  <c r="H706" i="1"/>
  <c r="N706" i="1" s="1"/>
  <c r="T706" i="1" s="1"/>
  <c r="Z706" i="1" s="1"/>
  <c r="H719" i="1"/>
  <c r="N719" i="1" s="1"/>
  <c r="T719" i="1" s="1"/>
  <c r="Z719" i="1" s="1"/>
  <c r="H722" i="1"/>
  <c r="H733" i="1"/>
  <c r="H743" i="1"/>
  <c r="N743" i="1" s="1"/>
  <c r="T743" i="1" s="1"/>
  <c r="Z743" i="1" s="1"/>
  <c r="H753" i="1"/>
  <c r="H642" i="1"/>
  <c r="H721" i="1" l="1"/>
  <c r="N721" i="1" s="1"/>
  <c r="T721" i="1" s="1"/>
  <c r="Z721" i="1" s="1"/>
  <c r="N722" i="1"/>
  <c r="T722" i="1" s="1"/>
  <c r="Z722" i="1" s="1"/>
  <c r="H641" i="1"/>
  <c r="N641" i="1" s="1"/>
  <c r="T641" i="1" s="1"/>
  <c r="Z641" i="1" s="1"/>
  <c r="N642" i="1"/>
  <c r="T642" i="1" s="1"/>
  <c r="Z642" i="1" s="1"/>
  <c r="H750" i="1"/>
  <c r="N750" i="1" s="1"/>
  <c r="T750" i="1" s="1"/>
  <c r="Z750" i="1" s="1"/>
  <c r="N753" i="1"/>
  <c r="T753" i="1" s="1"/>
  <c r="Z753" i="1" s="1"/>
  <c r="H732" i="1"/>
  <c r="N732" i="1" s="1"/>
  <c r="T732" i="1" s="1"/>
  <c r="Z732" i="1" s="1"/>
  <c r="N733" i="1"/>
  <c r="T733" i="1" s="1"/>
  <c r="Z733" i="1" s="1"/>
  <c r="H698" i="1"/>
  <c r="N698" i="1" s="1"/>
  <c r="T698" i="1" s="1"/>
  <c r="Z698" i="1" s="1"/>
  <c r="N701" i="1"/>
  <c r="T701" i="1" s="1"/>
  <c r="Z701" i="1" s="1"/>
  <c r="H666" i="1"/>
  <c r="N666" i="1" s="1"/>
  <c r="T666" i="1" s="1"/>
  <c r="Z666" i="1" s="1"/>
  <c r="H328" i="1"/>
  <c r="H318" i="1"/>
  <c r="N318" i="1" s="1"/>
  <c r="T318" i="1" s="1"/>
  <c r="Z318" i="1" s="1"/>
  <c r="H679" i="1"/>
  <c r="N679" i="1" s="1"/>
  <c r="T679" i="1" s="1"/>
  <c r="Z679" i="1" s="1"/>
  <c r="H361" i="1"/>
  <c r="N361" i="1" s="1"/>
  <c r="T361" i="1" s="1"/>
  <c r="Z361" i="1" s="1"/>
  <c r="H203" i="1"/>
  <c r="N203" i="1" s="1"/>
  <c r="T203" i="1" s="1"/>
  <c r="Z203" i="1" s="1"/>
  <c r="H41" i="1"/>
  <c r="H366" i="1"/>
  <c r="N366" i="1" s="1"/>
  <c r="T366" i="1" s="1"/>
  <c r="Z366" i="1" s="1"/>
  <c r="H131" i="1"/>
  <c r="H147" i="1"/>
  <c r="H165" i="1"/>
  <c r="N165" i="1" s="1"/>
  <c r="T165" i="1" s="1"/>
  <c r="Z165" i="1" s="1"/>
  <c r="H705" i="1"/>
  <c r="N705" i="1" s="1"/>
  <c r="T705" i="1" s="1"/>
  <c r="Z705" i="1" s="1"/>
  <c r="H472" i="1"/>
  <c r="N472" i="1" s="1"/>
  <c r="T472" i="1" s="1"/>
  <c r="Z472" i="1" s="1"/>
  <c r="H353" i="1"/>
  <c r="H346" i="1" s="1"/>
  <c r="N346" i="1" s="1"/>
  <c r="T346" i="1" s="1"/>
  <c r="Z346" i="1" s="1"/>
  <c r="H174" i="1"/>
  <c r="N174" i="1" s="1"/>
  <c r="T174" i="1" s="1"/>
  <c r="Z174" i="1" s="1"/>
  <c r="H168" i="1"/>
  <c r="N168" i="1" s="1"/>
  <c r="T168" i="1" s="1"/>
  <c r="Z168" i="1" s="1"/>
  <c r="H115" i="1"/>
  <c r="N115" i="1" s="1"/>
  <c r="T115" i="1" s="1"/>
  <c r="Z115" i="1" s="1"/>
  <c r="H243" i="1"/>
  <c r="N243" i="1" s="1"/>
  <c r="T243" i="1" s="1"/>
  <c r="Z243" i="1" s="1"/>
  <c r="H385" i="1"/>
  <c r="H381" i="1" s="1"/>
  <c r="H410" i="1"/>
  <c r="H742" i="1"/>
  <c r="N742" i="1" s="1"/>
  <c r="T742" i="1" s="1"/>
  <c r="Z742" i="1" s="1"/>
  <c r="H209" i="1"/>
  <c r="N209" i="1" s="1"/>
  <c r="T209" i="1" s="1"/>
  <c r="Z209" i="1" s="1"/>
  <c r="H200" i="1"/>
  <c r="N200" i="1" s="1"/>
  <c r="T200" i="1" s="1"/>
  <c r="Z200" i="1" s="1"/>
  <c r="H19" i="1"/>
  <c r="N19" i="1" s="1"/>
  <c r="T19" i="1" s="1"/>
  <c r="Z19" i="1" s="1"/>
  <c r="H234" i="1"/>
  <c r="N234" i="1" s="1"/>
  <c r="T234" i="1" s="1"/>
  <c r="Z234" i="1" s="1"/>
  <c r="H482" i="1"/>
  <c r="N482" i="1" s="1"/>
  <c r="T482" i="1" s="1"/>
  <c r="Z482" i="1" s="1"/>
  <c r="H308" i="1"/>
  <c r="H231" i="1"/>
  <c r="N231" i="1" s="1"/>
  <c r="T231" i="1" s="1"/>
  <c r="Z231" i="1" s="1"/>
  <c r="H106" i="1"/>
  <c r="H47" i="1"/>
  <c r="N47" i="1" s="1"/>
  <c r="T47" i="1" s="1"/>
  <c r="Z47" i="1" s="1"/>
  <c r="H25" i="1"/>
  <c r="N25" i="1" s="1"/>
  <c r="T25" i="1" s="1"/>
  <c r="Z25" i="1" s="1"/>
  <c r="H159" i="1"/>
  <c r="N159" i="1" s="1"/>
  <c r="T159" i="1" s="1"/>
  <c r="Z159" i="1" s="1"/>
  <c r="H729" i="1"/>
  <c r="N729" i="1" s="1"/>
  <c r="T729" i="1" s="1"/>
  <c r="Z729" i="1" s="1"/>
  <c r="H80" i="1"/>
  <c r="N80" i="1" s="1"/>
  <c r="T80" i="1" s="1"/>
  <c r="Z80" i="1" s="1"/>
  <c r="H215" i="1"/>
  <c r="N215" i="1" s="1"/>
  <c r="T215" i="1" s="1"/>
  <c r="Z215" i="1" s="1"/>
  <c r="H31" i="1"/>
  <c r="N31" i="1" s="1"/>
  <c r="T31" i="1" s="1"/>
  <c r="Z31" i="1" s="1"/>
  <c r="H162" i="1"/>
  <c r="N162" i="1" s="1"/>
  <c r="T162" i="1" s="1"/>
  <c r="Z162" i="1" s="1"/>
  <c r="H644" i="1"/>
  <c r="N644" i="1" s="1"/>
  <c r="T644" i="1" s="1"/>
  <c r="Z644" i="1" s="1"/>
  <c r="H253" i="1"/>
  <c r="N253" i="1" s="1"/>
  <c r="T253" i="1" s="1"/>
  <c r="Z253" i="1" s="1"/>
  <c r="H59" i="1"/>
  <c r="N59" i="1" s="1"/>
  <c r="T59" i="1" s="1"/>
  <c r="Z59" i="1" s="1"/>
  <c r="H543" i="1"/>
  <c r="H256" i="1"/>
  <c r="N256" i="1" s="1"/>
  <c r="T256" i="1" s="1"/>
  <c r="Z256" i="1" s="1"/>
  <c r="H250" i="1"/>
  <c r="N250" i="1" s="1"/>
  <c r="T250" i="1" s="1"/>
  <c r="Z250" i="1" s="1"/>
  <c r="H259" i="1"/>
  <c r="N259" i="1" s="1"/>
  <c r="T259" i="1" s="1"/>
  <c r="Z259" i="1" s="1"/>
  <c r="H206" i="1"/>
  <c r="N206" i="1" s="1"/>
  <c r="T206" i="1" s="1"/>
  <c r="Z206" i="1" s="1"/>
  <c r="H718" i="1"/>
  <c r="N718" i="1" s="1"/>
  <c r="T718" i="1" s="1"/>
  <c r="Z718" i="1" s="1"/>
  <c r="H673" i="1"/>
  <c r="N673" i="1" s="1"/>
  <c r="T673" i="1" s="1"/>
  <c r="Z673" i="1" s="1"/>
  <c r="H638" i="1"/>
  <c r="N638" i="1" s="1"/>
  <c r="T638" i="1" s="1"/>
  <c r="Z638" i="1" s="1"/>
  <c r="N106" i="1" l="1"/>
  <c r="T106" i="1" s="1"/>
  <c r="Z106" i="1" s="1"/>
  <c r="H98" i="1"/>
  <c r="N98" i="1" s="1"/>
  <c r="T98" i="1" s="1"/>
  <c r="Z98" i="1" s="1"/>
  <c r="N328" i="1"/>
  <c r="T328" i="1" s="1"/>
  <c r="Z328" i="1" s="1"/>
  <c r="H312" i="1"/>
  <c r="N312" i="1" s="1"/>
  <c r="T312" i="1" s="1"/>
  <c r="Z312" i="1" s="1"/>
  <c r="N41" i="1"/>
  <c r="T41" i="1" s="1"/>
  <c r="Z41" i="1" s="1"/>
  <c r="H37" i="1"/>
  <c r="N37" i="1" s="1"/>
  <c r="T37" i="1" s="1"/>
  <c r="Z37" i="1" s="1"/>
  <c r="N381" i="1"/>
  <c r="T381" i="1" s="1"/>
  <c r="Z381" i="1" s="1"/>
  <c r="N385" i="1"/>
  <c r="T385" i="1" s="1"/>
  <c r="Z385" i="1" s="1"/>
  <c r="H146" i="1"/>
  <c r="N146" i="1" s="1"/>
  <c r="T146" i="1" s="1"/>
  <c r="Z146" i="1" s="1"/>
  <c r="N147" i="1"/>
  <c r="T147" i="1" s="1"/>
  <c r="Z147" i="1" s="1"/>
  <c r="H542" i="1"/>
  <c r="N542" i="1" s="1"/>
  <c r="T542" i="1" s="1"/>
  <c r="Z542" i="1" s="1"/>
  <c r="N543" i="1"/>
  <c r="T543" i="1" s="1"/>
  <c r="Z543" i="1" s="1"/>
  <c r="H130" i="1"/>
  <c r="N130" i="1" s="1"/>
  <c r="T130" i="1" s="1"/>
  <c r="Z130" i="1" s="1"/>
  <c r="N131" i="1"/>
  <c r="T131" i="1" s="1"/>
  <c r="Z131" i="1" s="1"/>
  <c r="H307" i="1"/>
  <c r="N307" i="1" s="1"/>
  <c r="T307" i="1" s="1"/>
  <c r="Z307" i="1" s="1"/>
  <c r="N308" i="1"/>
  <c r="T308" i="1" s="1"/>
  <c r="Z308" i="1" s="1"/>
  <c r="N353" i="1"/>
  <c r="T353" i="1" s="1"/>
  <c r="Z353" i="1" s="1"/>
  <c r="H409" i="1"/>
  <c r="N410" i="1"/>
  <c r="T410" i="1" s="1"/>
  <c r="Z410" i="1" s="1"/>
  <c r="H637" i="1"/>
  <c r="N637" i="1" s="1"/>
  <c r="T637" i="1" s="1"/>
  <c r="Z637" i="1" s="1"/>
  <c r="H158" i="1"/>
  <c r="N158" i="1" s="1"/>
  <c r="T158" i="1" s="1"/>
  <c r="Z158" i="1" s="1"/>
  <c r="H360" i="1"/>
  <c r="N360" i="1" s="1"/>
  <c r="T360" i="1" s="1"/>
  <c r="Z360" i="1" s="1"/>
  <c r="H221" i="1"/>
  <c r="N221" i="1" s="1"/>
  <c r="T221" i="1" s="1"/>
  <c r="Z221" i="1" s="1"/>
  <c r="H18" i="1"/>
  <c r="N18" i="1" s="1"/>
  <c r="T18" i="1" s="1"/>
  <c r="Z18" i="1" s="1"/>
  <c r="H196" i="1"/>
  <c r="N196" i="1" s="1"/>
  <c r="T196" i="1" s="1"/>
  <c r="Z196" i="1" s="1"/>
  <c r="H249" i="1"/>
  <c r="N249" i="1" s="1"/>
  <c r="T249" i="1" s="1"/>
  <c r="Z249" i="1" s="1"/>
  <c r="H471" i="1"/>
  <c r="N471" i="1" s="1"/>
  <c r="T471" i="1" s="1"/>
  <c r="Z471" i="1" s="1"/>
  <c r="H454" i="1"/>
  <c r="N454" i="1" s="1"/>
  <c r="T454" i="1" s="1"/>
  <c r="Z454" i="1" s="1"/>
  <c r="H481" i="1"/>
  <c r="N481" i="1" s="1"/>
  <c r="T481" i="1" s="1"/>
  <c r="Z481" i="1" s="1"/>
  <c r="H497" i="1"/>
  <c r="N497" i="1" s="1"/>
  <c r="T497" i="1" s="1"/>
  <c r="Z497" i="1" s="1"/>
  <c r="N409" i="1" l="1"/>
  <c r="T409" i="1" s="1"/>
  <c r="Z409" i="1" s="1"/>
  <c r="H380" i="1"/>
  <c r="N380" i="1" s="1"/>
  <c r="T380" i="1" s="1"/>
  <c r="Z380" i="1" s="1"/>
  <c r="H17" i="1"/>
  <c r="N17" i="1" s="1"/>
  <c r="T17" i="1" s="1"/>
  <c r="Z17" i="1" s="1"/>
  <c r="H195" i="1"/>
  <c r="N195" i="1" s="1"/>
  <c r="T195" i="1" s="1"/>
  <c r="Z195" i="1" s="1"/>
  <c r="H16" i="1" l="1"/>
  <c r="H761" i="1" l="1"/>
  <c r="N761" i="1" s="1"/>
  <c r="T761" i="1" s="1"/>
  <c r="Z761" i="1" s="1"/>
  <c r="N16" i="1"/>
  <c r="T16" i="1" s="1"/>
  <c r="Z16" i="1" s="1"/>
  <c r="K762" i="1" l="1"/>
  <c r="L762" i="1"/>
  <c r="M762" i="1"/>
</calcChain>
</file>

<file path=xl/sharedStrings.xml><?xml version="1.0" encoding="utf-8"?>
<sst xmlns="http://schemas.openxmlformats.org/spreadsheetml/2006/main" count="4154" uniqueCount="445">
  <si>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</si>
  <si>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</si>
  <si>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</si>
  <si>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</si>
  <si>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</si>
  <si>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</si>
  <si>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</si>
  <si>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</si>
  <si>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</si>
  <si>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</si>
  <si>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</si>
  <si>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</si>
  <si>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</si>
  <si>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</si>
  <si>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</si>
  <si>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</si>
  <si>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</si>
  <si>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</si>
  <si>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</si>
  <si>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</si>
  <si>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</si>
  <si>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</si>
  <si>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</si>
  <si>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</si>
  <si>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</si>
  <si>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</si>
  <si>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</si>
  <si>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</si>
  <si>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</si>
  <si>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</si>
  <si>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</si>
  <si>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</si>
  <si>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</si>
  <si>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</si>
  <si>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</si>
  <si>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</si>
  <si>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</si>
  <si>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</si>
  <si>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</si>
  <si>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</si>
  <si>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</si>
  <si>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</si>
  <si>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</si>
  <si>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</si>
  <si>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</si>
  <si>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</si>
  <si>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</si>
  <si>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</si>
  <si>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</si>
  <si>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</si>
  <si>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</si>
  <si>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</si>
  <si>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</si>
  <si>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</si>
  <si>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</si>
  <si>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</si>
  <si>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</si>
  <si>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</si>
  <si>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</si>
  <si>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</si>
  <si>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</si>
  <si>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</si>
  <si>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</si>
  <si>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</si>
  <si>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</si>
  <si>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</si>
  <si>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</si>
  <si>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</si>
  <si>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</si>
  <si>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</si>
  <si>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</si>
  <si>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</si>
  <si>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</si>
  <si>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</si>
  <si>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</si>
  <si>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</si>
  <si>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</si>
  <si>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</si>
  <si>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</si>
  <si>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</si>
  <si>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</si>
  <si>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</si>
  <si>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</si>
  <si>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</si>
  <si>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</si>
  <si>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</si>
  <si>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</si>
  <si>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</si>
  <si>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</si>
  <si>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</si>
  <si>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</si>
  <si>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</si>
  <si>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</si>
  <si>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</si>
  <si>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</si>
  <si>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</si>
  <si>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</si>
  <si>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</si>
  <si>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</si>
  <si>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</si>
  <si>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</si>
  <si>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</si>
  <si>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</si>
  <si>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</si>
  <si>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</si>
  <si>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</si>
  <si>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</si>
  <si>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</si>
  <si>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</si>
  <si>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</si>
  <si>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</si>
  <si>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</si>
  <si>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</si>
  <si>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</si>
  <si>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</si>
  <si>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</si>
  <si>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</si>
  <si>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</si>
  <si>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</si>
  <si>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</si>
  <si>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</si>
  <si>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</si>
  <si>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</si>
  <si>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</si>
  <si>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</si>
  <si>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</si>
  <si>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</si>
  <si>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</si>
  <si>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</si>
  <si>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</si>
  <si>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</si>
  <si>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</si>
  <si>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</si>
  <si>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</si>
  <si>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</si>
  <si>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</si>
  <si>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</si>
  <si>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</si>
  <si>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</si>
  <si>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</si>
  <si>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</si>
  <si>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</si>
  <si>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</si>
  <si>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</si>
  <si>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</si>
  <si>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</si>
  <si>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</si>
  <si>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</si>
  <si>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</si>
  <si>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</si>
  <si>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</si>
  <si>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</si>
  <si>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</si>
  <si>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</si>
  <si>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</si>
  <si>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</si>
  <si>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</si>
  <si>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</si>
  <si>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</si>
  <si>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</si>
  <si>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</si>
  <si>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</si>
  <si>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</si>
  <si>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</si>
  <si>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</si>
  <si>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</si>
  <si>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</si>
  <si>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</si>
  <si>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</si>
  <si>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</si>
  <si>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</si>
  <si>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</si>
  <si>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</si>
  <si>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</si>
  <si>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</si>
  <si>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</si>
  <si>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</si>
  <si>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</si>
  <si>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</si>
  <si>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</si>
  <si>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</si>
  <si>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</si>
  <si>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</si>
  <si>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</si>
  <si>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</si>
  <si>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</si>
  <si>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</si>
  <si>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</si>
  <si>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</si>
  <si>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</si>
  <si>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</si>
  <si>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</si>
  <si>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</si>
  <si>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</si>
  <si>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</si>
  <si>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</si>
  <si>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</si>
  <si>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</si>
  <si>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</si>
  <si>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</si>
  <si>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</si>
  <si>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</si>
  <si>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</si>
  <si>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</si>
  <si>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</si>
  <si>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</si>
  <si>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</si>
  <si>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</si>
  <si>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</si>
  <si>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</si>
  <si>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</si>
  <si>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</si>
  <si>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</si>
  <si>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</si>
  <si>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</si>
  <si>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</si>
  <si>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</si>
  <si>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</si>
  <si>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</si>
  <si>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</si>
  <si>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</si>
  <si>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</si>
  <si>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</si>
  <si>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</si>
  <si>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</si>
  <si>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</si>
  <si>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</si>
  <si>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</si>
  <si>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</si>
  <si>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</si>
  <si>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</si>
  <si>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</si>
  <si>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</si>
  <si>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</si>
  <si>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</si>
  <si>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</si>
  <si>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</si>
  <si>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</si>
  <si>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</si>
  <si>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</si>
  <si>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</si>
  <si>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</si>
  <si>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</si>
  <si>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</si>
  <si>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</si>
  <si>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</si>
  <si>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</si>
  <si>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</si>
  <si>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</si>
  <si>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</si>
  <si>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</si>
  <si>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</si>
  <si>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</si>
  <si>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</si>
  <si>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</si>
  <si>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</si>
  <si>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</si>
  <si>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</si>
  <si>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</si>
  <si>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</si>
  <si>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</si>
  <si>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</si>
  <si>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</si>
  <si>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</si>
  <si>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</si>
  <si>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</si>
  <si>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</si>
  <si>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</si>
  <si>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</si>
  <si>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</si>
  <si>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</si>
  <si>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</si>
  <si>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</si>
  <si>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</si>
  <si>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</si>
  <si>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</si>
  <si>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</si>
  <si>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</si>
  <si>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</si>
  <si>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</si>
  <si>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</si>
  <si>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</si>
  <si>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</si>
  <si>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</si>
  <si>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</si>
  <si>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</si>
  <si>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</si>
  <si>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</si>
  <si>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</si>
  <si>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</si>
  <si>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</si>
  <si>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</si>
  <si>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</si>
  <si>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</si>
  <si>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</si>
  <si>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</si>
  <si>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</si>
  <si>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</si>
  <si>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</si>
  <si>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</si>
  <si>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</si>
  <si>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</si>
  <si>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</si>
  <si>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</si>
  <si>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</si>
  <si>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</si>
  <si>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</si>
  <si>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</si>
  <si>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</si>
  <si>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</si>
  <si>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</si>
  <si>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</si>
  <si>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</si>
  <si>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</si>
  <si>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</si>
  <si>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</si>
  <si>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</si>
  <si>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</si>
  <si>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</si>
  <si>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</si>
  <si>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</si>
  <si>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</si>
  <si>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</si>
  <si>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</si>
  <si>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</si>
  <si>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</si>
  <si>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</si>
  <si>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</si>
  <si>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</si>
  <si>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</si>
  <si>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</si>
  <si>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</si>
  <si>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</si>
  <si>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</si>
  <si>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</si>
  <si>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</si>
  <si>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</si>
  <si>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</si>
  <si>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</si>
  <si>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</si>
  <si>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</si>
  <si>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</si>
  <si>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</si>
  <si>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</si>
  <si>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</si>
  <si>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</si>
  <si>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</si>
  <si>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</si>
  <si>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</si>
  <si>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</si>
  <si>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</si>
  <si>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</si>
  <si>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</si>
  <si>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</si>
  <si>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</si>
  <si>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от 14  декабря 2023 года № 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</si>
  <si>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</si>
  <si>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</si>
  <si>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</si>
  <si>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</si>
  <si>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</si>
  <si>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</si>
  <si>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</si>
  <si>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</si>
  <si>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</si>
  <si>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</si>
  <si>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</si>
  <si>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</si>
  <si>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</si>
  <si>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</si>
  <si>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</si>
  <si>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</si>
  <si>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</si>
  <si>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</si>
  <si>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</si>
  <si>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</si>
  <si>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</si>
  <si>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</si>
  <si>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</si>
  <si>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</si>
  <si>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</si>
  <si>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</si>
  <si>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</si>
  <si>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</si>
  <si>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</si>
  <si>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</si>
  <si>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</si>
  <si>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</si>
  <si>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</si>
  <si>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</si>
  <si>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</si>
  <si>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</si>
  <si>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</si>
  <si>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</si>
  <si>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</si>
  <si>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</si>
  <si>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</si>
  <si>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</si>
  <si>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</si>
  <si>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</si>
  <si>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</si>
  <si>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</si>
  <si>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</si>
  <si>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</si>
  <si>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</si>
  <si>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</si>
  <si>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</si>
  <si>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</si>
  <si>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</si>
  <si>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</si>
  <si>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</si>
  <si>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</si>
  <si>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</si>
  <si>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</si>
  <si>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</si>
  <si>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</si>
  <si>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</si>
  <si>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</si>
  <si>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</si>
  <si>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</si>
  <si>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</si>
  <si>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</si>
  <si>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</si>
  <si>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</si>
  <si>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</si>
  <si>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</si>
  <si>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</si>
  <si>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</si>
  <si>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</si>
  <si>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</si>
  <si>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</si>
  <si>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</si>
  <si>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</si>
  <si>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</si>
  <si>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</si>
  <si>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</si>
  <si>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</si>
  <si>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</si>
  <si>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</si>
  <si>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</si>
  <si>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</si>
  <si>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</si>
  <si>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</si>
  <si>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</si>
  <si>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от  07 июня 2024 года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</si>
</sst>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49" fontId="2" fillId="0" borderId="10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4" fillId="0" borderId="9" xfId="0" applyFont="1" applyBorder="1" applyAlignment="1">
      <alignment horizontal="left" vertical="center" wrapText="1"/>
    </xf>
    <xf numFmtId="0" fontId="0" fillId="0" borderId="29" xfId="0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29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>
        <row r="1604">
          <cell r="M1604">
            <v>0</v>
          </cell>
          <cell r="N1604">
            <v>0</v>
          </cell>
          <cell r="O160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62"/>
  <sheetViews>
    <sheetView tabSelected="1" view="pageBreakPreview" zoomScale="60" zoomScaleNormal="100" workbookViewId="0">
      <selection activeCell="AB4" sqref="AB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50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hidden="1" customWidth="1"/>
    <col min="15" max="15" width="23" style="2" hidden="1" customWidth="1"/>
    <col min="16" max="16" width="21.5546875" style="2" hidden="1" customWidth="1"/>
    <col min="17" max="18" width="18.44140625" style="2" hidden="1" customWidth="1"/>
    <col min="19" max="19" width="17.109375" style="2" hidden="1" customWidth="1"/>
    <col min="20" max="20" width="22.5546875" style="2" hidden="1" customWidth="1"/>
    <col min="21" max="21" width="23" style="2" hidden="1" customWidth="1"/>
    <col min="22" max="22" width="21.5546875" style="2" hidden="1" customWidth="1"/>
    <col min="23" max="24" width="18.44140625" style="2" hidden="1" customWidth="1"/>
    <col min="25" max="25" width="17.109375" style="2" hidden="1" customWidth="1"/>
    <col min="26" max="26" width="22.5546875" style="2" customWidth="1"/>
    <col min="27" max="27" width="23" style="2" customWidth="1"/>
    <col min="28" max="28" width="21.5546875" style="2" customWidth="1"/>
    <col min="29" max="29" width="1.33203125" style="2" customWidth="1"/>
    <col min="30" max="16384" width="9.109375" style="2"/>
  </cols>
  <sheetData>
    <row r="1" spans="1:28">
      <c r="P1" s="202"/>
      <c r="V1" s="202"/>
      <c r="AB1" s="202" t="s">
        <v>279</v>
      </c>
    </row>
    <row r="2" spans="1:28">
      <c r="P2" s="107"/>
      <c r="V2" s="107"/>
      <c r="AB2" s="107" t="s">
        <v>145</v>
      </c>
    </row>
    <row r="3" spans="1:28">
      <c r="P3" s="107"/>
      <c r="V3" s="107"/>
      <c r="AB3" s="107" t="s">
        <v>285</v>
      </c>
    </row>
    <row r="4" spans="1:28">
      <c r="P4" s="202"/>
      <c r="V4" s="202"/>
      <c r="AB4" s="202" t="s">
        <v>444</v>
      </c>
    </row>
    <row r="6" spans="1:28">
      <c r="P6" s="106"/>
      <c r="V6" s="106"/>
      <c r="AB6" s="106" t="s">
        <v>360</v>
      </c>
    </row>
    <row r="7" spans="1:28">
      <c r="P7" s="107"/>
      <c r="V7" s="107"/>
      <c r="AB7" s="107" t="s">
        <v>145</v>
      </c>
    </row>
    <row r="8" spans="1:28">
      <c r="P8" s="107"/>
      <c r="V8" s="107"/>
      <c r="AB8" s="107" t="s">
        <v>285</v>
      </c>
    </row>
    <row r="9" spans="1:28">
      <c r="P9" s="106"/>
      <c r="V9" s="106"/>
      <c r="AB9" s="106" t="s">
        <v>355</v>
      </c>
    </row>
    <row r="10" spans="1:28">
      <c r="J10" s="106"/>
    </row>
    <row r="11" spans="1:28" ht="53.25" customHeight="1">
      <c r="A11" s="239" t="s">
        <v>397</v>
      </c>
      <c r="B11" s="239"/>
      <c r="C11" s="239"/>
      <c r="D11" s="239"/>
      <c r="E11" s="239"/>
      <c r="F11" s="239"/>
      <c r="G11" s="239"/>
      <c r="H11" s="239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</row>
    <row r="12" spans="1:28">
      <c r="B12" s="250"/>
      <c r="C12" s="250"/>
      <c r="D12" s="250"/>
      <c r="E12" s="250"/>
      <c r="F12" s="250"/>
      <c r="G12" s="250"/>
      <c r="J12" s="47"/>
    </row>
    <row r="13" spans="1:28" ht="30.75" customHeight="1">
      <c r="A13" s="254" t="s">
        <v>0</v>
      </c>
      <c r="B13" s="256" t="s">
        <v>1</v>
      </c>
      <c r="C13" s="258" t="s">
        <v>2</v>
      </c>
      <c r="D13" s="259"/>
      <c r="E13" s="259"/>
      <c r="F13" s="260"/>
      <c r="G13" s="264" t="s">
        <v>99</v>
      </c>
      <c r="H13" s="246" t="s">
        <v>283</v>
      </c>
      <c r="I13" s="247"/>
      <c r="J13" s="247"/>
      <c r="K13" s="234" t="s">
        <v>358</v>
      </c>
      <c r="L13" s="235"/>
      <c r="M13" s="236"/>
      <c r="N13" s="235" t="s">
        <v>283</v>
      </c>
      <c r="O13" s="237"/>
      <c r="P13" s="238"/>
      <c r="Q13" s="234" t="s">
        <v>358</v>
      </c>
      <c r="R13" s="235"/>
      <c r="S13" s="236"/>
      <c r="T13" s="235" t="s">
        <v>283</v>
      </c>
      <c r="U13" s="237"/>
      <c r="V13" s="238"/>
      <c r="W13" s="234" t="s">
        <v>358</v>
      </c>
      <c r="X13" s="235"/>
      <c r="Y13" s="236"/>
      <c r="Z13" s="235" t="s">
        <v>283</v>
      </c>
      <c r="AA13" s="237"/>
      <c r="AB13" s="238"/>
    </row>
    <row r="14" spans="1:28" s="3" customFormat="1" ht="15.6">
      <c r="A14" s="255"/>
      <c r="B14" s="257"/>
      <c r="C14" s="261"/>
      <c r="D14" s="262"/>
      <c r="E14" s="262"/>
      <c r="F14" s="263"/>
      <c r="G14" s="261"/>
      <c r="H14" s="124" t="s">
        <v>197</v>
      </c>
      <c r="I14" s="124" t="s">
        <v>198</v>
      </c>
      <c r="J14" s="124" t="s">
        <v>286</v>
      </c>
      <c r="K14" s="124" t="s">
        <v>197</v>
      </c>
      <c r="L14" s="124" t="s">
        <v>198</v>
      </c>
      <c r="M14" s="124" t="s">
        <v>286</v>
      </c>
      <c r="N14" s="124" t="s">
        <v>197</v>
      </c>
      <c r="O14" s="124" t="s">
        <v>198</v>
      </c>
      <c r="P14" s="124" t="s">
        <v>286</v>
      </c>
      <c r="Q14" s="124" t="s">
        <v>197</v>
      </c>
      <c r="R14" s="124" t="s">
        <v>198</v>
      </c>
      <c r="S14" s="124" t="s">
        <v>286</v>
      </c>
      <c r="T14" s="124" t="s">
        <v>197</v>
      </c>
      <c r="U14" s="124" t="s">
        <v>198</v>
      </c>
      <c r="V14" s="124" t="s">
        <v>286</v>
      </c>
      <c r="W14" s="124" t="s">
        <v>197</v>
      </c>
      <c r="X14" s="124" t="s">
        <v>198</v>
      </c>
      <c r="Y14" s="124" t="s">
        <v>286</v>
      </c>
      <c r="Z14" s="124" t="s">
        <v>197</v>
      </c>
      <c r="AA14" s="124" t="s">
        <v>198</v>
      </c>
      <c r="AB14" s="124" t="s">
        <v>286</v>
      </c>
    </row>
    <row r="15" spans="1:28" s="3" customFormat="1">
      <c r="A15" s="25" t="s">
        <v>3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5" t="s">
        <v>7</v>
      </c>
      <c r="H15" s="52">
        <v>8</v>
      </c>
      <c r="I15" s="125">
        <v>9</v>
      </c>
      <c r="J15" s="125">
        <v>10</v>
      </c>
      <c r="K15" s="199"/>
      <c r="L15" s="200"/>
      <c r="M15" s="200"/>
      <c r="N15" s="199">
        <v>8</v>
      </c>
      <c r="O15" s="200">
        <v>9</v>
      </c>
      <c r="P15" s="200">
        <v>10</v>
      </c>
      <c r="Q15" s="199"/>
      <c r="R15" s="200"/>
      <c r="S15" s="200"/>
      <c r="T15" s="199">
        <v>8</v>
      </c>
      <c r="U15" s="200">
        <v>9</v>
      </c>
      <c r="V15" s="200">
        <v>10</v>
      </c>
      <c r="W15" s="199"/>
      <c r="X15" s="200"/>
      <c r="Y15" s="200"/>
      <c r="Z15" s="199">
        <v>8</v>
      </c>
      <c r="AA15" s="200">
        <v>9</v>
      </c>
      <c r="AB15" s="200">
        <v>10</v>
      </c>
    </row>
    <row r="16" spans="1:28" ht="17.399999999999999">
      <c r="A16" s="43" t="s">
        <v>73</v>
      </c>
      <c r="B16" s="197" t="s">
        <v>74</v>
      </c>
      <c r="C16" s="44"/>
      <c r="D16" s="44"/>
      <c r="E16" s="44"/>
      <c r="F16" s="44"/>
      <c r="G16" s="45"/>
      <c r="H16" s="63">
        <f t="shared" ref="H16:M16" si="0">H17+H195+H276+H307+H312+H346+H360+H380+H454+H459+H471+H481+H497+H515+H542+H547+H421+H476+H507+H567+H537+H578+H586+H626</f>
        <v>733475872.98000014</v>
      </c>
      <c r="I16" s="63">
        <f t="shared" si="0"/>
        <v>687132914.07000017</v>
      </c>
      <c r="J16" s="63">
        <f t="shared" si="0"/>
        <v>684156728.5400002</v>
      </c>
      <c r="K16" s="63">
        <f t="shared" si="0"/>
        <v>51448153.690000005</v>
      </c>
      <c r="L16" s="63">
        <f t="shared" si="0"/>
        <v>1585494.93</v>
      </c>
      <c r="M16" s="63">
        <f t="shared" si="0"/>
        <v>80560347.809999987</v>
      </c>
      <c r="N16" s="63">
        <f>H16+K16</f>
        <v>784924026.6700002</v>
      </c>
      <c r="O16" s="63">
        <f>I16+L16</f>
        <v>688718409.00000012</v>
      </c>
      <c r="P16" s="63">
        <f>J16+M16</f>
        <v>764717076.35000014</v>
      </c>
      <c r="Q16" s="63">
        <f>Q17+Q195+Q276+Q307+Q312+Q346+Q360+Q380+Q454+Q459+Q471+Q481+Q497+Q515+Q542+Q547+Q421+Q476+Q507+Q567+Q537+Q578+Q586+Q626</f>
        <v>16677345.859999999</v>
      </c>
      <c r="R16" s="63">
        <f>R17+R195+R276+R307+R312+R346+R360+R380+R454+R459+R471+R481+R497+R515+R542+R547+R421+R476+R507+R567+R537+R578+R586+R626</f>
        <v>3112198.88</v>
      </c>
      <c r="S16" s="63">
        <f>S17+S195+S276+S307+S312+S346+S360+S380+S454+S459+S471+S481+S497+S515+S542+S547+S421+S476+S507+S567+S537+S578+S586+S626</f>
        <v>2913094.88</v>
      </c>
      <c r="T16" s="63">
        <f>N16+Q16</f>
        <v>801601372.53000021</v>
      </c>
      <c r="U16" s="63">
        <f>O16+R16</f>
        <v>691830607.88000011</v>
      </c>
      <c r="V16" s="63">
        <f>P16+S16</f>
        <v>767630171.23000014</v>
      </c>
      <c r="W16" s="63">
        <f>W17+W195+W276+W307+W312+W346+W360+W380+W454+W459+W471+W481+W497+W515+W542+W547+W421+W476+W507+W567+W537+W578+W586+W626</f>
        <v>199586478.06</v>
      </c>
      <c r="X16" s="63">
        <f>X17+X195+X276+X307+X312+X346+X360+X380+X454+X459+X471+X481+X497+X515+X542+X547+X421+X476+X507+X567+X537+X578+X586+X626</f>
        <v>448519.8</v>
      </c>
      <c r="Y16" s="63">
        <f>Y17+Y195+Y276+Y307+Y312+Y346+Y360+Y380+Y454+Y459+Y471+Y481+Y497+Y515+Y542+Y547+Y421+Y476+Y507+Y567+Y537+Y578+Y586+Y626</f>
        <v>1337295.69</v>
      </c>
      <c r="Z16" s="63">
        <f>T16+W16</f>
        <v>1001187850.5900002</v>
      </c>
      <c r="AA16" s="63">
        <f>U16+X16</f>
        <v>692279127.68000007</v>
      </c>
      <c r="AB16" s="63">
        <f>V16+Y16</f>
        <v>768967466.9200002</v>
      </c>
    </row>
    <row r="17" spans="1:28" ht="27.6">
      <c r="A17" s="186" t="s">
        <v>3</v>
      </c>
      <c r="B17" s="96" t="s">
        <v>287</v>
      </c>
      <c r="C17" s="7" t="s">
        <v>13</v>
      </c>
      <c r="D17" s="7" t="s">
        <v>21</v>
      </c>
      <c r="E17" s="7" t="s">
        <v>100</v>
      </c>
      <c r="F17" s="7" t="s">
        <v>101</v>
      </c>
      <c r="G17" s="16"/>
      <c r="H17" s="59">
        <f t="shared" ref="H17:M17" si="1">H18+H37+H98+H130+H146+H158+H180</f>
        <v>479717742.77000004</v>
      </c>
      <c r="I17" s="59">
        <f t="shared" si="1"/>
        <v>485676829.93000007</v>
      </c>
      <c r="J17" s="59">
        <f t="shared" si="1"/>
        <v>486906628.44999999</v>
      </c>
      <c r="K17" s="59">
        <f t="shared" si="1"/>
        <v>9432032.7100000009</v>
      </c>
      <c r="L17" s="59">
        <f t="shared" si="1"/>
        <v>1625600.95</v>
      </c>
      <c r="M17" s="59">
        <f t="shared" si="1"/>
        <v>80579142.989999995</v>
      </c>
      <c r="N17" s="59">
        <f t="shared" ref="N17:N122" si="2">H17+K17</f>
        <v>489149775.48000002</v>
      </c>
      <c r="O17" s="59">
        <f t="shared" ref="O17:O122" si="3">I17+L17</f>
        <v>487302430.88000005</v>
      </c>
      <c r="P17" s="59">
        <f t="shared" ref="P17:P122" si="4">J17+M17</f>
        <v>567485771.43999994</v>
      </c>
      <c r="Q17" s="59">
        <f t="shared" ref="Q17:S17" si="5">Q18+Q37+Q98+Q130+Q146+Q158+Q180</f>
        <v>1979308.4600000002</v>
      </c>
      <c r="R17" s="59">
        <f t="shared" si="5"/>
        <v>891207.06</v>
      </c>
      <c r="S17" s="59">
        <f t="shared" si="5"/>
        <v>692103.06</v>
      </c>
      <c r="T17" s="59">
        <f t="shared" ref="T17:T122" si="6">N17+Q17</f>
        <v>491129083.94</v>
      </c>
      <c r="U17" s="59">
        <f t="shared" ref="U17:U122" si="7">O17+R17</f>
        <v>488193637.94000006</v>
      </c>
      <c r="V17" s="59">
        <f t="shared" ref="V17:V122" si="8">P17+S17</f>
        <v>568177874.49999988</v>
      </c>
      <c r="W17" s="59">
        <f t="shared" ref="W17:Y17" si="9">W18+W37+W98+W130+W146+W158+W180</f>
        <v>727991.99999999988</v>
      </c>
      <c r="X17" s="59">
        <f t="shared" si="9"/>
        <v>448519.8</v>
      </c>
      <c r="Y17" s="59">
        <f t="shared" si="9"/>
        <v>1337295.69</v>
      </c>
      <c r="Z17" s="59">
        <f t="shared" ref="Z17:Z122" si="10">T17+W17</f>
        <v>491857075.94</v>
      </c>
      <c r="AA17" s="59">
        <f t="shared" ref="AA17:AA122" si="11">U17+X17</f>
        <v>488642157.74000007</v>
      </c>
      <c r="AB17" s="59">
        <f t="shared" ref="AB17:AB122" si="12">V17+Y17</f>
        <v>569515170.18999994</v>
      </c>
    </row>
    <row r="18" spans="1:28" ht="26.4">
      <c r="A18" s="184" t="s">
        <v>23</v>
      </c>
      <c r="B18" s="198" t="s">
        <v>86</v>
      </c>
      <c r="C18" s="6" t="s">
        <v>13</v>
      </c>
      <c r="D18" s="6" t="s">
        <v>3</v>
      </c>
      <c r="E18" s="6" t="s">
        <v>100</v>
      </c>
      <c r="F18" s="6" t="s">
        <v>101</v>
      </c>
      <c r="G18" s="17"/>
      <c r="H18" s="58">
        <f>H19+H25+H31+H22+H28</f>
        <v>102041323.7</v>
      </c>
      <c r="I18" s="58">
        <f t="shared" ref="I18:J18" si="13">I19+I25+I31+I22+I28</f>
        <v>104317384.09999999</v>
      </c>
      <c r="J18" s="58">
        <f t="shared" si="13"/>
        <v>104891117.97</v>
      </c>
      <c r="K18" s="58">
        <f>K19+K25+K31+K22+K28+K34</f>
        <v>209131.8</v>
      </c>
      <c r="L18" s="58">
        <f t="shared" ref="L18:M18" si="14">L19+L25+L31+L22+L28+L34</f>
        <v>-265640</v>
      </c>
      <c r="M18" s="58">
        <f t="shared" si="14"/>
        <v>-1022210</v>
      </c>
      <c r="N18" s="58">
        <f t="shared" si="2"/>
        <v>102250455.5</v>
      </c>
      <c r="O18" s="58">
        <f t="shared" si="3"/>
        <v>104051744.09999999</v>
      </c>
      <c r="P18" s="58">
        <f t="shared" si="4"/>
        <v>103868907.97</v>
      </c>
      <c r="Q18" s="58">
        <f>Q19+Q25+Q31+Q22+Q28+Q34</f>
        <v>0</v>
      </c>
      <c r="R18" s="58">
        <f t="shared" ref="R18:S18" si="15">R19+R25+R31+R22+R28+R34</f>
        <v>0</v>
      </c>
      <c r="S18" s="58">
        <f t="shared" si="15"/>
        <v>0</v>
      </c>
      <c r="T18" s="58">
        <f t="shared" si="6"/>
        <v>102250455.5</v>
      </c>
      <c r="U18" s="58">
        <f t="shared" si="7"/>
        <v>104051744.09999999</v>
      </c>
      <c r="V18" s="58">
        <f t="shared" si="8"/>
        <v>103868907.97</v>
      </c>
      <c r="W18" s="58">
        <f>W19+W25+W31+W22+W28+W34</f>
        <v>582425.35</v>
      </c>
      <c r="X18" s="58">
        <f t="shared" ref="X18:Y18" si="16">X19+X25+X31+X22+X28+X34</f>
        <v>0</v>
      </c>
      <c r="Y18" s="58">
        <f t="shared" si="16"/>
        <v>0</v>
      </c>
      <c r="Z18" s="58">
        <f t="shared" si="10"/>
        <v>102832880.84999999</v>
      </c>
      <c r="AA18" s="58">
        <f t="shared" si="11"/>
        <v>104051744.09999999</v>
      </c>
      <c r="AB18" s="58">
        <f t="shared" si="12"/>
        <v>103868907.97</v>
      </c>
    </row>
    <row r="19" spans="1:28" ht="26.4">
      <c r="A19" s="253"/>
      <c r="B19" s="82" t="s">
        <v>87</v>
      </c>
      <c r="C19" s="5" t="s">
        <v>13</v>
      </c>
      <c r="D19" s="5" t="s">
        <v>3</v>
      </c>
      <c r="E19" s="5" t="s">
        <v>100</v>
      </c>
      <c r="F19" s="5" t="s">
        <v>102</v>
      </c>
      <c r="G19" s="17"/>
      <c r="H19" s="57">
        <f>H20</f>
        <v>44583804</v>
      </c>
      <c r="I19" s="57">
        <f t="shared" ref="I19:M20" si="17">I20</f>
        <v>45213864.100000001</v>
      </c>
      <c r="J19" s="57">
        <f t="shared" si="17"/>
        <v>45132057.969999999</v>
      </c>
      <c r="K19" s="57">
        <f t="shared" si="17"/>
        <v>0</v>
      </c>
      <c r="L19" s="57">
        <f t="shared" si="17"/>
        <v>0</v>
      </c>
      <c r="M19" s="57">
        <f t="shared" si="17"/>
        <v>0</v>
      </c>
      <c r="N19" s="57">
        <f t="shared" si="2"/>
        <v>44583804</v>
      </c>
      <c r="O19" s="57">
        <f t="shared" si="3"/>
        <v>45213864.100000001</v>
      </c>
      <c r="P19" s="57">
        <f t="shared" si="4"/>
        <v>45132057.969999999</v>
      </c>
      <c r="Q19" s="57">
        <f t="shared" ref="Q19:S20" si="18">Q20</f>
        <v>0</v>
      </c>
      <c r="R19" s="57">
        <f t="shared" si="18"/>
        <v>0</v>
      </c>
      <c r="S19" s="57">
        <f t="shared" si="18"/>
        <v>0</v>
      </c>
      <c r="T19" s="57">
        <f t="shared" si="6"/>
        <v>44583804</v>
      </c>
      <c r="U19" s="57">
        <f t="shared" si="7"/>
        <v>45213864.100000001</v>
      </c>
      <c r="V19" s="57">
        <f t="shared" si="8"/>
        <v>45132057.969999999</v>
      </c>
      <c r="W19" s="57">
        <f t="shared" ref="W19:Y20" si="19">W20</f>
        <v>140000</v>
      </c>
      <c r="X19" s="57">
        <f t="shared" si="19"/>
        <v>0</v>
      </c>
      <c r="Y19" s="57">
        <f t="shared" si="19"/>
        <v>0</v>
      </c>
      <c r="Z19" s="57">
        <f t="shared" si="10"/>
        <v>44723804</v>
      </c>
      <c r="AA19" s="57">
        <f t="shared" si="11"/>
        <v>45213864.100000001</v>
      </c>
      <c r="AB19" s="57">
        <f t="shared" si="12"/>
        <v>45132057.969999999</v>
      </c>
    </row>
    <row r="20" spans="1:28" ht="26.4">
      <c r="A20" s="253"/>
      <c r="B20" s="74" t="s">
        <v>41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39</v>
      </c>
      <c r="H20" s="57">
        <f>H21</f>
        <v>44583804</v>
      </c>
      <c r="I20" s="57">
        <f t="shared" si="17"/>
        <v>45213864.100000001</v>
      </c>
      <c r="J20" s="57">
        <f t="shared" si="17"/>
        <v>45132057.969999999</v>
      </c>
      <c r="K20" s="57">
        <f t="shared" si="17"/>
        <v>0</v>
      </c>
      <c r="L20" s="57">
        <f t="shared" si="17"/>
        <v>0</v>
      </c>
      <c r="M20" s="57">
        <f t="shared" si="17"/>
        <v>0</v>
      </c>
      <c r="N20" s="57">
        <f t="shared" si="2"/>
        <v>44583804</v>
      </c>
      <c r="O20" s="57">
        <f t="shared" si="3"/>
        <v>45213864.100000001</v>
      </c>
      <c r="P20" s="57">
        <f t="shared" si="4"/>
        <v>45132057.969999999</v>
      </c>
      <c r="Q20" s="57">
        <f t="shared" si="18"/>
        <v>0</v>
      </c>
      <c r="R20" s="57">
        <f t="shared" si="18"/>
        <v>0</v>
      </c>
      <c r="S20" s="57">
        <f t="shared" si="18"/>
        <v>0</v>
      </c>
      <c r="T20" s="57">
        <f t="shared" si="6"/>
        <v>44583804</v>
      </c>
      <c r="U20" s="57">
        <f t="shared" si="7"/>
        <v>45213864.100000001</v>
      </c>
      <c r="V20" s="57">
        <f t="shared" si="8"/>
        <v>45132057.969999999</v>
      </c>
      <c r="W20" s="57">
        <f t="shared" si="19"/>
        <v>140000</v>
      </c>
      <c r="X20" s="57">
        <f t="shared" si="19"/>
        <v>0</v>
      </c>
      <c r="Y20" s="57">
        <f t="shared" si="19"/>
        <v>0</v>
      </c>
      <c r="Z20" s="57">
        <f t="shared" si="10"/>
        <v>44723804</v>
      </c>
      <c r="AA20" s="57">
        <f t="shared" si="11"/>
        <v>45213864.100000001</v>
      </c>
      <c r="AB20" s="57">
        <f t="shared" si="12"/>
        <v>45132057.969999999</v>
      </c>
    </row>
    <row r="21" spans="1:28">
      <c r="A21" s="253"/>
      <c r="B21" s="85" t="s">
        <v>42</v>
      </c>
      <c r="C21" s="5" t="s">
        <v>13</v>
      </c>
      <c r="D21" s="5" t="s">
        <v>3</v>
      </c>
      <c r="E21" s="5" t="s">
        <v>100</v>
      </c>
      <c r="F21" s="5" t="s">
        <v>102</v>
      </c>
      <c r="G21" s="17" t="s">
        <v>40</v>
      </c>
      <c r="H21" s="61">
        <f>43683804+900000</f>
        <v>44583804</v>
      </c>
      <c r="I21" s="61">
        <f>44413864.1+800000</f>
        <v>45213864.100000001</v>
      </c>
      <c r="J21" s="61">
        <f>44632057.97+500000</f>
        <v>45132057.969999999</v>
      </c>
      <c r="K21" s="61"/>
      <c r="L21" s="61"/>
      <c r="M21" s="61"/>
      <c r="N21" s="61">
        <f t="shared" si="2"/>
        <v>44583804</v>
      </c>
      <c r="O21" s="61">
        <f t="shared" si="3"/>
        <v>45213864.100000001</v>
      </c>
      <c r="P21" s="61">
        <f t="shared" si="4"/>
        <v>45132057.969999999</v>
      </c>
      <c r="Q21" s="61"/>
      <c r="R21" s="61"/>
      <c r="S21" s="61"/>
      <c r="T21" s="61">
        <f t="shared" si="6"/>
        <v>44583804</v>
      </c>
      <c r="U21" s="61">
        <f t="shared" si="7"/>
        <v>45213864.100000001</v>
      </c>
      <c r="V21" s="61">
        <f t="shared" si="8"/>
        <v>45132057.969999999</v>
      </c>
      <c r="W21" s="61">
        <v>140000</v>
      </c>
      <c r="X21" s="61"/>
      <c r="Y21" s="61"/>
      <c r="Z21" s="61">
        <f t="shared" si="10"/>
        <v>44723804</v>
      </c>
      <c r="AA21" s="61">
        <f t="shared" si="11"/>
        <v>45213864.100000001</v>
      </c>
      <c r="AB21" s="61">
        <f t="shared" si="12"/>
        <v>45132057.969999999</v>
      </c>
    </row>
    <row r="22" spans="1:28" ht="26.4">
      <c r="A22" s="253"/>
      <c r="B22" s="82" t="s">
        <v>213</v>
      </c>
      <c r="C22" s="5" t="s">
        <v>13</v>
      </c>
      <c r="D22" s="5" t="s">
        <v>3</v>
      </c>
      <c r="E22" s="5" t="s">
        <v>100</v>
      </c>
      <c r="F22" s="54" t="s">
        <v>163</v>
      </c>
      <c r="G22" s="55"/>
      <c r="H22" s="61">
        <f>H23</f>
        <v>500000</v>
      </c>
      <c r="I22" s="61">
        <f t="shared" ref="I22:M23" si="20">I23</f>
        <v>500000</v>
      </c>
      <c r="J22" s="61">
        <f t="shared" si="20"/>
        <v>0</v>
      </c>
      <c r="K22" s="61">
        <f t="shared" si="20"/>
        <v>0</v>
      </c>
      <c r="L22" s="61">
        <f t="shared" si="20"/>
        <v>0</v>
      </c>
      <c r="M22" s="61">
        <f t="shared" si="20"/>
        <v>0</v>
      </c>
      <c r="N22" s="61">
        <f t="shared" si="2"/>
        <v>500000</v>
      </c>
      <c r="O22" s="61">
        <f t="shared" si="3"/>
        <v>500000</v>
      </c>
      <c r="P22" s="61">
        <f t="shared" si="4"/>
        <v>0</v>
      </c>
      <c r="Q22" s="61">
        <f t="shared" ref="Q22:S23" si="21">Q23</f>
        <v>0</v>
      </c>
      <c r="R22" s="61">
        <f t="shared" si="21"/>
        <v>0</v>
      </c>
      <c r="S22" s="61">
        <f t="shared" si="21"/>
        <v>0</v>
      </c>
      <c r="T22" s="61">
        <f t="shared" si="6"/>
        <v>500000</v>
      </c>
      <c r="U22" s="61">
        <f t="shared" si="7"/>
        <v>500000</v>
      </c>
      <c r="V22" s="61">
        <f t="shared" si="8"/>
        <v>0</v>
      </c>
      <c r="W22" s="61">
        <f t="shared" ref="W22:Y23" si="22">W23</f>
        <v>0</v>
      </c>
      <c r="X22" s="61">
        <f t="shared" si="22"/>
        <v>0</v>
      </c>
      <c r="Y22" s="61">
        <f t="shared" si="22"/>
        <v>0</v>
      </c>
      <c r="Z22" s="61">
        <f t="shared" si="10"/>
        <v>500000</v>
      </c>
      <c r="AA22" s="61">
        <f t="shared" si="11"/>
        <v>500000</v>
      </c>
      <c r="AB22" s="61">
        <f t="shared" si="12"/>
        <v>0</v>
      </c>
    </row>
    <row r="23" spans="1:28" ht="26.4">
      <c r="A23" s="253"/>
      <c r="B23" s="74" t="s">
        <v>41</v>
      </c>
      <c r="C23" s="5" t="s">
        <v>13</v>
      </c>
      <c r="D23" s="5" t="s">
        <v>3</v>
      </c>
      <c r="E23" s="5" t="s">
        <v>100</v>
      </c>
      <c r="F23" s="54" t="s">
        <v>163</v>
      </c>
      <c r="G23" s="55" t="s">
        <v>39</v>
      </c>
      <c r="H23" s="61">
        <f>H24</f>
        <v>500000</v>
      </c>
      <c r="I23" s="61">
        <f t="shared" si="20"/>
        <v>500000</v>
      </c>
      <c r="J23" s="61">
        <f t="shared" si="20"/>
        <v>0</v>
      </c>
      <c r="K23" s="61">
        <f t="shared" si="20"/>
        <v>0</v>
      </c>
      <c r="L23" s="61">
        <f t="shared" si="20"/>
        <v>0</v>
      </c>
      <c r="M23" s="61">
        <f t="shared" si="20"/>
        <v>0</v>
      </c>
      <c r="N23" s="61">
        <f t="shared" si="2"/>
        <v>500000</v>
      </c>
      <c r="O23" s="61">
        <f t="shared" si="3"/>
        <v>500000</v>
      </c>
      <c r="P23" s="61">
        <f t="shared" si="4"/>
        <v>0</v>
      </c>
      <c r="Q23" s="61">
        <f t="shared" si="21"/>
        <v>0</v>
      </c>
      <c r="R23" s="61">
        <f t="shared" si="21"/>
        <v>0</v>
      </c>
      <c r="S23" s="61">
        <f t="shared" si="21"/>
        <v>0</v>
      </c>
      <c r="T23" s="61">
        <f t="shared" si="6"/>
        <v>500000</v>
      </c>
      <c r="U23" s="61">
        <f t="shared" si="7"/>
        <v>500000</v>
      </c>
      <c r="V23" s="61">
        <f t="shared" si="8"/>
        <v>0</v>
      </c>
      <c r="W23" s="61">
        <f t="shared" si="22"/>
        <v>0</v>
      </c>
      <c r="X23" s="61">
        <f t="shared" si="22"/>
        <v>0</v>
      </c>
      <c r="Y23" s="61">
        <f t="shared" si="22"/>
        <v>0</v>
      </c>
      <c r="Z23" s="61">
        <f t="shared" si="10"/>
        <v>500000</v>
      </c>
      <c r="AA23" s="61">
        <f t="shared" si="11"/>
        <v>500000</v>
      </c>
      <c r="AB23" s="61">
        <f t="shared" si="12"/>
        <v>0</v>
      </c>
    </row>
    <row r="24" spans="1:28">
      <c r="A24" s="253"/>
      <c r="B24" s="85" t="s">
        <v>42</v>
      </c>
      <c r="C24" s="5" t="s">
        <v>13</v>
      </c>
      <c r="D24" s="5" t="s">
        <v>3</v>
      </c>
      <c r="E24" s="5" t="s">
        <v>100</v>
      </c>
      <c r="F24" s="54" t="s">
        <v>163</v>
      </c>
      <c r="G24" s="55" t="s">
        <v>40</v>
      </c>
      <c r="H24" s="61">
        <v>500000</v>
      </c>
      <c r="I24" s="61">
        <v>500000</v>
      </c>
      <c r="J24" s="61"/>
      <c r="K24" s="61"/>
      <c r="L24" s="61"/>
      <c r="M24" s="61"/>
      <c r="N24" s="61">
        <f t="shared" si="2"/>
        <v>500000</v>
      </c>
      <c r="O24" s="61">
        <f t="shared" si="3"/>
        <v>500000</v>
      </c>
      <c r="P24" s="61">
        <f t="shared" si="4"/>
        <v>0</v>
      </c>
      <c r="Q24" s="61"/>
      <c r="R24" s="61"/>
      <c r="S24" s="61"/>
      <c r="T24" s="61">
        <f t="shared" si="6"/>
        <v>500000</v>
      </c>
      <c r="U24" s="61">
        <f t="shared" si="7"/>
        <v>500000</v>
      </c>
      <c r="V24" s="61">
        <f t="shared" si="8"/>
        <v>0</v>
      </c>
      <c r="W24" s="61"/>
      <c r="X24" s="61"/>
      <c r="Y24" s="61"/>
      <c r="Z24" s="61">
        <f t="shared" si="10"/>
        <v>500000</v>
      </c>
      <c r="AA24" s="61">
        <f t="shared" si="11"/>
        <v>500000</v>
      </c>
      <c r="AB24" s="61">
        <f t="shared" si="12"/>
        <v>0</v>
      </c>
    </row>
    <row r="25" spans="1:28" ht="52.8">
      <c r="A25" s="253"/>
      <c r="B25" s="102" t="s">
        <v>214</v>
      </c>
      <c r="C25" s="5" t="s">
        <v>13</v>
      </c>
      <c r="D25" s="5" t="s">
        <v>3</v>
      </c>
      <c r="E25" s="5" t="s">
        <v>100</v>
      </c>
      <c r="F25" s="73" t="s">
        <v>314</v>
      </c>
      <c r="G25" s="17"/>
      <c r="H25" s="57">
        <f>H26</f>
        <v>1500000</v>
      </c>
      <c r="I25" s="57">
        <f t="shared" ref="I25:M26" si="23">I26</f>
        <v>1600000</v>
      </c>
      <c r="J25" s="57">
        <f t="shared" si="23"/>
        <v>1600000</v>
      </c>
      <c r="K25" s="57">
        <f t="shared" si="23"/>
        <v>0</v>
      </c>
      <c r="L25" s="57">
        <f t="shared" si="23"/>
        <v>0</v>
      </c>
      <c r="M25" s="57">
        <f t="shared" si="23"/>
        <v>0</v>
      </c>
      <c r="N25" s="57">
        <f t="shared" si="2"/>
        <v>1500000</v>
      </c>
      <c r="O25" s="57">
        <f t="shared" si="3"/>
        <v>1600000</v>
      </c>
      <c r="P25" s="57">
        <f t="shared" si="4"/>
        <v>1600000</v>
      </c>
      <c r="Q25" s="57">
        <f t="shared" ref="Q25:S26" si="24">Q26</f>
        <v>0</v>
      </c>
      <c r="R25" s="57">
        <f t="shared" si="24"/>
        <v>0</v>
      </c>
      <c r="S25" s="57">
        <f t="shared" si="24"/>
        <v>0</v>
      </c>
      <c r="T25" s="57">
        <f t="shared" si="6"/>
        <v>1500000</v>
      </c>
      <c r="U25" s="57">
        <f t="shared" si="7"/>
        <v>1600000</v>
      </c>
      <c r="V25" s="57">
        <f t="shared" si="8"/>
        <v>1600000</v>
      </c>
      <c r="W25" s="57">
        <f t="shared" ref="W25:Y26" si="25">W26</f>
        <v>442425.35</v>
      </c>
      <c r="X25" s="57">
        <f t="shared" si="25"/>
        <v>0</v>
      </c>
      <c r="Y25" s="57">
        <f t="shared" si="25"/>
        <v>0</v>
      </c>
      <c r="Z25" s="57">
        <f t="shared" si="10"/>
        <v>1942425.35</v>
      </c>
      <c r="AA25" s="57">
        <f t="shared" si="11"/>
        <v>1600000</v>
      </c>
      <c r="AB25" s="57">
        <f t="shared" si="12"/>
        <v>1600000</v>
      </c>
    </row>
    <row r="26" spans="1:28" ht="26.4">
      <c r="A26" s="253"/>
      <c r="B26" s="74" t="s">
        <v>41</v>
      </c>
      <c r="C26" s="5" t="s">
        <v>13</v>
      </c>
      <c r="D26" s="5" t="s">
        <v>3</v>
      </c>
      <c r="E26" s="5" t="s">
        <v>100</v>
      </c>
      <c r="F26" s="73" t="s">
        <v>314</v>
      </c>
      <c r="G26" s="55" t="s">
        <v>39</v>
      </c>
      <c r="H26" s="57">
        <f>H27</f>
        <v>1500000</v>
      </c>
      <c r="I26" s="57">
        <f t="shared" si="23"/>
        <v>1600000</v>
      </c>
      <c r="J26" s="57">
        <f t="shared" si="23"/>
        <v>1600000</v>
      </c>
      <c r="K26" s="57">
        <f t="shared" si="23"/>
        <v>0</v>
      </c>
      <c r="L26" s="57">
        <f t="shared" si="23"/>
        <v>0</v>
      </c>
      <c r="M26" s="57">
        <f t="shared" si="23"/>
        <v>0</v>
      </c>
      <c r="N26" s="57">
        <f t="shared" si="2"/>
        <v>1500000</v>
      </c>
      <c r="O26" s="57">
        <f t="shared" si="3"/>
        <v>1600000</v>
      </c>
      <c r="P26" s="57">
        <f t="shared" si="4"/>
        <v>1600000</v>
      </c>
      <c r="Q26" s="57">
        <f t="shared" si="24"/>
        <v>0</v>
      </c>
      <c r="R26" s="57">
        <f t="shared" si="24"/>
        <v>0</v>
      </c>
      <c r="S26" s="57">
        <f t="shared" si="24"/>
        <v>0</v>
      </c>
      <c r="T26" s="57">
        <f t="shared" si="6"/>
        <v>1500000</v>
      </c>
      <c r="U26" s="57">
        <f t="shared" si="7"/>
        <v>1600000</v>
      </c>
      <c r="V26" s="57">
        <f t="shared" si="8"/>
        <v>1600000</v>
      </c>
      <c r="W26" s="57">
        <f t="shared" si="25"/>
        <v>442425.35</v>
      </c>
      <c r="X26" s="57">
        <f t="shared" si="25"/>
        <v>0</v>
      </c>
      <c r="Y26" s="57">
        <f t="shared" si="25"/>
        <v>0</v>
      </c>
      <c r="Z26" s="57">
        <f t="shared" si="10"/>
        <v>1942425.35</v>
      </c>
      <c r="AA26" s="57">
        <f t="shared" si="11"/>
        <v>1600000</v>
      </c>
      <c r="AB26" s="57">
        <f t="shared" si="12"/>
        <v>1600000</v>
      </c>
    </row>
    <row r="27" spans="1:28">
      <c r="A27" s="253"/>
      <c r="B27" s="85" t="s">
        <v>42</v>
      </c>
      <c r="C27" s="5" t="s">
        <v>13</v>
      </c>
      <c r="D27" s="5" t="s">
        <v>3</v>
      </c>
      <c r="E27" s="5" t="s">
        <v>100</v>
      </c>
      <c r="F27" s="73" t="s">
        <v>314</v>
      </c>
      <c r="G27" s="55" t="s">
        <v>40</v>
      </c>
      <c r="H27" s="61">
        <v>1500000</v>
      </c>
      <c r="I27" s="61">
        <v>1600000</v>
      </c>
      <c r="J27" s="61">
        <v>1600000</v>
      </c>
      <c r="K27" s="61"/>
      <c r="L27" s="61"/>
      <c r="M27" s="61"/>
      <c r="N27" s="61">
        <f t="shared" si="2"/>
        <v>1500000</v>
      </c>
      <c r="O27" s="61">
        <f t="shared" si="3"/>
        <v>1600000</v>
      </c>
      <c r="P27" s="61">
        <f t="shared" si="4"/>
        <v>1600000</v>
      </c>
      <c r="Q27" s="61"/>
      <c r="R27" s="61"/>
      <c r="S27" s="61"/>
      <c r="T27" s="61">
        <f t="shared" si="6"/>
        <v>1500000</v>
      </c>
      <c r="U27" s="61">
        <f t="shared" si="7"/>
        <v>1600000</v>
      </c>
      <c r="V27" s="61">
        <f t="shared" si="8"/>
        <v>1600000</v>
      </c>
      <c r="W27" s="61">
        <v>442425.35</v>
      </c>
      <c r="X27" s="61"/>
      <c r="Y27" s="61"/>
      <c r="Z27" s="61">
        <f t="shared" si="10"/>
        <v>1942425.35</v>
      </c>
      <c r="AA27" s="61">
        <f t="shared" si="11"/>
        <v>1600000</v>
      </c>
      <c r="AB27" s="61">
        <f t="shared" si="12"/>
        <v>1600000</v>
      </c>
    </row>
    <row r="28" spans="1:28" ht="26.4">
      <c r="A28" s="253"/>
      <c r="B28" s="74" t="s">
        <v>280</v>
      </c>
      <c r="C28" s="39" t="s">
        <v>13</v>
      </c>
      <c r="D28" s="39" t="s">
        <v>3</v>
      </c>
      <c r="E28" s="39" t="s">
        <v>100</v>
      </c>
      <c r="F28" s="73" t="s">
        <v>315</v>
      </c>
      <c r="G28" s="38"/>
      <c r="H28" s="61">
        <f>H29</f>
        <v>53200000</v>
      </c>
      <c r="I28" s="61">
        <f t="shared" ref="I28:M29" si="26">I29</f>
        <v>54700000</v>
      </c>
      <c r="J28" s="61">
        <f t="shared" si="26"/>
        <v>55900000</v>
      </c>
      <c r="K28" s="61">
        <f t="shared" si="26"/>
        <v>0</v>
      </c>
      <c r="L28" s="61">
        <f t="shared" si="26"/>
        <v>0</v>
      </c>
      <c r="M28" s="61">
        <f t="shared" si="26"/>
        <v>0</v>
      </c>
      <c r="N28" s="61">
        <f t="shared" si="2"/>
        <v>53200000</v>
      </c>
      <c r="O28" s="61">
        <f t="shared" si="3"/>
        <v>54700000</v>
      </c>
      <c r="P28" s="61">
        <f t="shared" si="4"/>
        <v>55900000</v>
      </c>
      <c r="Q28" s="61">
        <f t="shared" ref="Q28:S29" si="27">Q29</f>
        <v>0</v>
      </c>
      <c r="R28" s="61">
        <f t="shared" si="27"/>
        <v>0</v>
      </c>
      <c r="S28" s="61">
        <f t="shared" si="27"/>
        <v>0</v>
      </c>
      <c r="T28" s="61">
        <f t="shared" si="6"/>
        <v>53200000</v>
      </c>
      <c r="U28" s="61">
        <f t="shared" si="7"/>
        <v>54700000</v>
      </c>
      <c r="V28" s="61">
        <f t="shared" si="8"/>
        <v>55900000</v>
      </c>
      <c r="W28" s="61">
        <f t="shared" ref="W28:Y29" si="28">W29</f>
        <v>0</v>
      </c>
      <c r="X28" s="61">
        <f t="shared" si="28"/>
        <v>0</v>
      </c>
      <c r="Y28" s="61">
        <f t="shared" si="28"/>
        <v>0</v>
      </c>
      <c r="Z28" s="61">
        <f t="shared" si="10"/>
        <v>53200000</v>
      </c>
      <c r="AA28" s="61">
        <f t="shared" si="11"/>
        <v>54700000</v>
      </c>
      <c r="AB28" s="61">
        <f t="shared" si="12"/>
        <v>55900000</v>
      </c>
    </row>
    <row r="29" spans="1:28" ht="26.4">
      <c r="A29" s="253"/>
      <c r="B29" s="74" t="s">
        <v>41</v>
      </c>
      <c r="C29" s="39" t="s">
        <v>13</v>
      </c>
      <c r="D29" s="39" t="s">
        <v>3</v>
      </c>
      <c r="E29" s="39" t="s">
        <v>100</v>
      </c>
      <c r="F29" s="73" t="s">
        <v>315</v>
      </c>
      <c r="G29" s="38" t="s">
        <v>39</v>
      </c>
      <c r="H29" s="61">
        <f>H30</f>
        <v>53200000</v>
      </c>
      <c r="I29" s="61">
        <f t="shared" si="26"/>
        <v>54700000</v>
      </c>
      <c r="J29" s="61">
        <f t="shared" si="26"/>
        <v>55900000</v>
      </c>
      <c r="K29" s="61">
        <f t="shared" si="26"/>
        <v>0</v>
      </c>
      <c r="L29" s="61">
        <f t="shared" si="26"/>
        <v>0</v>
      </c>
      <c r="M29" s="61">
        <f t="shared" si="26"/>
        <v>0</v>
      </c>
      <c r="N29" s="61">
        <f t="shared" si="2"/>
        <v>53200000</v>
      </c>
      <c r="O29" s="61">
        <f t="shared" si="3"/>
        <v>54700000</v>
      </c>
      <c r="P29" s="61">
        <f t="shared" si="4"/>
        <v>55900000</v>
      </c>
      <c r="Q29" s="61">
        <f t="shared" si="27"/>
        <v>0</v>
      </c>
      <c r="R29" s="61">
        <f t="shared" si="27"/>
        <v>0</v>
      </c>
      <c r="S29" s="61">
        <f t="shared" si="27"/>
        <v>0</v>
      </c>
      <c r="T29" s="61">
        <f t="shared" si="6"/>
        <v>53200000</v>
      </c>
      <c r="U29" s="61">
        <f t="shared" si="7"/>
        <v>54700000</v>
      </c>
      <c r="V29" s="61">
        <f t="shared" si="8"/>
        <v>55900000</v>
      </c>
      <c r="W29" s="61">
        <f t="shared" si="28"/>
        <v>0</v>
      </c>
      <c r="X29" s="61">
        <f t="shared" si="28"/>
        <v>0</v>
      </c>
      <c r="Y29" s="61">
        <f t="shared" si="28"/>
        <v>0</v>
      </c>
      <c r="Z29" s="61">
        <f t="shared" si="10"/>
        <v>53200000</v>
      </c>
      <c r="AA29" s="61">
        <f t="shared" si="11"/>
        <v>54700000</v>
      </c>
      <c r="AB29" s="61">
        <f t="shared" si="12"/>
        <v>55900000</v>
      </c>
    </row>
    <row r="30" spans="1:28">
      <c r="A30" s="253"/>
      <c r="B30" s="102" t="s">
        <v>42</v>
      </c>
      <c r="C30" s="39" t="s">
        <v>13</v>
      </c>
      <c r="D30" s="39" t="s">
        <v>3</v>
      </c>
      <c r="E30" s="39" t="s">
        <v>100</v>
      </c>
      <c r="F30" s="73" t="s">
        <v>315</v>
      </c>
      <c r="G30" s="38" t="s">
        <v>40</v>
      </c>
      <c r="H30" s="61">
        <v>53200000</v>
      </c>
      <c r="I30" s="61">
        <v>54700000</v>
      </c>
      <c r="J30" s="61">
        <v>55900000</v>
      </c>
      <c r="K30" s="61"/>
      <c r="L30" s="61"/>
      <c r="M30" s="61"/>
      <c r="N30" s="61">
        <f t="shared" si="2"/>
        <v>53200000</v>
      </c>
      <c r="O30" s="61">
        <f t="shared" si="3"/>
        <v>54700000</v>
      </c>
      <c r="P30" s="61">
        <f t="shared" si="4"/>
        <v>55900000</v>
      </c>
      <c r="Q30" s="61"/>
      <c r="R30" s="61"/>
      <c r="S30" s="61"/>
      <c r="T30" s="61">
        <f t="shared" si="6"/>
        <v>53200000</v>
      </c>
      <c r="U30" s="61">
        <f t="shared" si="7"/>
        <v>54700000</v>
      </c>
      <c r="V30" s="61">
        <f t="shared" si="8"/>
        <v>55900000</v>
      </c>
      <c r="W30" s="61"/>
      <c r="X30" s="61"/>
      <c r="Y30" s="61"/>
      <c r="Z30" s="61">
        <f t="shared" si="10"/>
        <v>53200000</v>
      </c>
      <c r="AA30" s="61">
        <f t="shared" si="11"/>
        <v>54700000</v>
      </c>
      <c r="AB30" s="61">
        <f t="shared" si="12"/>
        <v>55900000</v>
      </c>
    </row>
    <row r="31" spans="1:28" ht="39.6">
      <c r="A31" s="253"/>
      <c r="B31" s="104" t="s">
        <v>88</v>
      </c>
      <c r="C31" s="5" t="s">
        <v>13</v>
      </c>
      <c r="D31" s="5" t="s">
        <v>3</v>
      </c>
      <c r="E31" s="5" t="s">
        <v>100</v>
      </c>
      <c r="F31" s="73" t="s">
        <v>316</v>
      </c>
      <c r="G31" s="17"/>
      <c r="H31" s="57">
        <f>H32</f>
        <v>2257519.7000000002</v>
      </c>
      <c r="I31" s="57">
        <f t="shared" ref="I31:M32" si="29">I32</f>
        <v>2303520</v>
      </c>
      <c r="J31" s="57">
        <f t="shared" si="29"/>
        <v>2259060</v>
      </c>
      <c r="K31" s="57">
        <f t="shared" si="29"/>
        <v>-2768.2</v>
      </c>
      <c r="L31" s="57">
        <f t="shared" si="29"/>
        <v>-265640</v>
      </c>
      <c r="M31" s="57">
        <f t="shared" si="29"/>
        <v>-1022210</v>
      </c>
      <c r="N31" s="57">
        <f t="shared" si="2"/>
        <v>2254751.5</v>
      </c>
      <c r="O31" s="57">
        <f t="shared" si="3"/>
        <v>2037880</v>
      </c>
      <c r="P31" s="57">
        <f t="shared" si="4"/>
        <v>1236850</v>
      </c>
      <c r="Q31" s="57">
        <f t="shared" ref="Q31:S32" si="30">Q32</f>
        <v>0</v>
      </c>
      <c r="R31" s="57">
        <f t="shared" si="30"/>
        <v>0</v>
      </c>
      <c r="S31" s="57">
        <f t="shared" si="30"/>
        <v>0</v>
      </c>
      <c r="T31" s="57">
        <f t="shared" si="6"/>
        <v>2254751.5</v>
      </c>
      <c r="U31" s="57">
        <f t="shared" si="7"/>
        <v>2037880</v>
      </c>
      <c r="V31" s="57">
        <f t="shared" si="8"/>
        <v>1236850</v>
      </c>
      <c r="W31" s="57">
        <f t="shared" ref="W31:Y32" si="31">W32</f>
        <v>0</v>
      </c>
      <c r="X31" s="57">
        <f t="shared" si="31"/>
        <v>0</v>
      </c>
      <c r="Y31" s="57">
        <f t="shared" si="31"/>
        <v>0</v>
      </c>
      <c r="Z31" s="57">
        <f t="shared" si="10"/>
        <v>2254751.5</v>
      </c>
      <c r="AA31" s="57">
        <f t="shared" si="11"/>
        <v>2037880</v>
      </c>
      <c r="AB31" s="57">
        <f t="shared" si="12"/>
        <v>1236850</v>
      </c>
    </row>
    <row r="32" spans="1:28" ht="26.4">
      <c r="A32" s="253"/>
      <c r="B32" s="74" t="s">
        <v>41</v>
      </c>
      <c r="C32" s="5" t="s">
        <v>13</v>
      </c>
      <c r="D32" s="5" t="s">
        <v>3</v>
      </c>
      <c r="E32" s="5" t="s">
        <v>100</v>
      </c>
      <c r="F32" s="73" t="s">
        <v>316</v>
      </c>
      <c r="G32" s="17" t="s">
        <v>39</v>
      </c>
      <c r="H32" s="57">
        <f>H33</f>
        <v>2257519.7000000002</v>
      </c>
      <c r="I32" s="57">
        <f t="shared" si="29"/>
        <v>2303520</v>
      </c>
      <c r="J32" s="57">
        <f t="shared" si="29"/>
        <v>2259060</v>
      </c>
      <c r="K32" s="57">
        <f t="shared" si="29"/>
        <v>-2768.2</v>
      </c>
      <c r="L32" s="57">
        <f t="shared" si="29"/>
        <v>-265640</v>
      </c>
      <c r="M32" s="57">
        <f t="shared" si="29"/>
        <v>-1022210</v>
      </c>
      <c r="N32" s="57">
        <f t="shared" si="2"/>
        <v>2254751.5</v>
      </c>
      <c r="O32" s="57">
        <f t="shared" si="3"/>
        <v>2037880</v>
      </c>
      <c r="P32" s="57">
        <f t="shared" si="4"/>
        <v>1236850</v>
      </c>
      <c r="Q32" s="57">
        <f t="shared" si="30"/>
        <v>0</v>
      </c>
      <c r="R32" s="57">
        <f t="shared" si="30"/>
        <v>0</v>
      </c>
      <c r="S32" s="57">
        <f t="shared" si="30"/>
        <v>0</v>
      </c>
      <c r="T32" s="57">
        <f t="shared" si="6"/>
        <v>2254751.5</v>
      </c>
      <c r="U32" s="57">
        <f t="shared" si="7"/>
        <v>2037880</v>
      </c>
      <c r="V32" s="57">
        <f t="shared" si="8"/>
        <v>1236850</v>
      </c>
      <c r="W32" s="57">
        <f t="shared" si="31"/>
        <v>0</v>
      </c>
      <c r="X32" s="57">
        <f t="shared" si="31"/>
        <v>0</v>
      </c>
      <c r="Y32" s="57">
        <f t="shared" si="31"/>
        <v>0</v>
      </c>
      <c r="Z32" s="57">
        <f t="shared" si="10"/>
        <v>2254751.5</v>
      </c>
      <c r="AA32" s="57">
        <f t="shared" si="11"/>
        <v>2037880</v>
      </c>
      <c r="AB32" s="57">
        <f t="shared" si="12"/>
        <v>1236850</v>
      </c>
    </row>
    <row r="33" spans="1:28">
      <c r="A33" s="253"/>
      <c r="B33" s="85" t="s">
        <v>42</v>
      </c>
      <c r="C33" s="5" t="s">
        <v>13</v>
      </c>
      <c r="D33" s="5" t="s">
        <v>3</v>
      </c>
      <c r="E33" s="5" t="s">
        <v>100</v>
      </c>
      <c r="F33" s="73" t="s">
        <v>316</v>
      </c>
      <c r="G33" s="17" t="s">
        <v>40</v>
      </c>
      <c r="H33" s="61">
        <v>2257519.7000000002</v>
      </c>
      <c r="I33" s="61">
        <v>2303520</v>
      </c>
      <c r="J33" s="61">
        <v>2259060</v>
      </c>
      <c r="K33" s="61">
        <v>-2768.2</v>
      </c>
      <c r="L33" s="61">
        <v>-265640</v>
      </c>
      <c r="M33" s="61">
        <v>-1022210</v>
      </c>
      <c r="N33" s="61">
        <f t="shared" si="2"/>
        <v>2254751.5</v>
      </c>
      <c r="O33" s="61">
        <f t="shared" si="3"/>
        <v>2037880</v>
      </c>
      <c r="P33" s="61">
        <f t="shared" si="4"/>
        <v>1236850</v>
      </c>
      <c r="Q33" s="61"/>
      <c r="R33" s="61"/>
      <c r="S33" s="61"/>
      <c r="T33" s="61">
        <f t="shared" si="6"/>
        <v>2254751.5</v>
      </c>
      <c r="U33" s="61">
        <f t="shared" si="7"/>
        <v>2037880</v>
      </c>
      <c r="V33" s="61">
        <f t="shared" si="8"/>
        <v>1236850</v>
      </c>
      <c r="W33" s="61"/>
      <c r="X33" s="61"/>
      <c r="Y33" s="61"/>
      <c r="Z33" s="61">
        <f t="shared" si="10"/>
        <v>2254751.5</v>
      </c>
      <c r="AA33" s="61">
        <f t="shared" si="11"/>
        <v>2037880</v>
      </c>
      <c r="AB33" s="61">
        <f t="shared" si="12"/>
        <v>1236850</v>
      </c>
    </row>
    <row r="34" spans="1:28" ht="145.19999999999999">
      <c r="A34" s="184"/>
      <c r="B34" s="82" t="s">
        <v>363</v>
      </c>
      <c r="C34" s="35" t="s">
        <v>13</v>
      </c>
      <c r="D34" s="35" t="s">
        <v>3</v>
      </c>
      <c r="E34" s="35" t="s">
        <v>100</v>
      </c>
      <c r="F34" s="203" t="s">
        <v>362</v>
      </c>
      <c r="G34" s="204"/>
      <c r="H34" s="61"/>
      <c r="I34" s="61"/>
      <c r="J34" s="61"/>
      <c r="K34" s="61">
        <f>K35</f>
        <v>211900</v>
      </c>
      <c r="L34" s="61">
        <f t="shared" ref="L34:M35" si="32">L35</f>
        <v>0</v>
      </c>
      <c r="M34" s="61">
        <f t="shared" si="32"/>
        <v>0</v>
      </c>
      <c r="N34" s="61">
        <f t="shared" ref="N34:N36" si="33">H34+K34</f>
        <v>211900</v>
      </c>
      <c r="O34" s="61">
        <f t="shared" ref="O34:O36" si="34">I34+L34</f>
        <v>0</v>
      </c>
      <c r="P34" s="61">
        <f t="shared" ref="P34:P36" si="35">J34+M34</f>
        <v>0</v>
      </c>
      <c r="Q34" s="61">
        <f>Q35</f>
        <v>0</v>
      </c>
      <c r="R34" s="61">
        <f t="shared" ref="R34:S35" si="36">R35</f>
        <v>0</v>
      </c>
      <c r="S34" s="61">
        <f t="shared" si="36"/>
        <v>0</v>
      </c>
      <c r="T34" s="61">
        <f t="shared" si="6"/>
        <v>211900</v>
      </c>
      <c r="U34" s="61">
        <f t="shared" si="7"/>
        <v>0</v>
      </c>
      <c r="V34" s="61">
        <f t="shared" si="8"/>
        <v>0</v>
      </c>
      <c r="W34" s="61">
        <f>W35</f>
        <v>0</v>
      </c>
      <c r="X34" s="61">
        <f t="shared" ref="X34:Y35" si="37">X35</f>
        <v>0</v>
      </c>
      <c r="Y34" s="61">
        <f t="shared" si="37"/>
        <v>0</v>
      </c>
      <c r="Z34" s="61">
        <f t="shared" si="10"/>
        <v>211900</v>
      </c>
      <c r="AA34" s="61">
        <f t="shared" si="11"/>
        <v>0</v>
      </c>
      <c r="AB34" s="61">
        <f t="shared" si="12"/>
        <v>0</v>
      </c>
    </row>
    <row r="35" spans="1:28" ht="26.4">
      <c r="A35" s="184"/>
      <c r="B35" s="74" t="s">
        <v>41</v>
      </c>
      <c r="C35" s="35" t="s">
        <v>13</v>
      </c>
      <c r="D35" s="35" t="s">
        <v>3</v>
      </c>
      <c r="E35" s="35" t="s">
        <v>100</v>
      </c>
      <c r="F35" s="203" t="s">
        <v>362</v>
      </c>
      <c r="G35" s="205" t="s">
        <v>39</v>
      </c>
      <c r="H35" s="61"/>
      <c r="I35" s="61"/>
      <c r="J35" s="61"/>
      <c r="K35" s="61">
        <f>K36</f>
        <v>211900</v>
      </c>
      <c r="L35" s="61">
        <f t="shared" si="32"/>
        <v>0</v>
      </c>
      <c r="M35" s="61">
        <f t="shared" si="32"/>
        <v>0</v>
      </c>
      <c r="N35" s="61">
        <f t="shared" si="33"/>
        <v>211900</v>
      </c>
      <c r="O35" s="61">
        <f t="shared" si="34"/>
        <v>0</v>
      </c>
      <c r="P35" s="61">
        <f t="shared" si="35"/>
        <v>0</v>
      </c>
      <c r="Q35" s="61">
        <f>Q36</f>
        <v>0</v>
      </c>
      <c r="R35" s="61">
        <f t="shared" si="36"/>
        <v>0</v>
      </c>
      <c r="S35" s="61">
        <f t="shared" si="36"/>
        <v>0</v>
      </c>
      <c r="T35" s="61">
        <f t="shared" si="6"/>
        <v>211900</v>
      </c>
      <c r="U35" s="61">
        <f t="shared" si="7"/>
        <v>0</v>
      </c>
      <c r="V35" s="61">
        <f t="shared" si="8"/>
        <v>0</v>
      </c>
      <c r="W35" s="61">
        <f>W36</f>
        <v>0</v>
      </c>
      <c r="X35" s="61">
        <f t="shared" si="37"/>
        <v>0</v>
      </c>
      <c r="Y35" s="61">
        <f t="shared" si="37"/>
        <v>0</v>
      </c>
      <c r="Z35" s="61">
        <f t="shared" si="10"/>
        <v>211900</v>
      </c>
      <c r="AA35" s="61">
        <f t="shared" si="11"/>
        <v>0</v>
      </c>
      <c r="AB35" s="61">
        <f t="shared" si="12"/>
        <v>0</v>
      </c>
    </row>
    <row r="36" spans="1:28">
      <c r="A36" s="184"/>
      <c r="B36" s="85" t="s">
        <v>42</v>
      </c>
      <c r="C36" s="35" t="s">
        <v>13</v>
      </c>
      <c r="D36" s="35" t="s">
        <v>3</v>
      </c>
      <c r="E36" s="35" t="s">
        <v>100</v>
      </c>
      <c r="F36" s="203" t="s">
        <v>362</v>
      </c>
      <c r="G36" s="205" t="s">
        <v>40</v>
      </c>
      <c r="H36" s="61"/>
      <c r="I36" s="61"/>
      <c r="J36" s="61"/>
      <c r="K36" s="187">
        <v>211900</v>
      </c>
      <c r="L36" s="61"/>
      <c r="M36" s="61"/>
      <c r="N36" s="61">
        <f t="shared" si="33"/>
        <v>211900</v>
      </c>
      <c r="O36" s="61">
        <f t="shared" si="34"/>
        <v>0</v>
      </c>
      <c r="P36" s="61">
        <f t="shared" si="35"/>
        <v>0</v>
      </c>
      <c r="Q36" s="187"/>
      <c r="R36" s="61"/>
      <c r="S36" s="61"/>
      <c r="T36" s="61">
        <f t="shared" si="6"/>
        <v>211900</v>
      </c>
      <c r="U36" s="61">
        <f t="shared" si="7"/>
        <v>0</v>
      </c>
      <c r="V36" s="61">
        <f t="shared" si="8"/>
        <v>0</v>
      </c>
      <c r="W36" s="187"/>
      <c r="X36" s="61"/>
      <c r="Y36" s="61"/>
      <c r="Z36" s="61">
        <f t="shared" si="10"/>
        <v>211900</v>
      </c>
      <c r="AA36" s="61">
        <f t="shared" si="11"/>
        <v>0</v>
      </c>
      <c r="AB36" s="61">
        <f t="shared" si="12"/>
        <v>0</v>
      </c>
    </row>
    <row r="37" spans="1:28">
      <c r="A37" s="184" t="s">
        <v>24</v>
      </c>
      <c r="B37" s="81" t="s">
        <v>90</v>
      </c>
      <c r="C37" s="6" t="s">
        <v>13</v>
      </c>
      <c r="D37" s="6" t="s">
        <v>10</v>
      </c>
      <c r="E37" s="6" t="s">
        <v>100</v>
      </c>
      <c r="F37" s="6" t="s">
        <v>101</v>
      </c>
      <c r="G37" s="17"/>
      <c r="H37" s="58">
        <f t="shared" ref="H37:J37" si="38">H41+H44+H47+H59+H80+H53+H83+H62+H50+H92+H86+H74</f>
        <v>326282739.43000001</v>
      </c>
      <c r="I37" s="58">
        <f t="shared" si="38"/>
        <v>329314719.88999999</v>
      </c>
      <c r="J37" s="58">
        <f t="shared" si="38"/>
        <v>329745755.50999999</v>
      </c>
      <c r="K37" s="58">
        <f>K41+K44+K47+K59+K80+K53+K83+K62+K50+K92+K86+K74+K68+K71</f>
        <v>9222900.9100000001</v>
      </c>
      <c r="L37" s="58">
        <f t="shared" ref="L37:M37" si="39">L41+L44+L47+L59+L80+L53+L83+L62+L50+L92+L86+L74+L68+L71</f>
        <v>1891240.95</v>
      </c>
      <c r="M37" s="58">
        <f t="shared" si="39"/>
        <v>81601352.989999995</v>
      </c>
      <c r="N37" s="58">
        <f t="shared" si="2"/>
        <v>335505640.34000003</v>
      </c>
      <c r="O37" s="58">
        <f t="shared" si="3"/>
        <v>331205960.83999997</v>
      </c>
      <c r="P37" s="58">
        <f t="shared" si="4"/>
        <v>411347108.5</v>
      </c>
      <c r="Q37" s="58">
        <f>Q41+Q44+Q47+Q59+Q80+Q53+Q83+Q62+Q50+Q92+Q86+Q74+Q68+Q71+Q38+Q56+Q77+Q89</f>
        <v>1617069</v>
      </c>
      <c r="R37" s="58">
        <f t="shared" ref="R37:S37" si="40">R41+R44+R47+R59+R80+R53+R83+R62+R50+R92+R86+R74+R68+R71+R38+R56+R77+R89</f>
        <v>847976</v>
      </c>
      <c r="S37" s="58">
        <f t="shared" si="40"/>
        <v>648872</v>
      </c>
      <c r="T37" s="58">
        <f t="shared" si="6"/>
        <v>337122709.34000003</v>
      </c>
      <c r="U37" s="58">
        <f t="shared" si="7"/>
        <v>332053936.83999997</v>
      </c>
      <c r="V37" s="58">
        <f t="shared" si="8"/>
        <v>411995980.5</v>
      </c>
      <c r="W37" s="58">
        <f>W41+W44+W47+W59+W80+W53+W83+W62+W50+W92+W86+W74+W68+W71+W38+W56+W77+W89+W65+W95</f>
        <v>145566.64999999991</v>
      </c>
      <c r="X37" s="58">
        <f t="shared" ref="X37:Y37" si="41">X41+X44+X47+X59+X80+X53+X83+X62+X50+X92+X86+X74+X68+X71+X38+X56+X77+X89+X65+X95</f>
        <v>448519.8</v>
      </c>
      <c r="Y37" s="58">
        <f t="shared" si="41"/>
        <v>688423.69</v>
      </c>
      <c r="Z37" s="58">
        <f t="shared" si="10"/>
        <v>337268275.99000001</v>
      </c>
      <c r="AA37" s="58">
        <f t="shared" si="11"/>
        <v>332502456.63999999</v>
      </c>
      <c r="AB37" s="58">
        <f t="shared" si="12"/>
        <v>412684404.19</v>
      </c>
    </row>
    <row r="38" spans="1:28">
      <c r="A38" s="211"/>
      <c r="B38" s="82" t="s">
        <v>253</v>
      </c>
      <c r="C38" s="35" t="s">
        <v>13</v>
      </c>
      <c r="D38" s="35" t="s">
        <v>10</v>
      </c>
      <c r="E38" s="35" t="s">
        <v>100</v>
      </c>
      <c r="F38" s="35" t="s">
        <v>126</v>
      </c>
      <c r="G38" s="36"/>
      <c r="H38" s="64"/>
      <c r="I38" s="64"/>
      <c r="J38" s="64"/>
      <c r="K38" s="64"/>
      <c r="L38" s="64"/>
      <c r="M38" s="64"/>
      <c r="N38" s="64"/>
      <c r="O38" s="64"/>
      <c r="P38" s="64"/>
      <c r="Q38" s="64">
        <f>Q39</f>
        <v>270000</v>
      </c>
      <c r="R38" s="64">
        <f t="shared" ref="R38:S38" si="42">R39</f>
        <v>0</v>
      </c>
      <c r="S38" s="64">
        <f t="shared" si="42"/>
        <v>0</v>
      </c>
      <c r="T38" s="57">
        <f t="shared" ref="T38:T40" si="43">N38+Q38</f>
        <v>270000</v>
      </c>
      <c r="U38" s="57">
        <f t="shared" ref="U38:U40" si="44">O38+R38</f>
        <v>0</v>
      </c>
      <c r="V38" s="57">
        <f t="shared" ref="V38:V40" si="45">P38+S38</f>
        <v>0</v>
      </c>
      <c r="W38" s="64">
        <f>W39</f>
        <v>0</v>
      </c>
      <c r="X38" s="64">
        <f t="shared" ref="X38:Y38" si="46">X39</f>
        <v>0</v>
      </c>
      <c r="Y38" s="64">
        <f t="shared" si="46"/>
        <v>0</v>
      </c>
      <c r="Z38" s="57">
        <f t="shared" si="10"/>
        <v>270000</v>
      </c>
      <c r="AA38" s="57">
        <f t="shared" si="11"/>
        <v>0</v>
      </c>
      <c r="AB38" s="57">
        <f t="shared" si="12"/>
        <v>0</v>
      </c>
    </row>
    <row r="39" spans="1:28" ht="26.4">
      <c r="A39" s="211"/>
      <c r="B39" s="82" t="s">
        <v>41</v>
      </c>
      <c r="C39" s="35" t="s">
        <v>13</v>
      </c>
      <c r="D39" s="35" t="s">
        <v>10</v>
      </c>
      <c r="E39" s="35" t="s">
        <v>100</v>
      </c>
      <c r="F39" s="35" t="s">
        <v>126</v>
      </c>
      <c r="G39" s="36" t="s">
        <v>39</v>
      </c>
      <c r="H39" s="64"/>
      <c r="I39" s="64"/>
      <c r="J39" s="64"/>
      <c r="K39" s="64"/>
      <c r="L39" s="64"/>
      <c r="M39" s="64"/>
      <c r="N39" s="64"/>
      <c r="O39" s="64"/>
      <c r="P39" s="64"/>
      <c r="Q39" s="64">
        <f>Q40</f>
        <v>270000</v>
      </c>
      <c r="R39" s="64"/>
      <c r="S39" s="64"/>
      <c r="T39" s="57">
        <f t="shared" si="43"/>
        <v>270000</v>
      </c>
      <c r="U39" s="57">
        <f t="shared" si="44"/>
        <v>0</v>
      </c>
      <c r="V39" s="57">
        <f t="shared" si="45"/>
        <v>0</v>
      </c>
      <c r="W39" s="64">
        <f>W40</f>
        <v>0</v>
      </c>
      <c r="X39" s="64"/>
      <c r="Y39" s="64"/>
      <c r="Z39" s="57">
        <f t="shared" si="10"/>
        <v>270000</v>
      </c>
      <c r="AA39" s="57">
        <f t="shared" si="11"/>
        <v>0</v>
      </c>
      <c r="AB39" s="57">
        <f t="shared" si="12"/>
        <v>0</v>
      </c>
    </row>
    <row r="40" spans="1:28">
      <c r="A40" s="211"/>
      <c r="B40" s="82" t="s">
        <v>42</v>
      </c>
      <c r="C40" s="35" t="s">
        <v>13</v>
      </c>
      <c r="D40" s="35" t="s">
        <v>10</v>
      </c>
      <c r="E40" s="35" t="s">
        <v>100</v>
      </c>
      <c r="F40" s="35" t="s">
        <v>126</v>
      </c>
      <c r="G40" s="36" t="s">
        <v>40</v>
      </c>
      <c r="H40" s="64"/>
      <c r="I40" s="64"/>
      <c r="J40" s="64"/>
      <c r="K40" s="64"/>
      <c r="L40" s="64"/>
      <c r="M40" s="64"/>
      <c r="N40" s="64"/>
      <c r="O40" s="64"/>
      <c r="P40" s="64"/>
      <c r="Q40" s="64">
        <v>270000</v>
      </c>
      <c r="R40" s="64"/>
      <c r="S40" s="64"/>
      <c r="T40" s="57">
        <f t="shared" si="43"/>
        <v>270000</v>
      </c>
      <c r="U40" s="57">
        <f t="shared" si="44"/>
        <v>0</v>
      </c>
      <c r="V40" s="57">
        <f t="shared" si="45"/>
        <v>0</v>
      </c>
      <c r="W40" s="64"/>
      <c r="X40" s="64"/>
      <c r="Y40" s="64"/>
      <c r="Z40" s="57">
        <f t="shared" si="10"/>
        <v>270000</v>
      </c>
      <c r="AA40" s="57">
        <f t="shared" si="11"/>
        <v>0</v>
      </c>
      <c r="AB40" s="57">
        <f t="shared" si="12"/>
        <v>0</v>
      </c>
    </row>
    <row r="41" spans="1:28" ht="26.4">
      <c r="A41" s="241"/>
      <c r="B41" s="82" t="s">
        <v>89</v>
      </c>
      <c r="C41" s="5" t="s">
        <v>13</v>
      </c>
      <c r="D41" s="5" t="s">
        <v>10</v>
      </c>
      <c r="E41" s="5" t="s">
        <v>100</v>
      </c>
      <c r="F41" s="5" t="s">
        <v>104</v>
      </c>
      <c r="G41" s="17"/>
      <c r="H41" s="57">
        <f>H42</f>
        <v>122431815</v>
      </c>
      <c r="I41" s="57">
        <f t="shared" ref="I41:M42" si="47">I42</f>
        <v>123702055.08</v>
      </c>
      <c r="J41" s="57">
        <f t="shared" si="47"/>
        <v>124301327.65000001</v>
      </c>
      <c r="K41" s="57">
        <f t="shared" si="47"/>
        <v>0</v>
      </c>
      <c r="L41" s="57">
        <f t="shared" si="47"/>
        <v>0</v>
      </c>
      <c r="M41" s="57">
        <f t="shared" si="47"/>
        <v>0</v>
      </c>
      <c r="N41" s="57">
        <f t="shared" si="2"/>
        <v>122431815</v>
      </c>
      <c r="O41" s="57">
        <f t="shared" si="3"/>
        <v>123702055.08</v>
      </c>
      <c r="P41" s="57">
        <f t="shared" si="4"/>
        <v>124301327.65000001</v>
      </c>
      <c r="Q41" s="57">
        <f t="shared" ref="Q41:S42" si="48">Q42</f>
        <v>0</v>
      </c>
      <c r="R41" s="57">
        <f t="shared" si="48"/>
        <v>0</v>
      </c>
      <c r="S41" s="57">
        <f t="shared" si="48"/>
        <v>-199104</v>
      </c>
      <c r="T41" s="57">
        <f t="shared" si="6"/>
        <v>122431815</v>
      </c>
      <c r="U41" s="57">
        <f t="shared" si="7"/>
        <v>123702055.08</v>
      </c>
      <c r="V41" s="57">
        <f t="shared" si="8"/>
        <v>124102223.65000001</v>
      </c>
      <c r="W41" s="57">
        <f t="shared" ref="W41:Y42" si="49">W42</f>
        <v>-140000</v>
      </c>
      <c r="X41" s="57">
        <f t="shared" si="49"/>
        <v>0</v>
      </c>
      <c r="Y41" s="57">
        <f t="shared" si="49"/>
        <v>0</v>
      </c>
      <c r="Z41" s="57">
        <f t="shared" si="10"/>
        <v>122291815</v>
      </c>
      <c r="AA41" s="57">
        <f t="shared" si="11"/>
        <v>123702055.08</v>
      </c>
      <c r="AB41" s="57">
        <f t="shared" si="12"/>
        <v>124102223.65000001</v>
      </c>
    </row>
    <row r="42" spans="1:28" ht="26.4">
      <c r="A42" s="242"/>
      <c r="B42" s="74" t="s">
        <v>41</v>
      </c>
      <c r="C42" s="5" t="s">
        <v>13</v>
      </c>
      <c r="D42" s="5" t="s">
        <v>10</v>
      </c>
      <c r="E42" s="5" t="s">
        <v>100</v>
      </c>
      <c r="F42" s="5" t="s">
        <v>104</v>
      </c>
      <c r="G42" s="17" t="s">
        <v>39</v>
      </c>
      <c r="H42" s="57">
        <f>H43</f>
        <v>122431815</v>
      </c>
      <c r="I42" s="57">
        <f t="shared" si="47"/>
        <v>123702055.08</v>
      </c>
      <c r="J42" s="57">
        <f t="shared" si="47"/>
        <v>124301327.65000001</v>
      </c>
      <c r="K42" s="57">
        <f t="shared" si="47"/>
        <v>0</v>
      </c>
      <c r="L42" s="57">
        <f t="shared" si="47"/>
        <v>0</v>
      </c>
      <c r="M42" s="57">
        <f t="shared" si="47"/>
        <v>0</v>
      </c>
      <c r="N42" s="57">
        <f t="shared" si="2"/>
        <v>122431815</v>
      </c>
      <c r="O42" s="57">
        <f t="shared" si="3"/>
        <v>123702055.08</v>
      </c>
      <c r="P42" s="57">
        <f t="shared" si="4"/>
        <v>124301327.65000001</v>
      </c>
      <c r="Q42" s="57">
        <f t="shared" si="48"/>
        <v>0</v>
      </c>
      <c r="R42" s="57">
        <f t="shared" si="48"/>
        <v>0</v>
      </c>
      <c r="S42" s="57">
        <f t="shared" si="48"/>
        <v>-199104</v>
      </c>
      <c r="T42" s="57">
        <f t="shared" si="6"/>
        <v>122431815</v>
      </c>
      <c r="U42" s="57">
        <f t="shared" si="7"/>
        <v>123702055.08</v>
      </c>
      <c r="V42" s="57">
        <f t="shared" si="8"/>
        <v>124102223.65000001</v>
      </c>
      <c r="W42" s="57">
        <f t="shared" si="49"/>
        <v>-140000</v>
      </c>
      <c r="X42" s="57">
        <f t="shared" si="49"/>
        <v>0</v>
      </c>
      <c r="Y42" s="57">
        <f t="shared" si="49"/>
        <v>0</v>
      </c>
      <c r="Z42" s="57">
        <f t="shared" si="10"/>
        <v>122291815</v>
      </c>
      <c r="AA42" s="57">
        <f t="shared" si="11"/>
        <v>123702055.08</v>
      </c>
      <c r="AB42" s="57">
        <f t="shared" si="12"/>
        <v>124102223.65000001</v>
      </c>
    </row>
    <row r="43" spans="1:28">
      <c r="A43" s="242"/>
      <c r="B43" s="85" t="s">
        <v>42</v>
      </c>
      <c r="C43" s="5" t="s">
        <v>13</v>
      </c>
      <c r="D43" s="5" t="s">
        <v>10</v>
      </c>
      <c r="E43" s="5" t="s">
        <v>100</v>
      </c>
      <c r="F43" s="5" t="s">
        <v>104</v>
      </c>
      <c r="G43" s="17" t="s">
        <v>40</v>
      </c>
      <c r="H43" s="61">
        <f>120131815+2300000</f>
        <v>122431815</v>
      </c>
      <c r="I43" s="61">
        <f>122702055.08+1000000</f>
        <v>123702055.08</v>
      </c>
      <c r="J43" s="61">
        <f>123301327.65+1000000</f>
        <v>124301327.65000001</v>
      </c>
      <c r="K43" s="61"/>
      <c r="L43" s="61"/>
      <c r="M43" s="61"/>
      <c r="N43" s="61">
        <f t="shared" si="2"/>
        <v>122431815</v>
      </c>
      <c r="O43" s="61">
        <f t="shared" si="3"/>
        <v>123702055.08</v>
      </c>
      <c r="P43" s="61">
        <f t="shared" si="4"/>
        <v>124301327.65000001</v>
      </c>
      <c r="Q43" s="61"/>
      <c r="R43" s="61"/>
      <c r="S43" s="61">
        <v>-199104</v>
      </c>
      <c r="T43" s="61">
        <f t="shared" si="6"/>
        <v>122431815</v>
      </c>
      <c r="U43" s="61">
        <f t="shared" si="7"/>
        <v>123702055.08</v>
      </c>
      <c r="V43" s="61">
        <f t="shared" si="8"/>
        <v>124102223.65000001</v>
      </c>
      <c r="W43" s="61">
        <v>-140000</v>
      </c>
      <c r="X43" s="61"/>
      <c r="Y43" s="61"/>
      <c r="Z43" s="61">
        <f t="shared" si="10"/>
        <v>122291815</v>
      </c>
      <c r="AA43" s="61">
        <f t="shared" si="11"/>
        <v>123702055.08</v>
      </c>
      <c r="AB43" s="61">
        <f t="shared" si="12"/>
        <v>124102223.65000001</v>
      </c>
    </row>
    <row r="44" spans="1:28" ht="26.4">
      <c r="A44" s="242"/>
      <c r="B44" s="82" t="s">
        <v>213</v>
      </c>
      <c r="C44" s="5" t="s">
        <v>13</v>
      </c>
      <c r="D44" s="5" t="s">
        <v>10</v>
      </c>
      <c r="E44" s="5" t="s">
        <v>100</v>
      </c>
      <c r="F44" s="54" t="s">
        <v>163</v>
      </c>
      <c r="G44" s="55"/>
      <c r="H44" s="61">
        <f>H45</f>
        <v>2950000</v>
      </c>
      <c r="I44" s="61">
        <f t="shared" ref="I44:M45" si="50">I45</f>
        <v>1000000</v>
      </c>
      <c r="J44" s="61">
        <f t="shared" si="50"/>
        <v>0</v>
      </c>
      <c r="K44" s="61">
        <f t="shared" si="50"/>
        <v>3000050.16</v>
      </c>
      <c r="L44" s="61">
        <f t="shared" si="50"/>
        <v>585.05999999999995</v>
      </c>
      <c r="M44" s="61">
        <f t="shared" si="50"/>
        <v>1021.88</v>
      </c>
      <c r="N44" s="61">
        <f t="shared" si="2"/>
        <v>5950050.1600000001</v>
      </c>
      <c r="O44" s="61">
        <f t="shared" si="3"/>
        <v>1000585.06</v>
      </c>
      <c r="P44" s="61">
        <f t="shared" si="4"/>
        <v>1021.88</v>
      </c>
      <c r="Q44" s="61">
        <f t="shared" ref="Q44:S45" si="51">Q45</f>
        <v>-110000</v>
      </c>
      <c r="R44" s="61">
        <f t="shared" si="51"/>
        <v>0</v>
      </c>
      <c r="S44" s="61">
        <f t="shared" si="51"/>
        <v>0</v>
      </c>
      <c r="T44" s="61">
        <f t="shared" si="6"/>
        <v>5840050.1600000001</v>
      </c>
      <c r="U44" s="61">
        <f t="shared" si="7"/>
        <v>1000585.06</v>
      </c>
      <c r="V44" s="61">
        <f t="shared" si="8"/>
        <v>1021.88</v>
      </c>
      <c r="W44" s="61">
        <f t="shared" ref="W44:Y45" si="52">W45</f>
        <v>-2300000</v>
      </c>
      <c r="X44" s="61">
        <f t="shared" si="52"/>
        <v>0</v>
      </c>
      <c r="Y44" s="61">
        <f t="shared" si="52"/>
        <v>0</v>
      </c>
      <c r="Z44" s="61">
        <f t="shared" si="10"/>
        <v>3540050.16</v>
      </c>
      <c r="AA44" s="61">
        <f t="shared" si="11"/>
        <v>1000585.06</v>
      </c>
      <c r="AB44" s="61">
        <f t="shared" si="12"/>
        <v>1021.88</v>
      </c>
    </row>
    <row r="45" spans="1:28" ht="26.4">
      <c r="A45" s="242"/>
      <c r="B45" s="74" t="s">
        <v>41</v>
      </c>
      <c r="C45" s="5" t="s">
        <v>13</v>
      </c>
      <c r="D45" s="5" t="s">
        <v>10</v>
      </c>
      <c r="E45" s="5" t="s">
        <v>100</v>
      </c>
      <c r="F45" s="54" t="s">
        <v>163</v>
      </c>
      <c r="G45" s="55" t="s">
        <v>39</v>
      </c>
      <c r="H45" s="61">
        <f>H46</f>
        <v>2950000</v>
      </c>
      <c r="I45" s="61">
        <f t="shared" si="50"/>
        <v>1000000</v>
      </c>
      <c r="J45" s="61">
        <f t="shared" si="50"/>
        <v>0</v>
      </c>
      <c r="K45" s="61">
        <f t="shared" si="50"/>
        <v>3000050.16</v>
      </c>
      <c r="L45" s="61">
        <f t="shared" si="50"/>
        <v>585.05999999999995</v>
      </c>
      <c r="M45" s="61">
        <f t="shared" si="50"/>
        <v>1021.88</v>
      </c>
      <c r="N45" s="61">
        <f t="shared" si="2"/>
        <v>5950050.1600000001</v>
      </c>
      <c r="O45" s="61">
        <f t="shared" si="3"/>
        <v>1000585.06</v>
      </c>
      <c r="P45" s="61">
        <f t="shared" si="4"/>
        <v>1021.88</v>
      </c>
      <c r="Q45" s="61">
        <f t="shared" si="51"/>
        <v>-110000</v>
      </c>
      <c r="R45" s="61">
        <f t="shared" si="51"/>
        <v>0</v>
      </c>
      <c r="S45" s="61">
        <f t="shared" si="51"/>
        <v>0</v>
      </c>
      <c r="T45" s="61">
        <f t="shared" si="6"/>
        <v>5840050.1600000001</v>
      </c>
      <c r="U45" s="61">
        <f t="shared" si="7"/>
        <v>1000585.06</v>
      </c>
      <c r="V45" s="61">
        <f t="shared" si="8"/>
        <v>1021.88</v>
      </c>
      <c r="W45" s="61">
        <f t="shared" si="52"/>
        <v>-2300000</v>
      </c>
      <c r="X45" s="61">
        <f t="shared" si="52"/>
        <v>0</v>
      </c>
      <c r="Y45" s="61">
        <f t="shared" si="52"/>
        <v>0</v>
      </c>
      <c r="Z45" s="61">
        <f t="shared" si="10"/>
        <v>3540050.16</v>
      </c>
      <c r="AA45" s="61">
        <f t="shared" si="11"/>
        <v>1000585.06</v>
      </c>
      <c r="AB45" s="61">
        <f t="shared" si="12"/>
        <v>1021.88</v>
      </c>
    </row>
    <row r="46" spans="1:28">
      <c r="A46" s="242"/>
      <c r="B46" s="85" t="s">
        <v>42</v>
      </c>
      <c r="C46" s="5" t="s">
        <v>13</v>
      </c>
      <c r="D46" s="5" t="s">
        <v>10</v>
      </c>
      <c r="E46" s="5" t="s">
        <v>100</v>
      </c>
      <c r="F46" s="54" t="s">
        <v>163</v>
      </c>
      <c r="G46" s="55" t="s">
        <v>40</v>
      </c>
      <c r="H46" s="61">
        <v>2950000</v>
      </c>
      <c r="I46" s="61">
        <v>1000000</v>
      </c>
      <c r="J46" s="61"/>
      <c r="K46" s="61">
        <f>3000000+50.16</f>
        <v>3000050.16</v>
      </c>
      <c r="L46" s="61">
        <v>585.05999999999995</v>
      </c>
      <c r="M46" s="61">
        <v>1021.88</v>
      </c>
      <c r="N46" s="61">
        <f t="shared" si="2"/>
        <v>5950050.1600000001</v>
      </c>
      <c r="O46" s="61">
        <f t="shared" si="3"/>
        <v>1000585.06</v>
      </c>
      <c r="P46" s="61">
        <f t="shared" si="4"/>
        <v>1021.88</v>
      </c>
      <c r="Q46" s="61">
        <v>-110000</v>
      </c>
      <c r="R46" s="61"/>
      <c r="S46" s="61"/>
      <c r="T46" s="61">
        <f t="shared" si="6"/>
        <v>5840050.1600000001</v>
      </c>
      <c r="U46" s="61">
        <f t="shared" si="7"/>
        <v>1000585.06</v>
      </c>
      <c r="V46" s="61">
        <f t="shared" si="8"/>
        <v>1021.88</v>
      </c>
      <c r="W46" s="61">
        <v>-2300000</v>
      </c>
      <c r="X46" s="61"/>
      <c r="Y46" s="61"/>
      <c r="Z46" s="61">
        <f t="shared" si="10"/>
        <v>3540050.16</v>
      </c>
      <c r="AA46" s="61">
        <f t="shared" si="11"/>
        <v>1000585.06</v>
      </c>
      <c r="AB46" s="61">
        <f t="shared" si="12"/>
        <v>1021.88</v>
      </c>
    </row>
    <row r="47" spans="1:28" ht="39.6">
      <c r="A47" s="242"/>
      <c r="B47" s="82" t="s">
        <v>215</v>
      </c>
      <c r="C47" s="5" t="s">
        <v>13</v>
      </c>
      <c r="D47" s="5" t="s">
        <v>10</v>
      </c>
      <c r="E47" s="5" t="s">
        <v>100</v>
      </c>
      <c r="F47" s="5" t="s">
        <v>105</v>
      </c>
      <c r="G47" s="17"/>
      <c r="H47" s="57">
        <f>H48</f>
        <v>47613</v>
      </c>
      <c r="I47" s="57">
        <f t="shared" ref="I47:M48" si="53">I48</f>
        <v>47613</v>
      </c>
      <c r="J47" s="57">
        <f t="shared" si="53"/>
        <v>47613</v>
      </c>
      <c r="K47" s="57">
        <f t="shared" si="53"/>
        <v>0</v>
      </c>
      <c r="L47" s="57">
        <f t="shared" si="53"/>
        <v>0</v>
      </c>
      <c r="M47" s="57">
        <f t="shared" si="53"/>
        <v>0</v>
      </c>
      <c r="N47" s="57">
        <f t="shared" si="2"/>
        <v>47613</v>
      </c>
      <c r="O47" s="57">
        <f t="shared" si="3"/>
        <v>47613</v>
      </c>
      <c r="P47" s="57">
        <f t="shared" si="4"/>
        <v>47613</v>
      </c>
      <c r="Q47" s="57">
        <f t="shared" ref="Q47:S48" si="54">Q48</f>
        <v>0</v>
      </c>
      <c r="R47" s="57">
        <f t="shared" si="54"/>
        <v>0</v>
      </c>
      <c r="S47" s="57">
        <f t="shared" si="54"/>
        <v>0</v>
      </c>
      <c r="T47" s="57">
        <f t="shared" si="6"/>
        <v>47613</v>
      </c>
      <c r="U47" s="57">
        <f t="shared" si="7"/>
        <v>47613</v>
      </c>
      <c r="V47" s="57">
        <f t="shared" si="8"/>
        <v>47613</v>
      </c>
      <c r="W47" s="57">
        <f t="shared" ref="W47:Y48" si="55">W48</f>
        <v>0</v>
      </c>
      <c r="X47" s="57">
        <f t="shared" si="55"/>
        <v>0</v>
      </c>
      <c r="Y47" s="57">
        <f t="shared" si="55"/>
        <v>0</v>
      </c>
      <c r="Z47" s="57">
        <f t="shared" si="10"/>
        <v>47613</v>
      </c>
      <c r="AA47" s="57">
        <f t="shared" si="11"/>
        <v>47613</v>
      </c>
      <c r="AB47" s="57">
        <f t="shared" si="12"/>
        <v>47613</v>
      </c>
    </row>
    <row r="48" spans="1:28" ht="26.4">
      <c r="A48" s="242"/>
      <c r="B48" s="74" t="s">
        <v>41</v>
      </c>
      <c r="C48" s="5" t="s">
        <v>13</v>
      </c>
      <c r="D48" s="5" t="s">
        <v>10</v>
      </c>
      <c r="E48" s="5" t="s">
        <v>100</v>
      </c>
      <c r="F48" s="5" t="s">
        <v>105</v>
      </c>
      <c r="G48" s="17" t="s">
        <v>39</v>
      </c>
      <c r="H48" s="57">
        <f>H49</f>
        <v>47613</v>
      </c>
      <c r="I48" s="57">
        <f t="shared" si="53"/>
        <v>47613</v>
      </c>
      <c r="J48" s="57">
        <f t="shared" si="53"/>
        <v>47613</v>
      </c>
      <c r="K48" s="57">
        <f t="shared" si="53"/>
        <v>0</v>
      </c>
      <c r="L48" s="57">
        <f t="shared" si="53"/>
        <v>0</v>
      </c>
      <c r="M48" s="57">
        <f t="shared" si="53"/>
        <v>0</v>
      </c>
      <c r="N48" s="57">
        <f t="shared" si="2"/>
        <v>47613</v>
      </c>
      <c r="O48" s="57">
        <f t="shared" si="3"/>
        <v>47613</v>
      </c>
      <c r="P48" s="57">
        <f t="shared" si="4"/>
        <v>47613</v>
      </c>
      <c r="Q48" s="57">
        <f t="shared" si="54"/>
        <v>0</v>
      </c>
      <c r="R48" s="57">
        <f t="shared" si="54"/>
        <v>0</v>
      </c>
      <c r="S48" s="57">
        <f t="shared" si="54"/>
        <v>0</v>
      </c>
      <c r="T48" s="57">
        <f t="shared" si="6"/>
        <v>47613</v>
      </c>
      <c r="U48" s="57">
        <f t="shared" si="7"/>
        <v>47613</v>
      </c>
      <c r="V48" s="57">
        <f t="shared" si="8"/>
        <v>47613</v>
      </c>
      <c r="W48" s="57">
        <f t="shared" si="55"/>
        <v>0</v>
      </c>
      <c r="X48" s="57">
        <f t="shared" si="55"/>
        <v>0</v>
      </c>
      <c r="Y48" s="57">
        <f t="shared" si="55"/>
        <v>0</v>
      </c>
      <c r="Z48" s="57">
        <f t="shared" si="10"/>
        <v>47613</v>
      </c>
      <c r="AA48" s="57">
        <f t="shared" si="11"/>
        <v>47613</v>
      </c>
      <c r="AB48" s="57">
        <f t="shared" si="12"/>
        <v>47613</v>
      </c>
    </row>
    <row r="49" spans="1:28">
      <c r="A49" s="242"/>
      <c r="B49" s="85" t="s">
        <v>42</v>
      </c>
      <c r="C49" s="5" t="s">
        <v>13</v>
      </c>
      <c r="D49" s="5" t="s">
        <v>10</v>
      </c>
      <c r="E49" s="5" t="s">
        <v>100</v>
      </c>
      <c r="F49" s="5" t="s">
        <v>105</v>
      </c>
      <c r="G49" s="17" t="s">
        <v>40</v>
      </c>
      <c r="H49" s="61">
        <v>47613</v>
      </c>
      <c r="I49" s="61">
        <v>47613</v>
      </c>
      <c r="J49" s="61">
        <v>47613</v>
      </c>
      <c r="K49" s="61"/>
      <c r="L49" s="61"/>
      <c r="M49" s="61"/>
      <c r="N49" s="61">
        <f t="shared" si="2"/>
        <v>47613</v>
      </c>
      <c r="O49" s="61">
        <f t="shared" si="3"/>
        <v>47613</v>
      </c>
      <c r="P49" s="61">
        <f t="shared" si="4"/>
        <v>47613</v>
      </c>
      <c r="Q49" s="61"/>
      <c r="R49" s="61"/>
      <c r="S49" s="61"/>
      <c r="T49" s="61">
        <f t="shared" si="6"/>
        <v>47613</v>
      </c>
      <c r="U49" s="61">
        <f t="shared" si="7"/>
        <v>47613</v>
      </c>
      <c r="V49" s="61">
        <f t="shared" si="8"/>
        <v>47613</v>
      </c>
      <c r="W49" s="61"/>
      <c r="X49" s="61"/>
      <c r="Y49" s="61"/>
      <c r="Z49" s="61">
        <f t="shared" si="10"/>
        <v>47613</v>
      </c>
      <c r="AA49" s="61">
        <f t="shared" si="11"/>
        <v>47613</v>
      </c>
      <c r="AB49" s="61">
        <f t="shared" si="12"/>
        <v>47613</v>
      </c>
    </row>
    <row r="50" spans="1:28">
      <c r="A50" s="242"/>
      <c r="B50" s="82" t="s">
        <v>170</v>
      </c>
      <c r="C50" s="35" t="s">
        <v>13</v>
      </c>
      <c r="D50" s="35" t="s">
        <v>10</v>
      </c>
      <c r="E50" s="35" t="s">
        <v>100</v>
      </c>
      <c r="F50" s="35" t="s">
        <v>169</v>
      </c>
      <c r="G50" s="36"/>
      <c r="H50" s="61"/>
      <c r="I50" s="61"/>
      <c r="J50" s="61"/>
      <c r="K50" s="61">
        <f>K51</f>
        <v>111089</v>
      </c>
      <c r="L50" s="61">
        <f t="shared" ref="L50:M51" si="56">L51</f>
        <v>0</v>
      </c>
      <c r="M50" s="61">
        <f t="shared" si="56"/>
        <v>0</v>
      </c>
      <c r="N50" s="61">
        <f t="shared" ref="N50:N52" si="57">H50+K50</f>
        <v>111089</v>
      </c>
      <c r="O50" s="61">
        <f t="shared" ref="O50:O52" si="58">I50+L50</f>
        <v>0</v>
      </c>
      <c r="P50" s="61">
        <f t="shared" ref="P50:P52" si="59">J50+M50</f>
        <v>0</v>
      </c>
      <c r="Q50" s="61">
        <f>Q51</f>
        <v>390000</v>
      </c>
      <c r="R50" s="61">
        <f t="shared" ref="R50:S51" si="60">R51</f>
        <v>0</v>
      </c>
      <c r="S50" s="61">
        <f t="shared" si="60"/>
        <v>0</v>
      </c>
      <c r="T50" s="61">
        <f t="shared" si="6"/>
        <v>501089</v>
      </c>
      <c r="U50" s="61">
        <f t="shared" si="7"/>
        <v>0</v>
      </c>
      <c r="V50" s="61">
        <f t="shared" si="8"/>
        <v>0</v>
      </c>
      <c r="W50" s="61">
        <f>W51</f>
        <v>0</v>
      </c>
      <c r="X50" s="61">
        <f t="shared" ref="X50:Y51" si="61">X51</f>
        <v>0</v>
      </c>
      <c r="Y50" s="61">
        <f t="shared" si="61"/>
        <v>0</v>
      </c>
      <c r="Z50" s="61">
        <f t="shared" si="10"/>
        <v>501089</v>
      </c>
      <c r="AA50" s="61">
        <f t="shared" si="11"/>
        <v>0</v>
      </c>
      <c r="AB50" s="61">
        <f t="shared" si="12"/>
        <v>0</v>
      </c>
    </row>
    <row r="51" spans="1:28" ht="26.4">
      <c r="A51" s="242"/>
      <c r="B51" s="74" t="s">
        <v>41</v>
      </c>
      <c r="C51" s="35" t="s">
        <v>13</v>
      </c>
      <c r="D51" s="35" t="s">
        <v>10</v>
      </c>
      <c r="E51" s="35" t="s">
        <v>100</v>
      </c>
      <c r="F51" s="35" t="s">
        <v>169</v>
      </c>
      <c r="G51" s="36" t="s">
        <v>39</v>
      </c>
      <c r="H51" s="61"/>
      <c r="I51" s="61"/>
      <c r="J51" s="61"/>
      <c r="K51" s="61">
        <f>K52</f>
        <v>111089</v>
      </c>
      <c r="L51" s="61">
        <f t="shared" si="56"/>
        <v>0</v>
      </c>
      <c r="M51" s="61">
        <f t="shared" si="56"/>
        <v>0</v>
      </c>
      <c r="N51" s="61">
        <f t="shared" si="57"/>
        <v>111089</v>
      </c>
      <c r="O51" s="61">
        <f t="shared" si="58"/>
        <v>0</v>
      </c>
      <c r="P51" s="61">
        <f t="shared" si="59"/>
        <v>0</v>
      </c>
      <c r="Q51" s="61">
        <f>Q52</f>
        <v>390000</v>
      </c>
      <c r="R51" s="61">
        <f t="shared" si="60"/>
        <v>0</v>
      </c>
      <c r="S51" s="61">
        <f t="shared" si="60"/>
        <v>0</v>
      </c>
      <c r="T51" s="61">
        <f t="shared" si="6"/>
        <v>501089</v>
      </c>
      <c r="U51" s="61">
        <f t="shared" si="7"/>
        <v>0</v>
      </c>
      <c r="V51" s="61">
        <f t="shared" si="8"/>
        <v>0</v>
      </c>
      <c r="W51" s="61">
        <f>W52</f>
        <v>0</v>
      </c>
      <c r="X51" s="61">
        <f t="shared" si="61"/>
        <v>0</v>
      </c>
      <c r="Y51" s="61">
        <f t="shared" si="61"/>
        <v>0</v>
      </c>
      <c r="Z51" s="61">
        <f t="shared" si="10"/>
        <v>501089</v>
      </c>
      <c r="AA51" s="61">
        <f t="shared" si="11"/>
        <v>0</v>
      </c>
      <c r="AB51" s="61">
        <f t="shared" si="12"/>
        <v>0</v>
      </c>
    </row>
    <row r="52" spans="1:28">
      <c r="A52" s="242"/>
      <c r="B52" s="85" t="s">
        <v>42</v>
      </c>
      <c r="C52" s="35" t="s">
        <v>13</v>
      </c>
      <c r="D52" s="35" t="s">
        <v>10</v>
      </c>
      <c r="E52" s="35" t="s">
        <v>100</v>
      </c>
      <c r="F52" s="35" t="s">
        <v>169</v>
      </c>
      <c r="G52" s="36" t="s">
        <v>40</v>
      </c>
      <c r="H52" s="61"/>
      <c r="I52" s="61"/>
      <c r="J52" s="61"/>
      <c r="K52" s="61">
        <v>111089</v>
      </c>
      <c r="L52" s="61"/>
      <c r="M52" s="61"/>
      <c r="N52" s="61">
        <f t="shared" si="57"/>
        <v>111089</v>
      </c>
      <c r="O52" s="61">
        <f t="shared" si="58"/>
        <v>0</v>
      </c>
      <c r="P52" s="61">
        <f t="shared" si="59"/>
        <v>0</v>
      </c>
      <c r="Q52" s="61">
        <v>390000</v>
      </c>
      <c r="R52" s="61"/>
      <c r="S52" s="61"/>
      <c r="T52" s="61">
        <f t="shared" si="6"/>
        <v>501089</v>
      </c>
      <c r="U52" s="61">
        <f t="shared" si="7"/>
        <v>0</v>
      </c>
      <c r="V52" s="61">
        <f t="shared" si="8"/>
        <v>0</v>
      </c>
      <c r="W52" s="61"/>
      <c r="X52" s="61"/>
      <c r="Y52" s="61"/>
      <c r="Z52" s="61">
        <f t="shared" si="10"/>
        <v>501089</v>
      </c>
      <c r="AA52" s="61">
        <f t="shared" si="11"/>
        <v>0</v>
      </c>
      <c r="AB52" s="61">
        <f t="shared" si="12"/>
        <v>0</v>
      </c>
    </row>
    <row r="53" spans="1:28" ht="66">
      <c r="A53" s="242"/>
      <c r="B53" s="102" t="s">
        <v>317</v>
      </c>
      <c r="C53" s="35" t="s">
        <v>13</v>
      </c>
      <c r="D53" s="35" t="s">
        <v>10</v>
      </c>
      <c r="E53" s="35" t="s">
        <v>100</v>
      </c>
      <c r="F53" s="35" t="s">
        <v>318</v>
      </c>
      <c r="G53" s="36"/>
      <c r="H53" s="61">
        <f>H54</f>
        <v>12408615</v>
      </c>
      <c r="I53" s="61">
        <f t="shared" ref="I53:M54" si="62">I54</f>
        <v>12408615</v>
      </c>
      <c r="J53" s="61">
        <f t="shared" si="62"/>
        <v>12408615</v>
      </c>
      <c r="K53" s="61">
        <f t="shared" si="62"/>
        <v>326515</v>
      </c>
      <c r="L53" s="61">
        <f t="shared" si="62"/>
        <v>326515</v>
      </c>
      <c r="M53" s="61">
        <f t="shared" si="62"/>
        <v>163210</v>
      </c>
      <c r="N53" s="61">
        <f t="shared" si="2"/>
        <v>12735130</v>
      </c>
      <c r="O53" s="61">
        <f t="shared" si="3"/>
        <v>12735130</v>
      </c>
      <c r="P53" s="61">
        <f t="shared" si="4"/>
        <v>12571825</v>
      </c>
      <c r="Q53" s="61">
        <f t="shared" ref="Q53:S54" si="63">Q54</f>
        <v>-12735130</v>
      </c>
      <c r="R53" s="61">
        <f t="shared" si="63"/>
        <v>-12735130</v>
      </c>
      <c r="S53" s="61">
        <f t="shared" si="63"/>
        <v>-12571825</v>
      </c>
      <c r="T53" s="61">
        <f t="shared" si="6"/>
        <v>0</v>
      </c>
      <c r="U53" s="61">
        <f t="shared" si="7"/>
        <v>0</v>
      </c>
      <c r="V53" s="61">
        <f t="shared" si="8"/>
        <v>0</v>
      </c>
      <c r="W53" s="61">
        <f t="shared" ref="W53:Y54" si="64">W54</f>
        <v>0</v>
      </c>
      <c r="X53" s="61">
        <f t="shared" si="64"/>
        <v>0</v>
      </c>
      <c r="Y53" s="61">
        <f t="shared" si="64"/>
        <v>0</v>
      </c>
      <c r="Z53" s="61">
        <f t="shared" si="10"/>
        <v>0</v>
      </c>
      <c r="AA53" s="61">
        <f t="shared" si="11"/>
        <v>0</v>
      </c>
      <c r="AB53" s="61">
        <f t="shared" si="12"/>
        <v>0</v>
      </c>
    </row>
    <row r="54" spans="1:28" ht="26.4">
      <c r="A54" s="242"/>
      <c r="B54" s="74" t="s">
        <v>41</v>
      </c>
      <c r="C54" s="35" t="s">
        <v>13</v>
      </c>
      <c r="D54" s="35" t="s">
        <v>10</v>
      </c>
      <c r="E54" s="35" t="s">
        <v>100</v>
      </c>
      <c r="F54" s="35" t="s">
        <v>318</v>
      </c>
      <c r="G54" s="36" t="s">
        <v>39</v>
      </c>
      <c r="H54" s="61">
        <f>H55</f>
        <v>12408615</v>
      </c>
      <c r="I54" s="61">
        <f t="shared" si="62"/>
        <v>12408615</v>
      </c>
      <c r="J54" s="61">
        <f t="shared" si="62"/>
        <v>12408615</v>
      </c>
      <c r="K54" s="61">
        <f t="shared" si="62"/>
        <v>326515</v>
      </c>
      <c r="L54" s="61">
        <f t="shared" si="62"/>
        <v>326515</v>
      </c>
      <c r="M54" s="61">
        <f t="shared" si="62"/>
        <v>163210</v>
      </c>
      <c r="N54" s="61">
        <f t="shared" si="2"/>
        <v>12735130</v>
      </c>
      <c r="O54" s="61">
        <f t="shared" si="3"/>
        <v>12735130</v>
      </c>
      <c r="P54" s="61">
        <f t="shared" si="4"/>
        <v>12571825</v>
      </c>
      <c r="Q54" s="61">
        <f t="shared" si="63"/>
        <v>-12735130</v>
      </c>
      <c r="R54" s="61">
        <f t="shared" si="63"/>
        <v>-12735130</v>
      </c>
      <c r="S54" s="61">
        <f t="shared" si="63"/>
        <v>-12571825</v>
      </c>
      <c r="T54" s="61">
        <f t="shared" si="6"/>
        <v>0</v>
      </c>
      <c r="U54" s="61">
        <f t="shared" si="7"/>
        <v>0</v>
      </c>
      <c r="V54" s="61">
        <f t="shared" si="8"/>
        <v>0</v>
      </c>
      <c r="W54" s="61">
        <f t="shared" si="64"/>
        <v>0</v>
      </c>
      <c r="X54" s="61">
        <f t="shared" si="64"/>
        <v>0</v>
      </c>
      <c r="Y54" s="61">
        <f t="shared" si="64"/>
        <v>0</v>
      </c>
      <c r="Z54" s="61">
        <f t="shared" si="10"/>
        <v>0</v>
      </c>
      <c r="AA54" s="61">
        <f t="shared" si="11"/>
        <v>0</v>
      </c>
      <c r="AB54" s="61">
        <f t="shared" si="12"/>
        <v>0</v>
      </c>
    </row>
    <row r="55" spans="1:28">
      <c r="A55" s="242"/>
      <c r="B55" s="102" t="s">
        <v>42</v>
      </c>
      <c r="C55" s="35" t="s">
        <v>13</v>
      </c>
      <c r="D55" s="35" t="s">
        <v>10</v>
      </c>
      <c r="E55" s="35" t="s">
        <v>100</v>
      </c>
      <c r="F55" s="35" t="s">
        <v>318</v>
      </c>
      <c r="G55" s="36" t="s">
        <v>40</v>
      </c>
      <c r="H55" s="61">
        <v>12408615</v>
      </c>
      <c r="I55" s="61">
        <v>12408615</v>
      </c>
      <c r="J55" s="61">
        <v>12408615</v>
      </c>
      <c r="K55" s="61">
        <v>326515</v>
      </c>
      <c r="L55" s="61">
        <v>326515</v>
      </c>
      <c r="M55" s="61">
        <v>163210</v>
      </c>
      <c r="N55" s="61">
        <f t="shared" si="2"/>
        <v>12735130</v>
      </c>
      <c r="O55" s="61">
        <f t="shared" si="3"/>
        <v>12735130</v>
      </c>
      <c r="P55" s="61">
        <f t="shared" si="4"/>
        <v>12571825</v>
      </c>
      <c r="Q55" s="61">
        <v>-12735130</v>
      </c>
      <c r="R55" s="61">
        <v>-12735130</v>
      </c>
      <c r="S55" s="61">
        <v>-12571825</v>
      </c>
      <c r="T55" s="61">
        <f t="shared" si="6"/>
        <v>0</v>
      </c>
      <c r="U55" s="61">
        <f t="shared" si="7"/>
        <v>0</v>
      </c>
      <c r="V55" s="61">
        <f t="shared" si="8"/>
        <v>0</v>
      </c>
      <c r="W55" s="61"/>
      <c r="X55" s="61"/>
      <c r="Y55" s="61"/>
      <c r="Z55" s="61">
        <f t="shared" si="10"/>
        <v>0</v>
      </c>
      <c r="AA55" s="61">
        <f t="shared" si="11"/>
        <v>0</v>
      </c>
      <c r="AB55" s="61">
        <f t="shared" si="12"/>
        <v>0</v>
      </c>
    </row>
    <row r="56" spans="1:28" ht="66">
      <c r="A56" s="242"/>
      <c r="B56" s="102" t="s">
        <v>317</v>
      </c>
      <c r="C56" s="35" t="s">
        <v>13</v>
      </c>
      <c r="D56" s="35" t="s">
        <v>10</v>
      </c>
      <c r="E56" s="35" t="s">
        <v>100</v>
      </c>
      <c r="F56" s="35" t="s">
        <v>400</v>
      </c>
      <c r="G56" s="36"/>
      <c r="H56" s="61"/>
      <c r="I56" s="61"/>
      <c r="J56" s="61"/>
      <c r="K56" s="61"/>
      <c r="L56" s="61"/>
      <c r="M56" s="61"/>
      <c r="N56" s="61"/>
      <c r="O56" s="61"/>
      <c r="P56" s="61"/>
      <c r="Q56" s="61">
        <f>Q57</f>
        <v>12735130</v>
      </c>
      <c r="R56" s="61">
        <f t="shared" ref="R56:S57" si="65">R57</f>
        <v>12735130</v>
      </c>
      <c r="S56" s="61">
        <f t="shared" si="65"/>
        <v>12571825</v>
      </c>
      <c r="T56" s="61">
        <f t="shared" ref="T56:T58" si="66">N56+Q56</f>
        <v>12735130</v>
      </c>
      <c r="U56" s="61">
        <f t="shared" ref="U56:U58" si="67">O56+R56</f>
        <v>12735130</v>
      </c>
      <c r="V56" s="61">
        <f t="shared" ref="V56:V58" si="68">P56+S56</f>
        <v>12571825</v>
      </c>
      <c r="W56" s="61">
        <f>W57</f>
        <v>0</v>
      </c>
      <c r="X56" s="61">
        <f t="shared" ref="X56:Y57" si="69">X57</f>
        <v>0</v>
      </c>
      <c r="Y56" s="61">
        <f t="shared" si="69"/>
        <v>0</v>
      </c>
      <c r="Z56" s="61">
        <f t="shared" si="10"/>
        <v>12735130</v>
      </c>
      <c r="AA56" s="61">
        <f t="shared" si="11"/>
        <v>12735130</v>
      </c>
      <c r="AB56" s="61">
        <f t="shared" si="12"/>
        <v>12571825</v>
      </c>
    </row>
    <row r="57" spans="1:28" ht="26.4">
      <c r="A57" s="242"/>
      <c r="B57" s="74" t="s">
        <v>41</v>
      </c>
      <c r="C57" s="35" t="s">
        <v>13</v>
      </c>
      <c r="D57" s="35" t="s">
        <v>10</v>
      </c>
      <c r="E57" s="35" t="s">
        <v>100</v>
      </c>
      <c r="F57" s="35" t="s">
        <v>400</v>
      </c>
      <c r="G57" s="36" t="s">
        <v>39</v>
      </c>
      <c r="H57" s="61"/>
      <c r="I57" s="61"/>
      <c r="J57" s="61"/>
      <c r="K57" s="61"/>
      <c r="L57" s="61"/>
      <c r="M57" s="61"/>
      <c r="N57" s="61"/>
      <c r="O57" s="61"/>
      <c r="P57" s="61"/>
      <c r="Q57" s="61">
        <f>Q58</f>
        <v>12735130</v>
      </c>
      <c r="R57" s="61">
        <f t="shared" si="65"/>
        <v>12735130</v>
      </c>
      <c r="S57" s="61">
        <f t="shared" si="65"/>
        <v>12571825</v>
      </c>
      <c r="T57" s="61">
        <f t="shared" si="66"/>
        <v>12735130</v>
      </c>
      <c r="U57" s="61">
        <f t="shared" si="67"/>
        <v>12735130</v>
      </c>
      <c r="V57" s="61">
        <f t="shared" si="68"/>
        <v>12571825</v>
      </c>
      <c r="W57" s="61">
        <f>W58</f>
        <v>0</v>
      </c>
      <c r="X57" s="61">
        <f t="shared" si="69"/>
        <v>0</v>
      </c>
      <c r="Y57" s="61">
        <f t="shared" si="69"/>
        <v>0</v>
      </c>
      <c r="Z57" s="61">
        <f t="shared" si="10"/>
        <v>12735130</v>
      </c>
      <c r="AA57" s="61">
        <f t="shared" si="11"/>
        <v>12735130</v>
      </c>
      <c r="AB57" s="61">
        <f t="shared" si="12"/>
        <v>12571825</v>
      </c>
    </row>
    <row r="58" spans="1:28">
      <c r="A58" s="242"/>
      <c r="B58" s="102" t="s">
        <v>42</v>
      </c>
      <c r="C58" s="35" t="s">
        <v>13</v>
      </c>
      <c r="D58" s="35" t="s">
        <v>10</v>
      </c>
      <c r="E58" s="35" t="s">
        <v>100</v>
      </c>
      <c r="F58" s="35" t="s">
        <v>400</v>
      </c>
      <c r="G58" s="36" t="s">
        <v>40</v>
      </c>
      <c r="H58" s="61"/>
      <c r="I58" s="61"/>
      <c r="J58" s="61"/>
      <c r="K58" s="61"/>
      <c r="L58" s="61"/>
      <c r="M58" s="61"/>
      <c r="N58" s="61"/>
      <c r="O58" s="61"/>
      <c r="P58" s="61"/>
      <c r="Q58" s="61">
        <v>12735130</v>
      </c>
      <c r="R58" s="61">
        <v>12735130</v>
      </c>
      <c r="S58" s="61">
        <v>12571825</v>
      </c>
      <c r="T58" s="61">
        <f t="shared" si="66"/>
        <v>12735130</v>
      </c>
      <c r="U58" s="61">
        <f t="shared" si="67"/>
        <v>12735130</v>
      </c>
      <c r="V58" s="61">
        <f t="shared" si="68"/>
        <v>12571825</v>
      </c>
      <c r="W58" s="61"/>
      <c r="X58" s="61"/>
      <c r="Y58" s="61"/>
      <c r="Z58" s="61">
        <f t="shared" si="10"/>
        <v>12735130</v>
      </c>
      <c r="AA58" s="61">
        <f t="shared" si="11"/>
        <v>12735130</v>
      </c>
      <c r="AB58" s="61">
        <f t="shared" si="12"/>
        <v>12571825</v>
      </c>
    </row>
    <row r="59" spans="1:28" ht="52.8">
      <c r="A59" s="242"/>
      <c r="B59" s="102" t="s">
        <v>214</v>
      </c>
      <c r="C59" s="5" t="s">
        <v>13</v>
      </c>
      <c r="D59" s="5" t="s">
        <v>10</v>
      </c>
      <c r="E59" s="5" t="s">
        <v>100</v>
      </c>
      <c r="F59" s="73" t="s">
        <v>314</v>
      </c>
      <c r="G59" s="17"/>
      <c r="H59" s="57">
        <f>H60</f>
        <v>7861663.1699999999</v>
      </c>
      <c r="I59" s="57">
        <f t="shared" ref="I59:M60" si="70">I60</f>
        <v>8258550.5099999998</v>
      </c>
      <c r="J59" s="57">
        <f t="shared" si="70"/>
        <v>8248545.9699999997</v>
      </c>
      <c r="K59" s="57">
        <f t="shared" si="70"/>
        <v>0</v>
      </c>
      <c r="L59" s="57">
        <f t="shared" si="70"/>
        <v>0</v>
      </c>
      <c r="M59" s="57">
        <f t="shared" si="70"/>
        <v>0</v>
      </c>
      <c r="N59" s="57">
        <f t="shared" si="2"/>
        <v>7861663.1699999999</v>
      </c>
      <c r="O59" s="57">
        <f t="shared" si="3"/>
        <v>8258550.5099999998</v>
      </c>
      <c r="P59" s="57">
        <f t="shared" si="4"/>
        <v>8248545.9699999997</v>
      </c>
      <c r="Q59" s="57">
        <f t="shared" ref="Q59:S60" si="71">Q60</f>
        <v>0</v>
      </c>
      <c r="R59" s="57">
        <f t="shared" si="71"/>
        <v>0</v>
      </c>
      <c r="S59" s="57">
        <f t="shared" si="71"/>
        <v>0</v>
      </c>
      <c r="T59" s="57">
        <f t="shared" si="6"/>
        <v>7861663.1699999999</v>
      </c>
      <c r="U59" s="57">
        <f t="shared" si="7"/>
        <v>8258550.5099999998</v>
      </c>
      <c r="V59" s="57">
        <f t="shared" si="8"/>
        <v>8248545.9699999997</v>
      </c>
      <c r="W59" s="57">
        <f t="shared" ref="W59:Y60" si="72">W60</f>
        <v>-442425.35</v>
      </c>
      <c r="X59" s="57">
        <f t="shared" si="72"/>
        <v>0</v>
      </c>
      <c r="Y59" s="57">
        <f t="shared" si="72"/>
        <v>0</v>
      </c>
      <c r="Z59" s="57">
        <f t="shared" si="10"/>
        <v>7419237.8200000003</v>
      </c>
      <c r="AA59" s="57">
        <f t="shared" si="11"/>
        <v>8258550.5099999998</v>
      </c>
      <c r="AB59" s="57">
        <f t="shared" si="12"/>
        <v>8248545.9699999997</v>
      </c>
    </row>
    <row r="60" spans="1:28" ht="26.4">
      <c r="A60" s="242"/>
      <c r="B60" s="74" t="s">
        <v>41</v>
      </c>
      <c r="C60" s="5" t="s">
        <v>13</v>
      </c>
      <c r="D60" s="5" t="s">
        <v>10</v>
      </c>
      <c r="E60" s="5" t="s">
        <v>100</v>
      </c>
      <c r="F60" s="73" t="s">
        <v>314</v>
      </c>
      <c r="G60" s="55" t="s">
        <v>39</v>
      </c>
      <c r="H60" s="57">
        <f>H61</f>
        <v>7861663.1699999999</v>
      </c>
      <c r="I60" s="57">
        <f t="shared" si="70"/>
        <v>8258550.5099999998</v>
      </c>
      <c r="J60" s="57">
        <f t="shared" si="70"/>
        <v>8248545.9699999997</v>
      </c>
      <c r="K60" s="57">
        <f t="shared" si="70"/>
        <v>0</v>
      </c>
      <c r="L60" s="57">
        <f t="shared" si="70"/>
        <v>0</v>
      </c>
      <c r="M60" s="57">
        <f t="shared" si="70"/>
        <v>0</v>
      </c>
      <c r="N60" s="57">
        <f t="shared" si="2"/>
        <v>7861663.1699999999</v>
      </c>
      <c r="O60" s="57">
        <f t="shared" si="3"/>
        <v>8258550.5099999998</v>
      </c>
      <c r="P60" s="57">
        <f t="shared" si="4"/>
        <v>8248545.9699999997</v>
      </c>
      <c r="Q60" s="57">
        <f t="shared" si="71"/>
        <v>0</v>
      </c>
      <c r="R60" s="57">
        <f t="shared" si="71"/>
        <v>0</v>
      </c>
      <c r="S60" s="57">
        <f t="shared" si="71"/>
        <v>0</v>
      </c>
      <c r="T60" s="57">
        <f t="shared" si="6"/>
        <v>7861663.1699999999</v>
      </c>
      <c r="U60" s="57">
        <f t="shared" si="7"/>
        <v>8258550.5099999998</v>
      </c>
      <c r="V60" s="57">
        <f t="shared" si="8"/>
        <v>8248545.9699999997</v>
      </c>
      <c r="W60" s="57">
        <f t="shared" si="72"/>
        <v>-442425.35</v>
      </c>
      <c r="X60" s="57">
        <f t="shared" si="72"/>
        <v>0</v>
      </c>
      <c r="Y60" s="57">
        <f t="shared" si="72"/>
        <v>0</v>
      </c>
      <c r="Z60" s="57">
        <f t="shared" si="10"/>
        <v>7419237.8200000003</v>
      </c>
      <c r="AA60" s="57">
        <f t="shared" si="11"/>
        <v>8258550.5099999998</v>
      </c>
      <c r="AB60" s="57">
        <f t="shared" si="12"/>
        <v>8248545.9699999997</v>
      </c>
    </row>
    <row r="61" spans="1:28">
      <c r="A61" s="242"/>
      <c r="B61" s="85" t="s">
        <v>42</v>
      </c>
      <c r="C61" s="5" t="s">
        <v>13</v>
      </c>
      <c r="D61" s="5" t="s">
        <v>10</v>
      </c>
      <c r="E61" s="5" t="s">
        <v>100</v>
      </c>
      <c r="F61" s="73" t="s">
        <v>314</v>
      </c>
      <c r="G61" s="55" t="s">
        <v>40</v>
      </c>
      <c r="H61" s="61">
        <v>7861663.1699999999</v>
      </c>
      <c r="I61" s="61">
        <v>8258550.5099999998</v>
      </c>
      <c r="J61" s="61">
        <v>8248545.9699999997</v>
      </c>
      <c r="K61" s="61"/>
      <c r="L61" s="61"/>
      <c r="M61" s="61"/>
      <c r="N61" s="61">
        <f t="shared" si="2"/>
        <v>7861663.1699999999</v>
      </c>
      <c r="O61" s="61">
        <f t="shared" si="3"/>
        <v>8258550.5099999998</v>
      </c>
      <c r="P61" s="61">
        <f t="shared" si="4"/>
        <v>8248545.9699999997</v>
      </c>
      <c r="Q61" s="61"/>
      <c r="R61" s="61"/>
      <c r="S61" s="61"/>
      <c r="T61" s="61">
        <f t="shared" si="6"/>
        <v>7861663.1699999999</v>
      </c>
      <c r="U61" s="61">
        <f t="shared" si="7"/>
        <v>8258550.5099999998</v>
      </c>
      <c r="V61" s="61">
        <f t="shared" si="8"/>
        <v>8248545.9699999997</v>
      </c>
      <c r="W61" s="61">
        <v>-442425.35</v>
      </c>
      <c r="X61" s="61"/>
      <c r="Y61" s="61"/>
      <c r="Z61" s="61">
        <f t="shared" si="10"/>
        <v>7419237.8200000003</v>
      </c>
      <c r="AA61" s="61">
        <f t="shared" si="11"/>
        <v>8258550.5099999998</v>
      </c>
      <c r="AB61" s="61">
        <f t="shared" si="12"/>
        <v>8248545.9699999997</v>
      </c>
    </row>
    <row r="62" spans="1:28" ht="26.4">
      <c r="A62" s="242"/>
      <c r="B62" s="74" t="s">
        <v>280</v>
      </c>
      <c r="C62" s="35" t="s">
        <v>13</v>
      </c>
      <c r="D62" s="35" t="s">
        <v>10</v>
      </c>
      <c r="E62" s="35" t="s">
        <v>100</v>
      </c>
      <c r="F62" s="35" t="s">
        <v>315</v>
      </c>
      <c r="G62" s="36"/>
      <c r="H62" s="61">
        <f>H63</f>
        <v>175201300</v>
      </c>
      <c r="I62" s="61">
        <f t="shared" ref="I62:M63" si="73">I63</f>
        <v>178867600</v>
      </c>
      <c r="J62" s="61">
        <f t="shared" si="73"/>
        <v>180069800</v>
      </c>
      <c r="K62" s="61">
        <f t="shared" si="73"/>
        <v>0</v>
      </c>
      <c r="L62" s="61">
        <f t="shared" si="73"/>
        <v>0</v>
      </c>
      <c r="M62" s="61">
        <f t="shared" si="73"/>
        <v>0</v>
      </c>
      <c r="N62" s="61">
        <f t="shared" si="2"/>
        <v>175201300</v>
      </c>
      <c r="O62" s="61">
        <f t="shared" si="3"/>
        <v>178867600</v>
      </c>
      <c r="P62" s="61">
        <f t="shared" si="4"/>
        <v>180069800</v>
      </c>
      <c r="Q62" s="61">
        <f t="shared" ref="Q62:S63" si="74">Q63</f>
        <v>0</v>
      </c>
      <c r="R62" s="61">
        <f t="shared" si="74"/>
        <v>0</v>
      </c>
      <c r="S62" s="61">
        <f t="shared" si="74"/>
        <v>0</v>
      </c>
      <c r="T62" s="61">
        <f t="shared" si="6"/>
        <v>175201300</v>
      </c>
      <c r="U62" s="61">
        <f t="shared" si="7"/>
        <v>178867600</v>
      </c>
      <c r="V62" s="61">
        <f t="shared" si="8"/>
        <v>180069800</v>
      </c>
      <c r="W62" s="61">
        <f t="shared" ref="W62:Y63" si="75">W63</f>
        <v>2206200</v>
      </c>
      <c r="X62" s="61">
        <f t="shared" si="75"/>
        <v>0</v>
      </c>
      <c r="Y62" s="61">
        <f t="shared" si="75"/>
        <v>0</v>
      </c>
      <c r="Z62" s="61">
        <f t="shared" si="10"/>
        <v>177407500</v>
      </c>
      <c r="AA62" s="61">
        <f t="shared" si="11"/>
        <v>178867600</v>
      </c>
      <c r="AB62" s="61">
        <f t="shared" si="12"/>
        <v>180069800</v>
      </c>
    </row>
    <row r="63" spans="1:28" ht="26.4">
      <c r="A63" s="242"/>
      <c r="B63" s="74" t="s">
        <v>41</v>
      </c>
      <c r="C63" s="35" t="s">
        <v>13</v>
      </c>
      <c r="D63" s="35" t="s">
        <v>10</v>
      </c>
      <c r="E63" s="35" t="s">
        <v>100</v>
      </c>
      <c r="F63" s="35" t="s">
        <v>315</v>
      </c>
      <c r="G63" s="36" t="s">
        <v>39</v>
      </c>
      <c r="H63" s="61">
        <f>H64</f>
        <v>175201300</v>
      </c>
      <c r="I63" s="61">
        <f t="shared" si="73"/>
        <v>178867600</v>
      </c>
      <c r="J63" s="61">
        <f t="shared" si="73"/>
        <v>180069800</v>
      </c>
      <c r="K63" s="61">
        <f t="shared" si="73"/>
        <v>0</v>
      </c>
      <c r="L63" s="61">
        <f t="shared" si="73"/>
        <v>0</v>
      </c>
      <c r="M63" s="61">
        <f t="shared" si="73"/>
        <v>0</v>
      </c>
      <c r="N63" s="61">
        <f t="shared" si="2"/>
        <v>175201300</v>
      </c>
      <c r="O63" s="61">
        <f t="shared" si="3"/>
        <v>178867600</v>
      </c>
      <c r="P63" s="61">
        <f t="shared" si="4"/>
        <v>180069800</v>
      </c>
      <c r="Q63" s="61">
        <f t="shared" si="74"/>
        <v>0</v>
      </c>
      <c r="R63" s="61">
        <f t="shared" si="74"/>
        <v>0</v>
      </c>
      <c r="S63" s="61">
        <f t="shared" si="74"/>
        <v>0</v>
      </c>
      <c r="T63" s="61">
        <f t="shared" si="6"/>
        <v>175201300</v>
      </c>
      <c r="U63" s="61">
        <f t="shared" si="7"/>
        <v>178867600</v>
      </c>
      <c r="V63" s="61">
        <f t="shared" si="8"/>
        <v>180069800</v>
      </c>
      <c r="W63" s="61">
        <f t="shared" si="75"/>
        <v>2206200</v>
      </c>
      <c r="X63" s="61">
        <f t="shared" si="75"/>
        <v>0</v>
      </c>
      <c r="Y63" s="61">
        <f t="shared" si="75"/>
        <v>0</v>
      </c>
      <c r="Z63" s="61">
        <f t="shared" si="10"/>
        <v>177407500</v>
      </c>
      <c r="AA63" s="61">
        <f t="shared" si="11"/>
        <v>178867600</v>
      </c>
      <c r="AB63" s="61">
        <f t="shared" si="12"/>
        <v>180069800</v>
      </c>
    </row>
    <row r="64" spans="1:28">
      <c r="A64" s="242"/>
      <c r="B64" s="102" t="s">
        <v>42</v>
      </c>
      <c r="C64" s="35" t="s">
        <v>13</v>
      </c>
      <c r="D64" s="35" t="s">
        <v>10</v>
      </c>
      <c r="E64" s="35" t="s">
        <v>100</v>
      </c>
      <c r="F64" s="35" t="s">
        <v>315</v>
      </c>
      <c r="G64" s="36" t="s">
        <v>40</v>
      </c>
      <c r="H64" s="61">
        <v>175201300</v>
      </c>
      <c r="I64" s="61">
        <v>178867600</v>
      </c>
      <c r="J64" s="61">
        <v>180069800</v>
      </c>
      <c r="K64" s="61"/>
      <c r="L64" s="61"/>
      <c r="M64" s="61"/>
      <c r="N64" s="61">
        <f t="shared" si="2"/>
        <v>175201300</v>
      </c>
      <c r="O64" s="61">
        <f t="shared" si="3"/>
        <v>178867600</v>
      </c>
      <c r="P64" s="61">
        <f t="shared" si="4"/>
        <v>180069800</v>
      </c>
      <c r="Q64" s="61"/>
      <c r="R64" s="61"/>
      <c r="S64" s="61"/>
      <c r="T64" s="61">
        <f t="shared" si="6"/>
        <v>175201300</v>
      </c>
      <c r="U64" s="61">
        <f t="shared" si="7"/>
        <v>178867600</v>
      </c>
      <c r="V64" s="61">
        <f t="shared" si="8"/>
        <v>180069800</v>
      </c>
      <c r="W64" s="61">
        <v>2206200</v>
      </c>
      <c r="X64" s="61"/>
      <c r="Y64" s="61"/>
      <c r="Z64" s="61">
        <f t="shared" si="10"/>
        <v>177407500</v>
      </c>
      <c r="AA64" s="61">
        <f t="shared" si="11"/>
        <v>178867600</v>
      </c>
      <c r="AB64" s="61">
        <f t="shared" si="12"/>
        <v>180069800</v>
      </c>
    </row>
    <row r="65" spans="1:28" ht="52.8">
      <c r="A65" s="242"/>
      <c r="B65" s="222" t="s">
        <v>432</v>
      </c>
      <c r="C65" s="35" t="s">
        <v>13</v>
      </c>
      <c r="D65" s="35" t="s">
        <v>10</v>
      </c>
      <c r="E65" s="35" t="s">
        <v>100</v>
      </c>
      <c r="F65" s="35" t="s">
        <v>431</v>
      </c>
      <c r="G65" s="36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>
        <f>W66</f>
        <v>0</v>
      </c>
      <c r="X65" s="61">
        <f t="shared" ref="X65:Y66" si="76">X66</f>
        <v>448519.8</v>
      </c>
      <c r="Y65" s="61">
        <f t="shared" si="76"/>
        <v>1337295.69</v>
      </c>
      <c r="Z65" s="61">
        <f t="shared" ref="Z65:Z67" si="77">T65+W65</f>
        <v>0</v>
      </c>
      <c r="AA65" s="61">
        <f t="shared" ref="AA65:AA67" si="78">U65+X65</f>
        <v>448519.8</v>
      </c>
      <c r="AB65" s="61">
        <f t="shared" ref="AB65:AB67" si="79">V65+Y65</f>
        <v>1337295.69</v>
      </c>
    </row>
    <row r="66" spans="1:28" ht="26.4">
      <c r="A66" s="242"/>
      <c r="B66" s="223" t="s">
        <v>41</v>
      </c>
      <c r="C66" s="35" t="s">
        <v>13</v>
      </c>
      <c r="D66" s="35" t="s">
        <v>10</v>
      </c>
      <c r="E66" s="35" t="s">
        <v>100</v>
      </c>
      <c r="F66" s="35" t="s">
        <v>431</v>
      </c>
      <c r="G66" s="36" t="s">
        <v>39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>
        <f>W67</f>
        <v>0</v>
      </c>
      <c r="X66" s="61">
        <f t="shared" si="76"/>
        <v>448519.8</v>
      </c>
      <c r="Y66" s="61">
        <f t="shared" si="76"/>
        <v>1337295.69</v>
      </c>
      <c r="Z66" s="61">
        <f t="shared" si="77"/>
        <v>0</v>
      </c>
      <c r="AA66" s="61">
        <f t="shared" si="78"/>
        <v>448519.8</v>
      </c>
      <c r="AB66" s="61">
        <f t="shared" si="79"/>
        <v>1337295.69</v>
      </c>
    </row>
    <row r="67" spans="1:28">
      <c r="A67" s="242"/>
      <c r="B67" s="222" t="s">
        <v>42</v>
      </c>
      <c r="C67" s="35" t="s">
        <v>13</v>
      </c>
      <c r="D67" s="35" t="s">
        <v>10</v>
      </c>
      <c r="E67" s="35" t="s">
        <v>100</v>
      </c>
      <c r="F67" s="35" t="s">
        <v>431</v>
      </c>
      <c r="G67" s="36" t="s">
        <v>40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>
        <v>448519.8</v>
      </c>
      <c r="Y67" s="61">
        <v>1337295.69</v>
      </c>
      <c r="Z67" s="61">
        <f t="shared" si="77"/>
        <v>0</v>
      </c>
      <c r="AA67" s="61">
        <f t="shared" si="78"/>
        <v>448519.8</v>
      </c>
      <c r="AB67" s="61">
        <f t="shared" si="79"/>
        <v>1337295.69</v>
      </c>
    </row>
    <row r="68" spans="1:28" ht="145.19999999999999">
      <c r="A68" s="242"/>
      <c r="B68" s="102" t="s">
        <v>363</v>
      </c>
      <c r="C68" s="35" t="s">
        <v>13</v>
      </c>
      <c r="D68" s="143" t="s">
        <v>10</v>
      </c>
      <c r="E68" s="35" t="s">
        <v>100</v>
      </c>
      <c r="F68" s="203" t="s">
        <v>362</v>
      </c>
      <c r="G68" s="204"/>
      <c r="H68" s="61"/>
      <c r="I68" s="61"/>
      <c r="J68" s="61"/>
      <c r="K68" s="61">
        <f>K69</f>
        <v>210000</v>
      </c>
      <c r="L68" s="61">
        <f t="shared" ref="L68:M69" si="80">L69</f>
        <v>0</v>
      </c>
      <c r="M68" s="61">
        <f t="shared" si="80"/>
        <v>0</v>
      </c>
      <c r="N68" s="61">
        <f t="shared" ref="N68:N70" si="81">H68+K68</f>
        <v>210000</v>
      </c>
      <c r="O68" s="61">
        <f t="shared" ref="O68:O70" si="82">I68+L68</f>
        <v>0</v>
      </c>
      <c r="P68" s="61">
        <f t="shared" ref="P68:P70" si="83">J68+M68</f>
        <v>0</v>
      </c>
      <c r="Q68" s="61">
        <f>Q69</f>
        <v>0</v>
      </c>
      <c r="R68" s="61">
        <f t="shared" ref="R68:S69" si="84">R69</f>
        <v>0</v>
      </c>
      <c r="S68" s="61">
        <f t="shared" si="84"/>
        <v>0</v>
      </c>
      <c r="T68" s="61">
        <f t="shared" si="6"/>
        <v>210000</v>
      </c>
      <c r="U68" s="61">
        <f t="shared" si="7"/>
        <v>0</v>
      </c>
      <c r="V68" s="61">
        <f t="shared" si="8"/>
        <v>0</v>
      </c>
      <c r="W68" s="61">
        <f>W69</f>
        <v>0</v>
      </c>
      <c r="X68" s="61">
        <f t="shared" ref="X68:Y69" si="85">X69</f>
        <v>0</v>
      </c>
      <c r="Y68" s="61">
        <f t="shared" si="85"/>
        <v>0</v>
      </c>
      <c r="Z68" s="61">
        <f t="shared" si="10"/>
        <v>210000</v>
      </c>
      <c r="AA68" s="61">
        <f t="shared" si="11"/>
        <v>0</v>
      </c>
      <c r="AB68" s="61">
        <f t="shared" si="12"/>
        <v>0</v>
      </c>
    </row>
    <row r="69" spans="1:28" ht="26.4">
      <c r="A69" s="242"/>
      <c r="B69" s="74" t="s">
        <v>41</v>
      </c>
      <c r="C69" s="35" t="s">
        <v>13</v>
      </c>
      <c r="D69" s="35" t="s">
        <v>10</v>
      </c>
      <c r="E69" s="35" t="s">
        <v>100</v>
      </c>
      <c r="F69" s="203" t="s">
        <v>362</v>
      </c>
      <c r="G69" s="205" t="s">
        <v>39</v>
      </c>
      <c r="H69" s="61"/>
      <c r="I69" s="61"/>
      <c r="J69" s="61"/>
      <c r="K69" s="61">
        <f>K70</f>
        <v>210000</v>
      </c>
      <c r="L69" s="61">
        <f t="shared" si="80"/>
        <v>0</v>
      </c>
      <c r="M69" s="61">
        <f t="shared" si="80"/>
        <v>0</v>
      </c>
      <c r="N69" s="61">
        <f t="shared" si="81"/>
        <v>210000</v>
      </c>
      <c r="O69" s="61">
        <f t="shared" si="82"/>
        <v>0</v>
      </c>
      <c r="P69" s="61">
        <f t="shared" si="83"/>
        <v>0</v>
      </c>
      <c r="Q69" s="61">
        <f>Q70</f>
        <v>0</v>
      </c>
      <c r="R69" s="61">
        <f t="shared" si="84"/>
        <v>0</v>
      </c>
      <c r="S69" s="61">
        <f t="shared" si="84"/>
        <v>0</v>
      </c>
      <c r="T69" s="61">
        <f t="shared" si="6"/>
        <v>210000</v>
      </c>
      <c r="U69" s="61">
        <f t="shared" si="7"/>
        <v>0</v>
      </c>
      <c r="V69" s="61">
        <f t="shared" si="8"/>
        <v>0</v>
      </c>
      <c r="W69" s="61">
        <f>W70</f>
        <v>0</v>
      </c>
      <c r="X69" s="61">
        <f t="shared" si="85"/>
        <v>0</v>
      </c>
      <c r="Y69" s="61">
        <f t="shared" si="85"/>
        <v>0</v>
      </c>
      <c r="Z69" s="61">
        <f t="shared" si="10"/>
        <v>210000</v>
      </c>
      <c r="AA69" s="61">
        <f t="shared" si="11"/>
        <v>0</v>
      </c>
      <c r="AB69" s="61">
        <f t="shared" si="12"/>
        <v>0</v>
      </c>
    </row>
    <row r="70" spans="1:28">
      <c r="A70" s="242"/>
      <c r="B70" s="102" t="s">
        <v>42</v>
      </c>
      <c r="C70" s="35" t="s">
        <v>13</v>
      </c>
      <c r="D70" s="35" t="s">
        <v>10</v>
      </c>
      <c r="E70" s="35" t="s">
        <v>100</v>
      </c>
      <c r="F70" s="203" t="s">
        <v>362</v>
      </c>
      <c r="G70" s="205" t="s">
        <v>40</v>
      </c>
      <c r="H70" s="61"/>
      <c r="I70" s="61"/>
      <c r="J70" s="61"/>
      <c r="K70" s="187">
        <v>210000</v>
      </c>
      <c r="L70" s="61"/>
      <c r="M70" s="61"/>
      <c r="N70" s="61">
        <f t="shared" si="81"/>
        <v>210000</v>
      </c>
      <c r="O70" s="61">
        <f t="shared" si="82"/>
        <v>0</v>
      </c>
      <c r="P70" s="61">
        <f t="shared" si="83"/>
        <v>0</v>
      </c>
      <c r="Q70" s="187"/>
      <c r="R70" s="61"/>
      <c r="S70" s="61"/>
      <c r="T70" s="61">
        <f t="shared" si="6"/>
        <v>210000</v>
      </c>
      <c r="U70" s="61">
        <f t="shared" si="7"/>
        <v>0</v>
      </c>
      <c r="V70" s="61">
        <f t="shared" si="8"/>
        <v>0</v>
      </c>
      <c r="W70" s="187"/>
      <c r="X70" s="61"/>
      <c r="Y70" s="61"/>
      <c r="Z70" s="61">
        <f t="shared" si="10"/>
        <v>210000</v>
      </c>
      <c r="AA70" s="61">
        <f t="shared" si="11"/>
        <v>0</v>
      </c>
      <c r="AB70" s="61">
        <f t="shared" si="12"/>
        <v>0</v>
      </c>
    </row>
    <row r="71" spans="1:28" ht="26.4">
      <c r="A71" s="242"/>
      <c r="B71" s="102" t="s">
        <v>221</v>
      </c>
      <c r="C71" s="35" t="s">
        <v>13</v>
      </c>
      <c r="D71" s="35" t="s">
        <v>10</v>
      </c>
      <c r="E71" s="35" t="s">
        <v>100</v>
      </c>
      <c r="F71" s="73" t="s">
        <v>321</v>
      </c>
      <c r="G71" s="38"/>
      <c r="H71" s="61"/>
      <c r="I71" s="61"/>
      <c r="J71" s="61"/>
      <c r="K71" s="187">
        <f>K72</f>
        <v>3827400</v>
      </c>
      <c r="L71" s="187">
        <f t="shared" ref="L71:M72" si="86">L72</f>
        <v>0</v>
      </c>
      <c r="M71" s="187">
        <f t="shared" si="86"/>
        <v>0</v>
      </c>
      <c r="N71" s="61">
        <f t="shared" ref="N71:N73" si="87">H71+K71</f>
        <v>3827400</v>
      </c>
      <c r="O71" s="61">
        <f t="shared" ref="O71:O73" si="88">I71+L71</f>
        <v>0</v>
      </c>
      <c r="P71" s="61">
        <f t="shared" ref="P71:P73" si="89">J71+M71</f>
        <v>0</v>
      </c>
      <c r="Q71" s="187">
        <f>Q72</f>
        <v>0</v>
      </c>
      <c r="R71" s="187">
        <f t="shared" ref="R71:S72" si="90">R72</f>
        <v>0</v>
      </c>
      <c r="S71" s="187">
        <f t="shared" si="90"/>
        <v>0</v>
      </c>
      <c r="T71" s="61">
        <f t="shared" si="6"/>
        <v>3827400</v>
      </c>
      <c r="U71" s="61">
        <f t="shared" si="7"/>
        <v>0</v>
      </c>
      <c r="V71" s="61">
        <f t="shared" si="8"/>
        <v>0</v>
      </c>
      <c r="W71" s="187">
        <f>W72</f>
        <v>0</v>
      </c>
      <c r="X71" s="187">
        <f t="shared" ref="X71:Y72" si="91">X72</f>
        <v>0</v>
      </c>
      <c r="Y71" s="187">
        <f t="shared" si="91"/>
        <v>0</v>
      </c>
      <c r="Z71" s="61">
        <f t="shared" si="10"/>
        <v>3827400</v>
      </c>
      <c r="AA71" s="61">
        <f t="shared" si="11"/>
        <v>0</v>
      </c>
      <c r="AB71" s="61">
        <f t="shared" si="12"/>
        <v>0</v>
      </c>
    </row>
    <row r="72" spans="1:28" ht="26.4">
      <c r="A72" s="242"/>
      <c r="B72" s="74" t="s">
        <v>41</v>
      </c>
      <c r="C72" s="35" t="s">
        <v>13</v>
      </c>
      <c r="D72" s="35" t="s">
        <v>10</v>
      </c>
      <c r="E72" s="35" t="s">
        <v>100</v>
      </c>
      <c r="F72" s="73" t="s">
        <v>321</v>
      </c>
      <c r="G72" s="101" t="s">
        <v>39</v>
      </c>
      <c r="H72" s="61"/>
      <c r="I72" s="61"/>
      <c r="J72" s="61"/>
      <c r="K72" s="187">
        <f>K73</f>
        <v>3827400</v>
      </c>
      <c r="L72" s="187">
        <f t="shared" si="86"/>
        <v>0</v>
      </c>
      <c r="M72" s="187">
        <f t="shared" si="86"/>
        <v>0</v>
      </c>
      <c r="N72" s="61">
        <f t="shared" si="87"/>
        <v>3827400</v>
      </c>
      <c r="O72" s="61">
        <f t="shared" si="88"/>
        <v>0</v>
      </c>
      <c r="P72" s="61">
        <f t="shared" si="89"/>
        <v>0</v>
      </c>
      <c r="Q72" s="187">
        <f>Q73</f>
        <v>0</v>
      </c>
      <c r="R72" s="187">
        <f t="shared" si="90"/>
        <v>0</v>
      </c>
      <c r="S72" s="187">
        <f t="shared" si="90"/>
        <v>0</v>
      </c>
      <c r="T72" s="61">
        <f t="shared" si="6"/>
        <v>3827400</v>
      </c>
      <c r="U72" s="61">
        <f t="shared" si="7"/>
        <v>0</v>
      </c>
      <c r="V72" s="61">
        <f t="shared" si="8"/>
        <v>0</v>
      </c>
      <c r="W72" s="187">
        <f>W73</f>
        <v>0</v>
      </c>
      <c r="X72" s="187">
        <f t="shared" si="91"/>
        <v>0</v>
      </c>
      <c r="Y72" s="187">
        <f t="shared" si="91"/>
        <v>0</v>
      </c>
      <c r="Z72" s="61">
        <f t="shared" si="10"/>
        <v>3827400</v>
      </c>
      <c r="AA72" s="61">
        <f t="shared" si="11"/>
        <v>0</v>
      </c>
      <c r="AB72" s="61">
        <f t="shared" si="12"/>
        <v>0</v>
      </c>
    </row>
    <row r="73" spans="1:28">
      <c r="A73" s="242"/>
      <c r="B73" s="102" t="s">
        <v>42</v>
      </c>
      <c r="C73" s="35" t="s">
        <v>13</v>
      </c>
      <c r="D73" s="35" t="s">
        <v>10</v>
      </c>
      <c r="E73" s="35" t="s">
        <v>100</v>
      </c>
      <c r="F73" s="73" t="s">
        <v>321</v>
      </c>
      <c r="G73" s="101" t="s">
        <v>40</v>
      </c>
      <c r="H73" s="61"/>
      <c r="I73" s="61"/>
      <c r="J73" s="61"/>
      <c r="K73" s="61">
        <v>3827400</v>
      </c>
      <c r="L73" s="61"/>
      <c r="M73" s="61"/>
      <c r="N73" s="61">
        <f t="shared" si="87"/>
        <v>3827400</v>
      </c>
      <c r="O73" s="61">
        <f t="shared" si="88"/>
        <v>0</v>
      </c>
      <c r="P73" s="61">
        <f t="shared" si="89"/>
        <v>0</v>
      </c>
      <c r="Q73" s="61"/>
      <c r="R73" s="61"/>
      <c r="S73" s="61"/>
      <c r="T73" s="61">
        <f t="shared" si="6"/>
        <v>3827400</v>
      </c>
      <c r="U73" s="61">
        <f t="shared" si="7"/>
        <v>0</v>
      </c>
      <c r="V73" s="61">
        <f t="shared" si="8"/>
        <v>0</v>
      </c>
      <c r="W73" s="61"/>
      <c r="X73" s="61"/>
      <c r="Y73" s="61"/>
      <c r="Z73" s="61">
        <f t="shared" si="10"/>
        <v>3827400</v>
      </c>
      <c r="AA73" s="61">
        <f t="shared" si="11"/>
        <v>0</v>
      </c>
      <c r="AB73" s="61">
        <f t="shared" si="12"/>
        <v>0</v>
      </c>
    </row>
    <row r="74" spans="1:28" ht="52.8">
      <c r="A74" s="242"/>
      <c r="B74" s="102" t="s">
        <v>216</v>
      </c>
      <c r="C74" s="35" t="s">
        <v>13</v>
      </c>
      <c r="D74" s="35" t="s">
        <v>10</v>
      </c>
      <c r="E74" s="35" t="s">
        <v>100</v>
      </c>
      <c r="F74" s="35" t="s">
        <v>180</v>
      </c>
      <c r="G74" s="36"/>
      <c r="H74" s="61"/>
      <c r="I74" s="61"/>
      <c r="J74" s="61"/>
      <c r="K74" s="61">
        <f>K75</f>
        <v>199104</v>
      </c>
      <c r="L74" s="61">
        <f t="shared" ref="L74:M75" si="92">L75</f>
        <v>199104</v>
      </c>
      <c r="M74" s="61">
        <f t="shared" si="92"/>
        <v>199104</v>
      </c>
      <c r="N74" s="61">
        <f t="shared" ref="N74:N76" si="93">H74+K74</f>
        <v>199104</v>
      </c>
      <c r="O74" s="61">
        <f t="shared" ref="O74:O76" si="94">I74+L74</f>
        <v>199104</v>
      </c>
      <c r="P74" s="61">
        <f t="shared" ref="P74:P76" si="95">J74+M74</f>
        <v>199104</v>
      </c>
      <c r="Q74" s="61">
        <f>Q75</f>
        <v>199104</v>
      </c>
      <c r="R74" s="61">
        <f t="shared" ref="R74:S75" si="96">R75</f>
        <v>199104</v>
      </c>
      <c r="S74" s="61">
        <f t="shared" si="96"/>
        <v>199104</v>
      </c>
      <c r="T74" s="61">
        <f t="shared" si="6"/>
        <v>398208</v>
      </c>
      <c r="U74" s="61">
        <f t="shared" si="7"/>
        <v>398208</v>
      </c>
      <c r="V74" s="61">
        <f t="shared" si="8"/>
        <v>398208</v>
      </c>
      <c r="W74" s="61">
        <f>W75</f>
        <v>-398208</v>
      </c>
      <c r="X74" s="61">
        <f t="shared" ref="X74:Y75" si="97">X75</f>
        <v>0</v>
      </c>
      <c r="Y74" s="61">
        <f t="shared" si="97"/>
        <v>0</v>
      </c>
      <c r="Z74" s="61">
        <f t="shared" si="10"/>
        <v>0</v>
      </c>
      <c r="AA74" s="61">
        <f t="shared" si="11"/>
        <v>398208</v>
      </c>
      <c r="AB74" s="61">
        <f t="shared" si="12"/>
        <v>398208</v>
      </c>
    </row>
    <row r="75" spans="1:28" ht="26.4">
      <c r="A75" s="242"/>
      <c r="B75" s="74" t="s">
        <v>41</v>
      </c>
      <c r="C75" s="35" t="s">
        <v>13</v>
      </c>
      <c r="D75" s="35" t="s">
        <v>10</v>
      </c>
      <c r="E75" s="35" t="s">
        <v>100</v>
      </c>
      <c r="F75" s="35" t="s">
        <v>180</v>
      </c>
      <c r="G75" s="36" t="s">
        <v>39</v>
      </c>
      <c r="H75" s="61"/>
      <c r="I75" s="61"/>
      <c r="J75" s="61"/>
      <c r="K75" s="61">
        <f>K76</f>
        <v>199104</v>
      </c>
      <c r="L75" s="61">
        <f t="shared" si="92"/>
        <v>199104</v>
      </c>
      <c r="M75" s="61">
        <f t="shared" si="92"/>
        <v>199104</v>
      </c>
      <c r="N75" s="61">
        <f t="shared" si="93"/>
        <v>199104</v>
      </c>
      <c r="O75" s="61">
        <f t="shared" si="94"/>
        <v>199104</v>
      </c>
      <c r="P75" s="61">
        <f t="shared" si="95"/>
        <v>199104</v>
      </c>
      <c r="Q75" s="61">
        <f>Q76</f>
        <v>199104</v>
      </c>
      <c r="R75" s="61">
        <f t="shared" si="96"/>
        <v>199104</v>
      </c>
      <c r="S75" s="61">
        <f t="shared" si="96"/>
        <v>199104</v>
      </c>
      <c r="T75" s="61">
        <f t="shared" si="6"/>
        <v>398208</v>
      </c>
      <c r="U75" s="61">
        <f t="shared" si="7"/>
        <v>398208</v>
      </c>
      <c r="V75" s="61">
        <f t="shared" si="8"/>
        <v>398208</v>
      </c>
      <c r="W75" s="61">
        <f>W76</f>
        <v>-398208</v>
      </c>
      <c r="X75" s="61">
        <f t="shared" si="97"/>
        <v>0</v>
      </c>
      <c r="Y75" s="61">
        <f t="shared" si="97"/>
        <v>0</v>
      </c>
      <c r="Z75" s="61">
        <f t="shared" si="10"/>
        <v>0</v>
      </c>
      <c r="AA75" s="61">
        <f t="shared" si="11"/>
        <v>398208</v>
      </c>
      <c r="AB75" s="61">
        <f t="shared" si="12"/>
        <v>398208</v>
      </c>
    </row>
    <row r="76" spans="1:28">
      <c r="A76" s="242"/>
      <c r="B76" s="102" t="s">
        <v>42</v>
      </c>
      <c r="C76" s="35" t="s">
        <v>13</v>
      </c>
      <c r="D76" s="35" t="s">
        <v>10</v>
      </c>
      <c r="E76" s="35" t="s">
        <v>100</v>
      </c>
      <c r="F76" s="35" t="s">
        <v>180</v>
      </c>
      <c r="G76" s="36" t="s">
        <v>40</v>
      </c>
      <c r="H76" s="61"/>
      <c r="I76" s="61"/>
      <c r="J76" s="61"/>
      <c r="K76" s="61">
        <v>199104</v>
      </c>
      <c r="L76" s="61">
        <v>199104</v>
      </c>
      <c r="M76" s="61">
        <v>199104</v>
      </c>
      <c r="N76" s="61">
        <f t="shared" si="93"/>
        <v>199104</v>
      </c>
      <c r="O76" s="61">
        <f t="shared" si="94"/>
        <v>199104</v>
      </c>
      <c r="P76" s="61">
        <f t="shared" si="95"/>
        <v>199104</v>
      </c>
      <c r="Q76" s="61">
        <v>199104</v>
      </c>
      <c r="R76" s="61">
        <v>199104</v>
      </c>
      <c r="S76" s="61">
        <v>199104</v>
      </c>
      <c r="T76" s="61">
        <f t="shared" si="6"/>
        <v>398208</v>
      </c>
      <c r="U76" s="61">
        <f t="shared" si="7"/>
        <v>398208</v>
      </c>
      <c r="V76" s="61">
        <f t="shared" si="8"/>
        <v>398208</v>
      </c>
      <c r="W76" s="61">
        <f>-199104-199104</f>
        <v>-398208</v>
      </c>
      <c r="X76" s="61"/>
      <c r="Y76" s="61"/>
      <c r="Z76" s="61">
        <f t="shared" si="10"/>
        <v>0</v>
      </c>
      <c r="AA76" s="61">
        <f t="shared" si="11"/>
        <v>398208</v>
      </c>
      <c r="AB76" s="61">
        <f t="shared" si="12"/>
        <v>398208</v>
      </c>
    </row>
    <row r="77" spans="1:28" ht="39.6">
      <c r="A77" s="242"/>
      <c r="B77" s="102" t="s">
        <v>401</v>
      </c>
      <c r="C77" s="35" t="s">
        <v>13</v>
      </c>
      <c r="D77" s="35" t="s">
        <v>10</v>
      </c>
      <c r="E77" s="35" t="s">
        <v>100</v>
      </c>
      <c r="F77" s="35" t="s">
        <v>402</v>
      </c>
      <c r="G77" s="36"/>
      <c r="H77" s="61"/>
      <c r="I77" s="61"/>
      <c r="J77" s="61"/>
      <c r="K77" s="61"/>
      <c r="L77" s="61"/>
      <c r="M77" s="61"/>
      <c r="N77" s="61"/>
      <c r="O77" s="61"/>
      <c r="P77" s="61"/>
      <c r="Q77" s="61">
        <f>Q78</f>
        <v>791624</v>
      </c>
      <c r="R77" s="61">
        <f t="shared" ref="R77:S78" si="98">R78</f>
        <v>648872</v>
      </c>
      <c r="S77" s="61">
        <f t="shared" si="98"/>
        <v>648872</v>
      </c>
      <c r="T77" s="61">
        <f t="shared" ref="T77:T79" si="99">N77+Q77</f>
        <v>791624</v>
      </c>
      <c r="U77" s="61">
        <f t="shared" ref="U77:U79" si="100">O77+R77</f>
        <v>648872</v>
      </c>
      <c r="V77" s="61">
        <f t="shared" ref="V77:V79" si="101">P77+S77</f>
        <v>648872</v>
      </c>
      <c r="W77" s="61">
        <f>W78</f>
        <v>0</v>
      </c>
      <c r="X77" s="61">
        <f t="shared" ref="X77:Y78" si="102">X78</f>
        <v>0</v>
      </c>
      <c r="Y77" s="61">
        <f t="shared" si="102"/>
        <v>-648872</v>
      </c>
      <c r="Z77" s="61">
        <f t="shared" si="10"/>
        <v>791624</v>
      </c>
      <c r="AA77" s="61">
        <f t="shared" si="11"/>
        <v>648872</v>
      </c>
      <c r="AB77" s="61">
        <f t="shared" si="12"/>
        <v>0</v>
      </c>
    </row>
    <row r="78" spans="1:28" ht="26.4">
      <c r="A78" s="242"/>
      <c r="B78" s="102" t="s">
        <v>41</v>
      </c>
      <c r="C78" s="35" t="s">
        <v>13</v>
      </c>
      <c r="D78" s="35" t="s">
        <v>10</v>
      </c>
      <c r="E78" s="35" t="s">
        <v>100</v>
      </c>
      <c r="F78" s="35" t="s">
        <v>402</v>
      </c>
      <c r="G78" s="36" t="s">
        <v>39</v>
      </c>
      <c r="H78" s="61"/>
      <c r="I78" s="61"/>
      <c r="J78" s="61"/>
      <c r="K78" s="61"/>
      <c r="L78" s="61"/>
      <c r="M78" s="61"/>
      <c r="N78" s="61"/>
      <c r="O78" s="61"/>
      <c r="P78" s="61"/>
      <c r="Q78" s="61">
        <f>Q79</f>
        <v>791624</v>
      </c>
      <c r="R78" s="61">
        <f t="shared" si="98"/>
        <v>648872</v>
      </c>
      <c r="S78" s="61">
        <f t="shared" si="98"/>
        <v>648872</v>
      </c>
      <c r="T78" s="61">
        <f t="shared" si="99"/>
        <v>791624</v>
      </c>
      <c r="U78" s="61">
        <f t="shared" si="100"/>
        <v>648872</v>
      </c>
      <c r="V78" s="61">
        <f t="shared" si="101"/>
        <v>648872</v>
      </c>
      <c r="W78" s="61">
        <f>W79</f>
        <v>0</v>
      </c>
      <c r="X78" s="61">
        <f t="shared" si="102"/>
        <v>0</v>
      </c>
      <c r="Y78" s="61">
        <f t="shared" si="102"/>
        <v>-648872</v>
      </c>
      <c r="Z78" s="61">
        <f t="shared" si="10"/>
        <v>791624</v>
      </c>
      <c r="AA78" s="61">
        <f t="shared" si="11"/>
        <v>648872</v>
      </c>
      <c r="AB78" s="61">
        <f t="shared" si="12"/>
        <v>0</v>
      </c>
    </row>
    <row r="79" spans="1:28">
      <c r="A79" s="242"/>
      <c r="B79" s="102" t="s">
        <v>42</v>
      </c>
      <c r="C79" s="35" t="s">
        <v>13</v>
      </c>
      <c r="D79" s="35" t="s">
        <v>10</v>
      </c>
      <c r="E79" s="35" t="s">
        <v>100</v>
      </c>
      <c r="F79" s="35" t="s">
        <v>402</v>
      </c>
      <c r="G79" s="36" t="s">
        <v>40</v>
      </c>
      <c r="H79" s="61"/>
      <c r="I79" s="61"/>
      <c r="J79" s="61"/>
      <c r="K79" s="61"/>
      <c r="L79" s="61"/>
      <c r="M79" s="61"/>
      <c r="N79" s="61"/>
      <c r="O79" s="61"/>
      <c r="P79" s="61"/>
      <c r="Q79" s="61">
        <f>648872+142752</f>
        <v>791624</v>
      </c>
      <c r="R79" s="61">
        <v>648872</v>
      </c>
      <c r="S79" s="61">
        <v>648872</v>
      </c>
      <c r="T79" s="61">
        <f t="shared" si="99"/>
        <v>791624</v>
      </c>
      <c r="U79" s="61">
        <f t="shared" si="100"/>
        <v>648872</v>
      </c>
      <c r="V79" s="61">
        <f t="shared" si="101"/>
        <v>648872</v>
      </c>
      <c r="W79" s="61"/>
      <c r="X79" s="61"/>
      <c r="Y79" s="61">
        <v>-648872</v>
      </c>
      <c r="Z79" s="61">
        <f t="shared" si="10"/>
        <v>791624</v>
      </c>
      <c r="AA79" s="61">
        <f t="shared" si="11"/>
        <v>648872</v>
      </c>
      <c r="AB79" s="61">
        <f t="shared" si="12"/>
        <v>0</v>
      </c>
    </row>
    <row r="80" spans="1:28" ht="39.6">
      <c r="A80" s="242"/>
      <c r="B80" s="104" t="s">
        <v>133</v>
      </c>
      <c r="C80" s="5" t="s">
        <v>13</v>
      </c>
      <c r="D80" s="5" t="s">
        <v>10</v>
      </c>
      <c r="E80" s="5" t="s">
        <v>100</v>
      </c>
      <c r="F80" s="54" t="s">
        <v>150</v>
      </c>
      <c r="G80" s="17"/>
      <c r="H80" s="57">
        <f>H81</f>
        <v>657548.56000000006</v>
      </c>
      <c r="I80" s="57">
        <f t="shared" ref="I80:M81" si="103">I81</f>
        <v>657299.92000000004</v>
      </c>
      <c r="J80" s="57">
        <f t="shared" si="103"/>
        <v>643121.89</v>
      </c>
      <c r="K80" s="57">
        <f t="shared" si="103"/>
        <v>0</v>
      </c>
      <c r="L80" s="57">
        <f t="shared" si="103"/>
        <v>0</v>
      </c>
      <c r="M80" s="57">
        <f t="shared" si="103"/>
        <v>0</v>
      </c>
      <c r="N80" s="57">
        <f t="shared" si="2"/>
        <v>657548.56000000006</v>
      </c>
      <c r="O80" s="57">
        <f t="shared" si="3"/>
        <v>657299.92000000004</v>
      </c>
      <c r="P80" s="57">
        <f t="shared" si="4"/>
        <v>643121.89</v>
      </c>
      <c r="Q80" s="57">
        <f t="shared" ref="Q80:S81" si="104">Q81</f>
        <v>0</v>
      </c>
      <c r="R80" s="57">
        <f t="shared" si="104"/>
        <v>0</v>
      </c>
      <c r="S80" s="57">
        <f t="shared" si="104"/>
        <v>0</v>
      </c>
      <c r="T80" s="57">
        <f t="shared" si="6"/>
        <v>657548.56000000006</v>
      </c>
      <c r="U80" s="57">
        <f t="shared" si="7"/>
        <v>657299.92000000004</v>
      </c>
      <c r="V80" s="57">
        <f t="shared" si="8"/>
        <v>643121.89</v>
      </c>
      <c r="W80" s="57">
        <f t="shared" ref="W80:Y81" si="105">W81</f>
        <v>0</v>
      </c>
      <c r="X80" s="57">
        <f t="shared" si="105"/>
        <v>0</v>
      </c>
      <c r="Y80" s="57">
        <f t="shared" si="105"/>
        <v>0</v>
      </c>
      <c r="Z80" s="57">
        <f t="shared" si="10"/>
        <v>657548.56000000006</v>
      </c>
      <c r="AA80" s="57">
        <f t="shared" si="11"/>
        <v>657299.92000000004</v>
      </c>
      <c r="AB80" s="57">
        <f t="shared" si="12"/>
        <v>643121.89</v>
      </c>
    </row>
    <row r="81" spans="1:28" ht="26.4">
      <c r="A81" s="242"/>
      <c r="B81" s="74" t="s">
        <v>41</v>
      </c>
      <c r="C81" s="5" t="s">
        <v>13</v>
      </c>
      <c r="D81" s="5" t="s">
        <v>10</v>
      </c>
      <c r="E81" s="5" t="s">
        <v>100</v>
      </c>
      <c r="F81" s="54" t="s">
        <v>150</v>
      </c>
      <c r="G81" s="55" t="s">
        <v>39</v>
      </c>
      <c r="H81" s="57">
        <f>H82</f>
        <v>657548.56000000006</v>
      </c>
      <c r="I81" s="57">
        <f t="shared" si="103"/>
        <v>657299.92000000004</v>
      </c>
      <c r="J81" s="57">
        <f t="shared" si="103"/>
        <v>643121.89</v>
      </c>
      <c r="K81" s="57">
        <f t="shared" si="103"/>
        <v>0</v>
      </c>
      <c r="L81" s="57">
        <f t="shared" si="103"/>
        <v>0</v>
      </c>
      <c r="M81" s="57">
        <f t="shared" si="103"/>
        <v>0</v>
      </c>
      <c r="N81" s="57">
        <f t="shared" si="2"/>
        <v>657548.56000000006</v>
      </c>
      <c r="O81" s="57">
        <f t="shared" si="3"/>
        <v>657299.92000000004</v>
      </c>
      <c r="P81" s="57">
        <f t="shared" si="4"/>
        <v>643121.89</v>
      </c>
      <c r="Q81" s="57">
        <f t="shared" si="104"/>
        <v>0</v>
      </c>
      <c r="R81" s="57">
        <f t="shared" si="104"/>
        <v>0</v>
      </c>
      <c r="S81" s="57">
        <f t="shared" si="104"/>
        <v>0</v>
      </c>
      <c r="T81" s="57">
        <f t="shared" si="6"/>
        <v>657548.56000000006</v>
      </c>
      <c r="U81" s="57">
        <f t="shared" si="7"/>
        <v>657299.92000000004</v>
      </c>
      <c r="V81" s="57">
        <f t="shared" si="8"/>
        <v>643121.89</v>
      </c>
      <c r="W81" s="57">
        <f t="shared" si="105"/>
        <v>0</v>
      </c>
      <c r="X81" s="57">
        <f t="shared" si="105"/>
        <v>0</v>
      </c>
      <c r="Y81" s="57">
        <f t="shared" si="105"/>
        <v>0</v>
      </c>
      <c r="Z81" s="57">
        <f t="shared" si="10"/>
        <v>657548.56000000006</v>
      </c>
      <c r="AA81" s="57">
        <f t="shared" si="11"/>
        <v>657299.92000000004</v>
      </c>
      <c r="AB81" s="57">
        <f t="shared" si="12"/>
        <v>643121.89</v>
      </c>
    </row>
    <row r="82" spans="1:28">
      <c r="A82" s="243"/>
      <c r="B82" s="85" t="s">
        <v>42</v>
      </c>
      <c r="C82" s="5" t="s">
        <v>13</v>
      </c>
      <c r="D82" s="5" t="s">
        <v>10</v>
      </c>
      <c r="E82" s="5" t="s">
        <v>100</v>
      </c>
      <c r="F82" s="54" t="s">
        <v>150</v>
      </c>
      <c r="G82" s="55" t="s">
        <v>40</v>
      </c>
      <c r="H82" s="187">
        <f>157548.56+500000</f>
        <v>657548.56000000006</v>
      </c>
      <c r="I82" s="187">
        <f>157299.92+500000</f>
        <v>657299.92000000004</v>
      </c>
      <c r="J82" s="187">
        <f>143121.89+500000</f>
        <v>643121.89</v>
      </c>
      <c r="K82" s="187"/>
      <c r="L82" s="187"/>
      <c r="M82" s="187"/>
      <c r="N82" s="187">
        <f t="shared" si="2"/>
        <v>657548.56000000006</v>
      </c>
      <c r="O82" s="187">
        <f t="shared" si="3"/>
        <v>657299.92000000004</v>
      </c>
      <c r="P82" s="187">
        <f t="shared" si="4"/>
        <v>643121.89</v>
      </c>
      <c r="Q82" s="187"/>
      <c r="R82" s="187"/>
      <c r="S82" s="187"/>
      <c r="T82" s="187">
        <f t="shared" si="6"/>
        <v>657548.56000000006</v>
      </c>
      <c r="U82" s="187">
        <f t="shared" si="7"/>
        <v>657299.92000000004</v>
      </c>
      <c r="V82" s="187">
        <f t="shared" si="8"/>
        <v>643121.89</v>
      </c>
      <c r="W82" s="187"/>
      <c r="X82" s="187"/>
      <c r="Y82" s="187"/>
      <c r="Z82" s="187">
        <f t="shared" si="10"/>
        <v>657548.56000000006</v>
      </c>
      <c r="AA82" s="187">
        <f t="shared" si="11"/>
        <v>657299.92000000004</v>
      </c>
      <c r="AB82" s="187">
        <f t="shared" si="12"/>
        <v>643121.89</v>
      </c>
    </row>
    <row r="83" spans="1:28" ht="39.6">
      <c r="A83" s="72"/>
      <c r="B83" s="190" t="s">
        <v>217</v>
      </c>
      <c r="C83" s="35" t="s">
        <v>13</v>
      </c>
      <c r="D83" s="35" t="s">
        <v>10</v>
      </c>
      <c r="E83" s="35" t="s">
        <v>100</v>
      </c>
      <c r="F83" s="35" t="s">
        <v>168</v>
      </c>
      <c r="G83" s="113"/>
      <c r="H83" s="61">
        <f>H84</f>
        <v>4724184.6999999993</v>
      </c>
      <c r="I83" s="61">
        <f t="shared" ref="I83:M84" si="106">I84</f>
        <v>4372986.38</v>
      </c>
      <c r="J83" s="61">
        <f t="shared" si="106"/>
        <v>4026732</v>
      </c>
      <c r="K83" s="61">
        <f t="shared" si="106"/>
        <v>-50154.91</v>
      </c>
      <c r="L83" s="61">
        <f t="shared" si="106"/>
        <v>-233860.77</v>
      </c>
      <c r="M83" s="61">
        <f t="shared" si="106"/>
        <v>-324425.31</v>
      </c>
      <c r="N83" s="61">
        <f t="shared" si="2"/>
        <v>4674029.7899999991</v>
      </c>
      <c r="O83" s="61">
        <f t="shared" si="3"/>
        <v>4139125.61</v>
      </c>
      <c r="P83" s="61">
        <f t="shared" si="4"/>
        <v>3702306.69</v>
      </c>
      <c r="Q83" s="61">
        <f t="shared" ref="Q83:S84" si="107">Q84</f>
        <v>0</v>
      </c>
      <c r="R83" s="61">
        <f t="shared" si="107"/>
        <v>0</v>
      </c>
      <c r="S83" s="61">
        <f t="shared" si="107"/>
        <v>0</v>
      </c>
      <c r="T83" s="61">
        <f t="shared" si="6"/>
        <v>4674029.7899999991</v>
      </c>
      <c r="U83" s="61">
        <f t="shared" si="7"/>
        <v>4139125.61</v>
      </c>
      <c r="V83" s="61">
        <f t="shared" si="8"/>
        <v>3702306.69</v>
      </c>
      <c r="W83" s="61">
        <f t="shared" ref="W83:Y84" si="108">W84</f>
        <v>0</v>
      </c>
      <c r="X83" s="61">
        <f t="shared" si="108"/>
        <v>0</v>
      </c>
      <c r="Y83" s="61">
        <f t="shared" si="108"/>
        <v>0</v>
      </c>
      <c r="Z83" s="61">
        <f t="shared" si="10"/>
        <v>4674029.7899999991</v>
      </c>
      <c r="AA83" s="61">
        <f t="shared" si="11"/>
        <v>4139125.61</v>
      </c>
      <c r="AB83" s="61">
        <f t="shared" si="12"/>
        <v>3702306.69</v>
      </c>
    </row>
    <row r="84" spans="1:28" ht="26.4">
      <c r="A84" s="72"/>
      <c r="B84" s="74" t="s">
        <v>41</v>
      </c>
      <c r="C84" s="35" t="s">
        <v>13</v>
      </c>
      <c r="D84" s="35" t="s">
        <v>10</v>
      </c>
      <c r="E84" s="35" t="s">
        <v>100</v>
      </c>
      <c r="F84" s="35" t="s">
        <v>168</v>
      </c>
      <c r="G84" s="113" t="s">
        <v>39</v>
      </c>
      <c r="H84" s="61">
        <f>H85</f>
        <v>4724184.6999999993</v>
      </c>
      <c r="I84" s="61">
        <f t="shared" si="106"/>
        <v>4372986.38</v>
      </c>
      <c r="J84" s="61">
        <f t="shared" si="106"/>
        <v>4026732</v>
      </c>
      <c r="K84" s="61">
        <f t="shared" si="106"/>
        <v>-50154.91</v>
      </c>
      <c r="L84" s="61">
        <f t="shared" si="106"/>
        <v>-233860.77</v>
      </c>
      <c r="M84" s="61">
        <f t="shared" si="106"/>
        <v>-324425.31</v>
      </c>
      <c r="N84" s="61">
        <f t="shared" si="2"/>
        <v>4674029.7899999991</v>
      </c>
      <c r="O84" s="61">
        <f t="shared" si="3"/>
        <v>4139125.61</v>
      </c>
      <c r="P84" s="61">
        <f t="shared" si="4"/>
        <v>3702306.69</v>
      </c>
      <c r="Q84" s="61">
        <f t="shared" si="107"/>
        <v>0</v>
      </c>
      <c r="R84" s="61">
        <f t="shared" si="107"/>
        <v>0</v>
      </c>
      <c r="S84" s="61">
        <f t="shared" si="107"/>
        <v>0</v>
      </c>
      <c r="T84" s="61">
        <f t="shared" si="6"/>
        <v>4674029.7899999991</v>
      </c>
      <c r="U84" s="61">
        <f t="shared" si="7"/>
        <v>4139125.61</v>
      </c>
      <c r="V84" s="61">
        <f t="shared" si="8"/>
        <v>3702306.69</v>
      </c>
      <c r="W84" s="61">
        <f t="shared" si="108"/>
        <v>0</v>
      </c>
      <c r="X84" s="61">
        <f t="shared" si="108"/>
        <v>0</v>
      </c>
      <c r="Y84" s="61">
        <f t="shared" si="108"/>
        <v>0</v>
      </c>
      <c r="Z84" s="61">
        <f t="shared" si="10"/>
        <v>4674029.7899999991</v>
      </c>
      <c r="AA84" s="61">
        <f t="shared" si="11"/>
        <v>4139125.61</v>
      </c>
      <c r="AB84" s="61">
        <f t="shared" si="12"/>
        <v>3702306.69</v>
      </c>
    </row>
    <row r="85" spans="1:28">
      <c r="A85" s="180"/>
      <c r="B85" s="102" t="s">
        <v>42</v>
      </c>
      <c r="C85" s="35" t="s">
        <v>13</v>
      </c>
      <c r="D85" s="35" t="s">
        <v>10</v>
      </c>
      <c r="E85" s="35" t="s">
        <v>100</v>
      </c>
      <c r="F85" s="35" t="s">
        <v>168</v>
      </c>
      <c r="G85" s="113" t="s">
        <v>40</v>
      </c>
      <c r="H85" s="187">
        <f>4719460.52+4724.18</f>
        <v>4724184.6999999993</v>
      </c>
      <c r="I85" s="187">
        <f>4368262.2+4724.18</f>
        <v>4372986.38</v>
      </c>
      <c r="J85" s="187">
        <f>4022007.82+4724.18</f>
        <v>4026732</v>
      </c>
      <c r="K85" s="187">
        <f>-50104.75-50.16</f>
        <v>-50154.91</v>
      </c>
      <c r="L85" s="187">
        <f>-233275.71-585.06</f>
        <v>-233860.77</v>
      </c>
      <c r="M85" s="187">
        <f>-323403.43-1021.88</f>
        <v>-324425.31</v>
      </c>
      <c r="N85" s="187">
        <f t="shared" si="2"/>
        <v>4674029.7899999991</v>
      </c>
      <c r="O85" s="187">
        <f t="shared" si="3"/>
        <v>4139125.61</v>
      </c>
      <c r="P85" s="187">
        <f t="shared" si="4"/>
        <v>3702306.69</v>
      </c>
      <c r="Q85" s="187"/>
      <c r="R85" s="187"/>
      <c r="S85" s="187"/>
      <c r="T85" s="187">
        <f t="shared" si="6"/>
        <v>4674029.7899999991</v>
      </c>
      <c r="U85" s="187">
        <f t="shared" si="7"/>
        <v>4139125.61</v>
      </c>
      <c r="V85" s="187">
        <f t="shared" si="8"/>
        <v>3702306.69</v>
      </c>
      <c r="W85" s="187"/>
      <c r="X85" s="187"/>
      <c r="Y85" s="187"/>
      <c r="Z85" s="187">
        <f t="shared" si="10"/>
        <v>4674029.7899999991</v>
      </c>
      <c r="AA85" s="187">
        <f t="shared" si="11"/>
        <v>4139125.61</v>
      </c>
      <c r="AB85" s="187">
        <f t="shared" si="12"/>
        <v>3702306.69</v>
      </c>
    </row>
    <row r="86" spans="1:28">
      <c r="A86" s="180"/>
      <c r="B86" s="102" t="s">
        <v>368</v>
      </c>
      <c r="C86" s="35" t="s">
        <v>13</v>
      </c>
      <c r="D86" s="35" t="s">
        <v>10</v>
      </c>
      <c r="E86" s="35" t="s">
        <v>100</v>
      </c>
      <c r="F86" s="35" t="s">
        <v>367</v>
      </c>
      <c r="G86" s="36"/>
      <c r="H86" s="187"/>
      <c r="I86" s="187"/>
      <c r="J86" s="187"/>
      <c r="K86" s="187">
        <f>K87</f>
        <v>0</v>
      </c>
      <c r="L86" s="187">
        <f t="shared" ref="L86:M87" si="109">L87</f>
        <v>0</v>
      </c>
      <c r="M86" s="187">
        <f t="shared" si="109"/>
        <v>79629534.879999995</v>
      </c>
      <c r="N86" s="187">
        <f t="shared" ref="N86:N88" si="110">H86+K86</f>
        <v>0</v>
      </c>
      <c r="O86" s="187">
        <f t="shared" ref="O86:O88" si="111">I86+L86</f>
        <v>0</v>
      </c>
      <c r="P86" s="187">
        <f t="shared" ref="P86:P88" si="112">J86+M86</f>
        <v>79629534.879999995</v>
      </c>
      <c r="Q86" s="187">
        <f>Q87</f>
        <v>0</v>
      </c>
      <c r="R86" s="187">
        <f t="shared" ref="R86:S87" si="113">R87</f>
        <v>0</v>
      </c>
      <c r="S86" s="187">
        <f t="shared" si="113"/>
        <v>0</v>
      </c>
      <c r="T86" s="187">
        <f t="shared" si="6"/>
        <v>0</v>
      </c>
      <c r="U86" s="187">
        <f t="shared" si="7"/>
        <v>0</v>
      </c>
      <c r="V86" s="187">
        <f t="shared" si="8"/>
        <v>79629534.879999995</v>
      </c>
      <c r="W86" s="187">
        <f>W87</f>
        <v>0</v>
      </c>
      <c r="X86" s="187">
        <f t="shared" ref="X86:Y87" si="114">X87</f>
        <v>0</v>
      </c>
      <c r="Y86" s="187">
        <f t="shared" si="114"/>
        <v>0</v>
      </c>
      <c r="Z86" s="187">
        <f t="shared" si="10"/>
        <v>0</v>
      </c>
      <c r="AA86" s="187">
        <f t="shared" si="11"/>
        <v>0</v>
      </c>
      <c r="AB86" s="187">
        <f t="shared" si="12"/>
        <v>79629534.879999995</v>
      </c>
    </row>
    <row r="87" spans="1:28" ht="26.4">
      <c r="A87" s="180"/>
      <c r="B87" s="74" t="s">
        <v>41</v>
      </c>
      <c r="C87" s="35" t="s">
        <v>13</v>
      </c>
      <c r="D87" s="35" t="s">
        <v>10</v>
      </c>
      <c r="E87" s="35" t="s">
        <v>100</v>
      </c>
      <c r="F87" s="35" t="s">
        <v>367</v>
      </c>
      <c r="G87" s="36" t="s">
        <v>39</v>
      </c>
      <c r="H87" s="187"/>
      <c r="I87" s="187"/>
      <c r="J87" s="187"/>
      <c r="K87" s="187">
        <f>K88</f>
        <v>0</v>
      </c>
      <c r="L87" s="187">
        <f t="shared" si="109"/>
        <v>0</v>
      </c>
      <c r="M87" s="187">
        <f t="shared" si="109"/>
        <v>79629534.879999995</v>
      </c>
      <c r="N87" s="187">
        <f t="shared" si="110"/>
        <v>0</v>
      </c>
      <c r="O87" s="187">
        <f t="shared" si="111"/>
        <v>0</v>
      </c>
      <c r="P87" s="187">
        <f t="shared" si="112"/>
        <v>79629534.879999995</v>
      </c>
      <c r="Q87" s="187">
        <f>Q88</f>
        <v>0</v>
      </c>
      <c r="R87" s="187">
        <f t="shared" si="113"/>
        <v>0</v>
      </c>
      <c r="S87" s="187">
        <f t="shared" si="113"/>
        <v>0</v>
      </c>
      <c r="T87" s="187">
        <f t="shared" si="6"/>
        <v>0</v>
      </c>
      <c r="U87" s="187">
        <f t="shared" si="7"/>
        <v>0</v>
      </c>
      <c r="V87" s="187">
        <f t="shared" si="8"/>
        <v>79629534.879999995</v>
      </c>
      <c r="W87" s="187">
        <f>W88</f>
        <v>0</v>
      </c>
      <c r="X87" s="187">
        <f t="shared" si="114"/>
        <v>0</v>
      </c>
      <c r="Y87" s="187">
        <f t="shared" si="114"/>
        <v>0</v>
      </c>
      <c r="Z87" s="187">
        <f t="shared" si="10"/>
        <v>0</v>
      </c>
      <c r="AA87" s="187">
        <f t="shared" si="11"/>
        <v>0</v>
      </c>
      <c r="AB87" s="187">
        <f t="shared" si="12"/>
        <v>79629534.879999995</v>
      </c>
    </row>
    <row r="88" spans="1:28">
      <c r="A88" s="180"/>
      <c r="B88" s="102" t="s">
        <v>42</v>
      </c>
      <c r="C88" s="35" t="s">
        <v>13</v>
      </c>
      <c r="D88" s="35" t="s">
        <v>10</v>
      </c>
      <c r="E88" s="35" t="s">
        <v>100</v>
      </c>
      <c r="F88" s="35" t="s">
        <v>367</v>
      </c>
      <c r="G88" s="36" t="s">
        <v>40</v>
      </c>
      <c r="H88" s="187"/>
      <c r="I88" s="187"/>
      <c r="J88" s="187"/>
      <c r="K88" s="187"/>
      <c r="L88" s="187"/>
      <c r="M88" s="61">
        <v>79629534.879999995</v>
      </c>
      <c r="N88" s="187">
        <f t="shared" si="110"/>
        <v>0</v>
      </c>
      <c r="O88" s="187">
        <f t="shared" si="111"/>
        <v>0</v>
      </c>
      <c r="P88" s="187">
        <f t="shared" si="112"/>
        <v>79629534.879999995</v>
      </c>
      <c r="Q88" s="187"/>
      <c r="R88" s="187"/>
      <c r="S88" s="61"/>
      <c r="T88" s="187">
        <f t="shared" si="6"/>
        <v>0</v>
      </c>
      <c r="U88" s="187">
        <f t="shared" si="7"/>
        <v>0</v>
      </c>
      <c r="V88" s="187">
        <f t="shared" si="8"/>
        <v>79629534.879999995</v>
      </c>
      <c r="W88" s="187"/>
      <c r="X88" s="187"/>
      <c r="Y88" s="61"/>
      <c r="Z88" s="187">
        <f t="shared" si="10"/>
        <v>0</v>
      </c>
      <c r="AA88" s="187">
        <f t="shared" si="11"/>
        <v>0</v>
      </c>
      <c r="AB88" s="187">
        <f t="shared" si="12"/>
        <v>79629534.879999995</v>
      </c>
    </row>
    <row r="89" spans="1:28" ht="105.6">
      <c r="A89" s="180"/>
      <c r="B89" s="102" t="s">
        <v>403</v>
      </c>
      <c r="C89" s="35" t="s">
        <v>13</v>
      </c>
      <c r="D89" s="35" t="s">
        <v>10</v>
      </c>
      <c r="E89" s="35" t="s">
        <v>404</v>
      </c>
      <c r="F89" s="35" t="s">
        <v>405</v>
      </c>
      <c r="G89" s="36"/>
      <c r="H89" s="187"/>
      <c r="I89" s="187"/>
      <c r="J89" s="187"/>
      <c r="K89" s="187"/>
      <c r="L89" s="187"/>
      <c r="M89" s="187"/>
      <c r="N89" s="187"/>
      <c r="O89" s="187"/>
      <c r="P89" s="187"/>
      <c r="Q89" s="187">
        <f>Q90</f>
        <v>76341</v>
      </c>
      <c r="R89" s="187">
        <f t="shared" ref="R89:S90" si="115">R90</f>
        <v>0</v>
      </c>
      <c r="S89" s="187">
        <f t="shared" si="115"/>
        <v>0</v>
      </c>
      <c r="T89" s="187">
        <f t="shared" ref="T89:T91" si="116">N89+Q89</f>
        <v>76341</v>
      </c>
      <c r="U89" s="187">
        <f t="shared" ref="U89:U91" si="117">O89+R89</f>
        <v>0</v>
      </c>
      <c r="V89" s="187">
        <f t="shared" ref="V89:V91" si="118">P89+S89</f>
        <v>0</v>
      </c>
      <c r="W89" s="187">
        <f>W90</f>
        <v>0</v>
      </c>
      <c r="X89" s="187">
        <f t="shared" ref="X89:Y90" si="119">X90</f>
        <v>0</v>
      </c>
      <c r="Y89" s="187">
        <f t="shared" si="119"/>
        <v>0</v>
      </c>
      <c r="Z89" s="187">
        <f t="shared" si="10"/>
        <v>76341</v>
      </c>
      <c r="AA89" s="187">
        <f t="shared" si="11"/>
        <v>0</v>
      </c>
      <c r="AB89" s="187">
        <f t="shared" si="12"/>
        <v>0</v>
      </c>
    </row>
    <row r="90" spans="1:28" ht="26.4">
      <c r="A90" s="180"/>
      <c r="B90" s="102" t="s">
        <v>41</v>
      </c>
      <c r="C90" s="35" t="s">
        <v>13</v>
      </c>
      <c r="D90" s="35" t="s">
        <v>10</v>
      </c>
      <c r="E90" s="35" t="s">
        <v>404</v>
      </c>
      <c r="F90" s="35" t="s">
        <v>405</v>
      </c>
      <c r="G90" s="36" t="s">
        <v>39</v>
      </c>
      <c r="H90" s="187"/>
      <c r="I90" s="187"/>
      <c r="J90" s="187"/>
      <c r="K90" s="187"/>
      <c r="L90" s="187"/>
      <c r="M90" s="187"/>
      <c r="N90" s="187"/>
      <c r="O90" s="187"/>
      <c r="P90" s="187"/>
      <c r="Q90" s="187">
        <f>Q91</f>
        <v>76341</v>
      </c>
      <c r="R90" s="187">
        <f t="shared" si="115"/>
        <v>0</v>
      </c>
      <c r="S90" s="187">
        <f t="shared" si="115"/>
        <v>0</v>
      </c>
      <c r="T90" s="187">
        <f t="shared" si="116"/>
        <v>76341</v>
      </c>
      <c r="U90" s="187">
        <f t="shared" si="117"/>
        <v>0</v>
      </c>
      <c r="V90" s="187">
        <f t="shared" si="118"/>
        <v>0</v>
      </c>
      <c r="W90" s="187">
        <f>W91</f>
        <v>0</v>
      </c>
      <c r="X90" s="187">
        <f t="shared" si="119"/>
        <v>0</v>
      </c>
      <c r="Y90" s="187">
        <f t="shared" si="119"/>
        <v>0</v>
      </c>
      <c r="Z90" s="187">
        <f t="shared" si="10"/>
        <v>76341</v>
      </c>
      <c r="AA90" s="187">
        <f t="shared" si="11"/>
        <v>0</v>
      </c>
      <c r="AB90" s="187">
        <f t="shared" si="12"/>
        <v>0</v>
      </c>
    </row>
    <row r="91" spans="1:28">
      <c r="A91" s="180"/>
      <c r="B91" s="102" t="s">
        <v>42</v>
      </c>
      <c r="C91" s="35" t="s">
        <v>13</v>
      </c>
      <c r="D91" s="35" t="s">
        <v>10</v>
      </c>
      <c r="E91" s="35" t="s">
        <v>404</v>
      </c>
      <c r="F91" s="35" t="s">
        <v>405</v>
      </c>
      <c r="G91" s="36" t="s">
        <v>40</v>
      </c>
      <c r="H91" s="187"/>
      <c r="I91" s="187"/>
      <c r="J91" s="187"/>
      <c r="K91" s="187"/>
      <c r="L91" s="187"/>
      <c r="M91" s="187"/>
      <c r="N91" s="187"/>
      <c r="O91" s="187"/>
      <c r="P91" s="187"/>
      <c r="Q91" s="187">
        <v>76341</v>
      </c>
      <c r="R91" s="187"/>
      <c r="S91" s="187"/>
      <c r="T91" s="187">
        <f t="shared" si="116"/>
        <v>76341</v>
      </c>
      <c r="U91" s="187">
        <f t="shared" si="117"/>
        <v>0</v>
      </c>
      <c r="V91" s="187">
        <f t="shared" si="118"/>
        <v>0</v>
      </c>
      <c r="W91" s="187"/>
      <c r="X91" s="187"/>
      <c r="Y91" s="187"/>
      <c r="Z91" s="187">
        <f t="shared" si="10"/>
        <v>76341</v>
      </c>
      <c r="AA91" s="187">
        <f t="shared" si="11"/>
        <v>0</v>
      </c>
      <c r="AB91" s="187">
        <f t="shared" si="12"/>
        <v>0</v>
      </c>
    </row>
    <row r="92" spans="1:28" ht="52.8">
      <c r="A92" s="180"/>
      <c r="B92" s="102" t="s">
        <v>366</v>
      </c>
      <c r="C92" s="35" t="s">
        <v>13</v>
      </c>
      <c r="D92" s="35" t="s">
        <v>10</v>
      </c>
      <c r="E92" s="35" t="s">
        <v>364</v>
      </c>
      <c r="F92" s="35" t="s">
        <v>365</v>
      </c>
      <c r="G92" s="36"/>
      <c r="H92" s="187"/>
      <c r="I92" s="187"/>
      <c r="J92" s="187"/>
      <c r="K92" s="187">
        <f>K93</f>
        <v>1598897.66</v>
      </c>
      <c r="L92" s="187">
        <f t="shared" ref="L92:M93" si="120">L93</f>
        <v>1598897.66</v>
      </c>
      <c r="M92" s="187">
        <f t="shared" si="120"/>
        <v>1932907.54</v>
      </c>
      <c r="N92" s="187">
        <f t="shared" ref="N92:N94" si="121">H92+K92</f>
        <v>1598897.66</v>
      </c>
      <c r="O92" s="187">
        <f t="shared" ref="O92:O94" si="122">I92+L92</f>
        <v>1598897.66</v>
      </c>
      <c r="P92" s="187">
        <f t="shared" ref="P92:P94" si="123">J92+M92</f>
        <v>1932907.54</v>
      </c>
      <c r="Q92" s="187">
        <f>Q93</f>
        <v>0</v>
      </c>
      <c r="R92" s="187">
        <f t="shared" ref="R92:S93" si="124">R93</f>
        <v>0</v>
      </c>
      <c r="S92" s="187">
        <f t="shared" si="124"/>
        <v>0</v>
      </c>
      <c r="T92" s="187">
        <f t="shared" si="6"/>
        <v>1598897.66</v>
      </c>
      <c r="U92" s="187">
        <f t="shared" si="7"/>
        <v>1598897.66</v>
      </c>
      <c r="V92" s="187">
        <f t="shared" si="8"/>
        <v>1932907.54</v>
      </c>
      <c r="W92" s="187">
        <f>W93</f>
        <v>0</v>
      </c>
      <c r="X92" s="187">
        <f t="shared" ref="X92:Y93" si="125">X93</f>
        <v>0</v>
      </c>
      <c r="Y92" s="187">
        <f t="shared" si="125"/>
        <v>0</v>
      </c>
      <c r="Z92" s="187">
        <f t="shared" si="10"/>
        <v>1598897.66</v>
      </c>
      <c r="AA92" s="187">
        <f t="shared" si="11"/>
        <v>1598897.66</v>
      </c>
      <c r="AB92" s="187">
        <f t="shared" si="12"/>
        <v>1932907.54</v>
      </c>
    </row>
    <row r="93" spans="1:28" ht="26.4">
      <c r="A93" s="180"/>
      <c r="B93" s="74" t="s">
        <v>41</v>
      </c>
      <c r="C93" s="35" t="s">
        <v>13</v>
      </c>
      <c r="D93" s="35" t="s">
        <v>10</v>
      </c>
      <c r="E93" s="35" t="s">
        <v>364</v>
      </c>
      <c r="F93" s="35" t="s">
        <v>365</v>
      </c>
      <c r="G93" s="36" t="s">
        <v>39</v>
      </c>
      <c r="H93" s="187"/>
      <c r="I93" s="187"/>
      <c r="J93" s="187"/>
      <c r="K93" s="187">
        <f>K94</f>
        <v>1598897.66</v>
      </c>
      <c r="L93" s="187">
        <f t="shared" si="120"/>
        <v>1598897.66</v>
      </c>
      <c r="M93" s="187">
        <f t="shared" si="120"/>
        <v>1932907.54</v>
      </c>
      <c r="N93" s="187">
        <f t="shared" si="121"/>
        <v>1598897.66</v>
      </c>
      <c r="O93" s="187">
        <f t="shared" si="122"/>
        <v>1598897.66</v>
      </c>
      <c r="P93" s="187">
        <f t="shared" si="123"/>
        <v>1932907.54</v>
      </c>
      <c r="Q93" s="187">
        <f>Q94</f>
        <v>0</v>
      </c>
      <c r="R93" s="187">
        <f t="shared" si="124"/>
        <v>0</v>
      </c>
      <c r="S93" s="187">
        <f t="shared" si="124"/>
        <v>0</v>
      </c>
      <c r="T93" s="187">
        <f t="shared" si="6"/>
        <v>1598897.66</v>
      </c>
      <c r="U93" s="187">
        <f t="shared" si="7"/>
        <v>1598897.66</v>
      </c>
      <c r="V93" s="187">
        <f t="shared" si="8"/>
        <v>1932907.54</v>
      </c>
      <c r="W93" s="187">
        <f>W94</f>
        <v>0</v>
      </c>
      <c r="X93" s="187">
        <f t="shared" si="125"/>
        <v>0</v>
      </c>
      <c r="Y93" s="187">
        <f t="shared" si="125"/>
        <v>0</v>
      </c>
      <c r="Z93" s="187">
        <f t="shared" si="10"/>
        <v>1598897.66</v>
      </c>
      <c r="AA93" s="187">
        <f t="shared" si="11"/>
        <v>1598897.66</v>
      </c>
      <c r="AB93" s="187">
        <f t="shared" si="12"/>
        <v>1932907.54</v>
      </c>
    </row>
    <row r="94" spans="1:28">
      <c r="A94" s="180"/>
      <c r="B94" s="102" t="s">
        <v>42</v>
      </c>
      <c r="C94" s="35" t="s">
        <v>13</v>
      </c>
      <c r="D94" s="35" t="s">
        <v>10</v>
      </c>
      <c r="E94" s="35" t="s">
        <v>364</v>
      </c>
      <c r="F94" s="35" t="s">
        <v>365</v>
      </c>
      <c r="G94" s="36" t="s">
        <v>40</v>
      </c>
      <c r="H94" s="187"/>
      <c r="I94" s="187"/>
      <c r="J94" s="187"/>
      <c r="K94" s="61">
        <v>1598897.66</v>
      </c>
      <c r="L94" s="61">
        <v>1598897.66</v>
      </c>
      <c r="M94" s="61">
        <v>1932907.54</v>
      </c>
      <c r="N94" s="187">
        <f t="shared" si="121"/>
        <v>1598897.66</v>
      </c>
      <c r="O94" s="187">
        <f t="shared" si="122"/>
        <v>1598897.66</v>
      </c>
      <c r="P94" s="187">
        <f t="shared" si="123"/>
        <v>1932907.54</v>
      </c>
      <c r="Q94" s="61"/>
      <c r="R94" s="61"/>
      <c r="S94" s="61"/>
      <c r="T94" s="187">
        <f t="shared" si="6"/>
        <v>1598897.66</v>
      </c>
      <c r="U94" s="187">
        <f t="shared" si="7"/>
        <v>1598897.66</v>
      </c>
      <c r="V94" s="187">
        <f t="shared" si="8"/>
        <v>1932907.54</v>
      </c>
      <c r="W94" s="61"/>
      <c r="X94" s="61"/>
      <c r="Y94" s="61"/>
      <c r="Z94" s="187">
        <f t="shared" si="10"/>
        <v>1598897.66</v>
      </c>
      <c r="AA94" s="187">
        <f t="shared" si="11"/>
        <v>1598897.66</v>
      </c>
      <c r="AB94" s="187">
        <f t="shared" si="12"/>
        <v>1932907.54</v>
      </c>
    </row>
    <row r="95" spans="1:28" ht="39.6">
      <c r="A95" s="180"/>
      <c r="B95" s="222" t="s">
        <v>435</v>
      </c>
      <c r="C95" s="35" t="s">
        <v>13</v>
      </c>
      <c r="D95" s="35" t="s">
        <v>10</v>
      </c>
      <c r="E95" s="35" t="s">
        <v>433</v>
      </c>
      <c r="F95" s="35" t="s">
        <v>434</v>
      </c>
      <c r="G95" s="36"/>
      <c r="H95" s="187"/>
      <c r="I95" s="187"/>
      <c r="J95" s="187"/>
      <c r="K95" s="61"/>
      <c r="L95" s="61"/>
      <c r="M95" s="61"/>
      <c r="N95" s="187"/>
      <c r="O95" s="187"/>
      <c r="P95" s="187"/>
      <c r="Q95" s="61"/>
      <c r="R95" s="61"/>
      <c r="S95" s="61"/>
      <c r="T95" s="187"/>
      <c r="U95" s="187"/>
      <c r="V95" s="187"/>
      <c r="W95" s="61">
        <f>W96</f>
        <v>1220000</v>
      </c>
      <c r="X95" s="61">
        <f t="shared" ref="X95:Y96" si="126">X96</f>
        <v>0</v>
      </c>
      <c r="Y95" s="61">
        <f t="shared" si="126"/>
        <v>0</v>
      </c>
      <c r="Z95" s="187">
        <f t="shared" ref="Z95:Z97" si="127">T95+W95</f>
        <v>1220000</v>
      </c>
      <c r="AA95" s="187">
        <f t="shared" ref="AA95:AA97" si="128">U95+X95</f>
        <v>0</v>
      </c>
      <c r="AB95" s="187">
        <f t="shared" ref="AB95:AB97" si="129">V95+Y95</f>
        <v>0</v>
      </c>
    </row>
    <row r="96" spans="1:28" ht="26.4">
      <c r="A96" s="180"/>
      <c r="B96" s="223" t="s">
        <v>41</v>
      </c>
      <c r="C96" s="35" t="s">
        <v>13</v>
      </c>
      <c r="D96" s="35" t="s">
        <v>10</v>
      </c>
      <c r="E96" s="35" t="s">
        <v>433</v>
      </c>
      <c r="F96" s="35" t="s">
        <v>434</v>
      </c>
      <c r="G96" s="36" t="s">
        <v>39</v>
      </c>
      <c r="H96" s="187"/>
      <c r="I96" s="187"/>
      <c r="J96" s="187"/>
      <c r="K96" s="61"/>
      <c r="L96" s="61"/>
      <c r="M96" s="61"/>
      <c r="N96" s="187"/>
      <c r="O96" s="187"/>
      <c r="P96" s="187"/>
      <c r="Q96" s="61"/>
      <c r="R96" s="61"/>
      <c r="S96" s="61"/>
      <c r="T96" s="187"/>
      <c r="U96" s="187"/>
      <c r="V96" s="187"/>
      <c r="W96" s="61">
        <f>W97</f>
        <v>1220000</v>
      </c>
      <c r="X96" s="61">
        <f t="shared" si="126"/>
        <v>0</v>
      </c>
      <c r="Y96" s="61">
        <f t="shared" si="126"/>
        <v>0</v>
      </c>
      <c r="Z96" s="187">
        <f t="shared" si="127"/>
        <v>1220000</v>
      </c>
      <c r="AA96" s="187">
        <f t="shared" si="128"/>
        <v>0</v>
      </c>
      <c r="AB96" s="187">
        <f t="shared" si="129"/>
        <v>0</v>
      </c>
    </row>
    <row r="97" spans="1:28">
      <c r="A97" s="180"/>
      <c r="B97" s="222" t="s">
        <v>42</v>
      </c>
      <c r="C97" s="35" t="s">
        <v>13</v>
      </c>
      <c r="D97" s="35" t="s">
        <v>10</v>
      </c>
      <c r="E97" s="35" t="s">
        <v>433</v>
      </c>
      <c r="F97" s="35" t="s">
        <v>434</v>
      </c>
      <c r="G97" s="36" t="s">
        <v>40</v>
      </c>
      <c r="H97" s="187"/>
      <c r="I97" s="187"/>
      <c r="J97" s="187"/>
      <c r="K97" s="61"/>
      <c r="L97" s="61"/>
      <c r="M97" s="61"/>
      <c r="N97" s="187"/>
      <c r="O97" s="187"/>
      <c r="P97" s="187"/>
      <c r="Q97" s="61"/>
      <c r="R97" s="61"/>
      <c r="S97" s="61"/>
      <c r="T97" s="187"/>
      <c r="U97" s="187"/>
      <c r="V97" s="187"/>
      <c r="W97" s="61">
        <v>1220000</v>
      </c>
      <c r="X97" s="61"/>
      <c r="Y97" s="61"/>
      <c r="Z97" s="187">
        <f t="shared" si="127"/>
        <v>1220000</v>
      </c>
      <c r="AA97" s="187">
        <f t="shared" si="128"/>
        <v>0</v>
      </c>
      <c r="AB97" s="187">
        <f t="shared" si="129"/>
        <v>0</v>
      </c>
    </row>
    <row r="98" spans="1:28" ht="25.5" customHeight="1">
      <c r="A98" s="184" t="s">
        <v>25</v>
      </c>
      <c r="B98" s="81" t="s">
        <v>91</v>
      </c>
      <c r="C98" s="6" t="s">
        <v>13</v>
      </c>
      <c r="D98" s="6" t="s">
        <v>14</v>
      </c>
      <c r="E98" s="6" t="s">
        <v>100</v>
      </c>
      <c r="F98" s="6" t="s">
        <v>101</v>
      </c>
      <c r="G98" s="17"/>
      <c r="H98" s="58">
        <f>+H106+H115+H99+H118+H121</f>
        <v>22767451</v>
      </c>
      <c r="I98" s="58">
        <f t="shared" ref="I98:J98" si="130">+I106+I115+I99+I118+I121</f>
        <v>23448795.66</v>
      </c>
      <c r="J98" s="58">
        <f t="shared" si="130"/>
        <v>23872661.300000001</v>
      </c>
      <c r="K98" s="58">
        <f t="shared" ref="K98:M98" si="131">+K106+K115+K99+K118+K121</f>
        <v>0</v>
      </c>
      <c r="L98" s="58">
        <f t="shared" si="131"/>
        <v>0</v>
      </c>
      <c r="M98" s="58">
        <f t="shared" si="131"/>
        <v>0</v>
      </c>
      <c r="N98" s="58">
        <f t="shared" si="2"/>
        <v>22767451</v>
      </c>
      <c r="O98" s="58">
        <f t="shared" si="3"/>
        <v>23448795.66</v>
      </c>
      <c r="P98" s="58">
        <f t="shared" si="4"/>
        <v>23872661.300000001</v>
      </c>
      <c r="Q98" s="58">
        <f>+Q106+Q115+Q99+Q118+Q121+Q127+Q109+Q112</f>
        <v>201779.64</v>
      </c>
      <c r="R98" s="58">
        <f t="shared" ref="R98:S98" si="132">+R106+R115+R99+R118+R121+R127+R109+R112</f>
        <v>0</v>
      </c>
      <c r="S98" s="58">
        <f t="shared" si="132"/>
        <v>0</v>
      </c>
      <c r="T98" s="58">
        <f t="shared" si="6"/>
        <v>22969230.640000001</v>
      </c>
      <c r="U98" s="58">
        <f t="shared" si="7"/>
        <v>23448795.66</v>
      </c>
      <c r="V98" s="58">
        <f t="shared" si="8"/>
        <v>23872661.300000001</v>
      </c>
      <c r="W98" s="58">
        <f>+W106+W115+W99+W118+W121+W127+W109+W112+W124</f>
        <v>13191.74</v>
      </c>
      <c r="X98" s="58">
        <f t="shared" ref="X98:Y98" si="133">+X106+X115+X99+X118+X121+X127+X109+X112+X124</f>
        <v>0</v>
      </c>
      <c r="Y98" s="58">
        <f t="shared" si="133"/>
        <v>648872</v>
      </c>
      <c r="Z98" s="58">
        <f t="shared" si="10"/>
        <v>22982422.379999999</v>
      </c>
      <c r="AA98" s="58">
        <f t="shared" si="11"/>
        <v>23448795.66</v>
      </c>
      <c r="AB98" s="58">
        <f t="shared" si="12"/>
        <v>24521533.300000001</v>
      </c>
    </row>
    <row r="99" spans="1:28" ht="25.5" customHeight="1">
      <c r="A99" s="179"/>
      <c r="B99" s="82" t="s">
        <v>174</v>
      </c>
      <c r="C99" s="35" t="s">
        <v>13</v>
      </c>
      <c r="D99" s="35" t="s">
        <v>14</v>
      </c>
      <c r="E99" s="35" t="s">
        <v>100</v>
      </c>
      <c r="F99" s="35" t="s">
        <v>171</v>
      </c>
      <c r="G99" s="36"/>
      <c r="H99" s="61">
        <f>H100+H104</f>
        <v>3058090</v>
      </c>
      <c r="I99" s="61">
        <f t="shared" ref="I99:J99" si="134">I100+I104</f>
        <v>3088150</v>
      </c>
      <c r="J99" s="61">
        <f t="shared" si="134"/>
        <v>3213570</v>
      </c>
      <c r="K99" s="61">
        <f t="shared" ref="K99:M99" si="135">K100+K104</f>
        <v>0</v>
      </c>
      <c r="L99" s="61">
        <f t="shared" si="135"/>
        <v>0</v>
      </c>
      <c r="M99" s="61">
        <f t="shared" si="135"/>
        <v>0</v>
      </c>
      <c r="N99" s="61">
        <f t="shared" si="2"/>
        <v>3058090</v>
      </c>
      <c r="O99" s="61">
        <f t="shared" si="3"/>
        <v>3088150</v>
      </c>
      <c r="P99" s="61">
        <f t="shared" si="4"/>
        <v>3213570</v>
      </c>
      <c r="Q99" s="61">
        <f t="shared" ref="Q99:S99" si="136">Q100+Q104</f>
        <v>0</v>
      </c>
      <c r="R99" s="61">
        <f t="shared" si="136"/>
        <v>0</v>
      </c>
      <c r="S99" s="61">
        <f t="shared" si="136"/>
        <v>0</v>
      </c>
      <c r="T99" s="61">
        <f t="shared" si="6"/>
        <v>3058090</v>
      </c>
      <c r="U99" s="61">
        <f t="shared" si="7"/>
        <v>3088150</v>
      </c>
      <c r="V99" s="61">
        <f t="shared" si="8"/>
        <v>3213570</v>
      </c>
      <c r="W99" s="61">
        <f t="shared" ref="W99:Y99" si="137">W100+W104</f>
        <v>0</v>
      </c>
      <c r="X99" s="61">
        <f t="shared" si="137"/>
        <v>0</v>
      </c>
      <c r="Y99" s="61">
        <f t="shared" si="137"/>
        <v>0</v>
      </c>
      <c r="Z99" s="61">
        <f t="shared" si="10"/>
        <v>3058090</v>
      </c>
      <c r="AA99" s="61">
        <f t="shared" si="11"/>
        <v>3088150</v>
      </c>
      <c r="AB99" s="61">
        <f t="shared" si="12"/>
        <v>3213570</v>
      </c>
    </row>
    <row r="100" spans="1:28" ht="26.4">
      <c r="A100" s="183"/>
      <c r="B100" s="74" t="s">
        <v>41</v>
      </c>
      <c r="C100" s="35" t="s">
        <v>13</v>
      </c>
      <c r="D100" s="35" t="s">
        <v>14</v>
      </c>
      <c r="E100" s="35" t="s">
        <v>100</v>
      </c>
      <c r="F100" s="35" t="s">
        <v>171</v>
      </c>
      <c r="G100" s="36" t="s">
        <v>39</v>
      </c>
      <c r="H100" s="61">
        <f>H101+H102+H103</f>
        <v>3021587</v>
      </c>
      <c r="I100" s="61">
        <f t="shared" ref="I100:J100" si="138">I101+I102+I103</f>
        <v>3050326</v>
      </c>
      <c r="J100" s="61">
        <f t="shared" si="138"/>
        <v>3174452</v>
      </c>
      <c r="K100" s="61">
        <f t="shared" ref="K100:M100" si="139">K101+K102+K103</f>
        <v>0</v>
      </c>
      <c r="L100" s="61">
        <f t="shared" si="139"/>
        <v>0</v>
      </c>
      <c r="M100" s="61">
        <f t="shared" si="139"/>
        <v>0</v>
      </c>
      <c r="N100" s="61">
        <f t="shared" si="2"/>
        <v>3021587</v>
      </c>
      <c r="O100" s="61">
        <f t="shared" si="3"/>
        <v>3050326</v>
      </c>
      <c r="P100" s="61">
        <f t="shared" si="4"/>
        <v>3174452</v>
      </c>
      <c r="Q100" s="61">
        <f t="shared" ref="Q100:S100" si="140">Q101+Q102+Q103</f>
        <v>0</v>
      </c>
      <c r="R100" s="61">
        <f t="shared" si="140"/>
        <v>0</v>
      </c>
      <c r="S100" s="61">
        <f t="shared" si="140"/>
        <v>0</v>
      </c>
      <c r="T100" s="61">
        <f t="shared" si="6"/>
        <v>3021587</v>
      </c>
      <c r="U100" s="61">
        <f t="shared" si="7"/>
        <v>3050326</v>
      </c>
      <c r="V100" s="61">
        <f t="shared" si="8"/>
        <v>3174452</v>
      </c>
      <c r="W100" s="61">
        <f t="shared" ref="W100:Y100" si="141">W101+W102+W103</f>
        <v>0</v>
      </c>
      <c r="X100" s="61">
        <f t="shared" si="141"/>
        <v>0</v>
      </c>
      <c r="Y100" s="61">
        <f t="shared" si="141"/>
        <v>0</v>
      </c>
      <c r="Z100" s="61">
        <f t="shared" si="10"/>
        <v>3021587</v>
      </c>
      <c r="AA100" s="61">
        <f t="shared" si="11"/>
        <v>3050326</v>
      </c>
      <c r="AB100" s="61">
        <f t="shared" si="12"/>
        <v>3174452</v>
      </c>
    </row>
    <row r="101" spans="1:28">
      <c r="A101" s="183"/>
      <c r="B101" s="102" t="s">
        <v>42</v>
      </c>
      <c r="C101" s="35" t="s">
        <v>13</v>
      </c>
      <c r="D101" s="35" t="s">
        <v>14</v>
      </c>
      <c r="E101" s="35" t="s">
        <v>100</v>
      </c>
      <c r="F101" s="35" t="s">
        <v>171</v>
      </c>
      <c r="G101" s="36" t="s">
        <v>40</v>
      </c>
      <c r="H101" s="61">
        <v>2948581</v>
      </c>
      <c r="I101" s="61">
        <v>2974678</v>
      </c>
      <c r="J101" s="61">
        <v>3096216</v>
      </c>
      <c r="K101" s="61"/>
      <c r="L101" s="61"/>
      <c r="M101" s="61"/>
      <c r="N101" s="61">
        <f t="shared" si="2"/>
        <v>2948581</v>
      </c>
      <c r="O101" s="61">
        <f t="shared" si="3"/>
        <v>2974678</v>
      </c>
      <c r="P101" s="61">
        <f t="shared" si="4"/>
        <v>3096216</v>
      </c>
      <c r="Q101" s="61"/>
      <c r="R101" s="61"/>
      <c r="S101" s="61"/>
      <c r="T101" s="61">
        <f t="shared" si="6"/>
        <v>2948581</v>
      </c>
      <c r="U101" s="61">
        <f t="shared" si="7"/>
        <v>2974678</v>
      </c>
      <c r="V101" s="61">
        <f t="shared" si="8"/>
        <v>3096216</v>
      </c>
      <c r="W101" s="61"/>
      <c r="X101" s="61"/>
      <c r="Y101" s="61"/>
      <c r="Z101" s="61">
        <f t="shared" si="10"/>
        <v>2948581</v>
      </c>
      <c r="AA101" s="61">
        <f t="shared" si="11"/>
        <v>2974678</v>
      </c>
      <c r="AB101" s="61">
        <f t="shared" si="12"/>
        <v>3096216</v>
      </c>
    </row>
    <row r="102" spans="1:28">
      <c r="A102" s="183"/>
      <c r="B102" s="82" t="s">
        <v>175</v>
      </c>
      <c r="C102" s="35" t="s">
        <v>13</v>
      </c>
      <c r="D102" s="35" t="s">
        <v>14</v>
      </c>
      <c r="E102" s="35" t="s">
        <v>100</v>
      </c>
      <c r="F102" s="35" t="s">
        <v>171</v>
      </c>
      <c r="G102" s="36" t="s">
        <v>172</v>
      </c>
      <c r="H102" s="61">
        <v>36503</v>
      </c>
      <c r="I102" s="61">
        <v>37824</v>
      </c>
      <c r="J102" s="61">
        <v>39118</v>
      </c>
      <c r="K102" s="61"/>
      <c r="L102" s="61"/>
      <c r="M102" s="61"/>
      <c r="N102" s="61">
        <f t="shared" si="2"/>
        <v>36503</v>
      </c>
      <c r="O102" s="61">
        <f t="shared" si="3"/>
        <v>37824</v>
      </c>
      <c r="P102" s="61">
        <f t="shared" si="4"/>
        <v>39118</v>
      </c>
      <c r="Q102" s="61"/>
      <c r="R102" s="61"/>
      <c r="S102" s="61"/>
      <c r="T102" s="61">
        <f t="shared" si="6"/>
        <v>36503</v>
      </c>
      <c r="U102" s="61">
        <f t="shared" si="7"/>
        <v>37824</v>
      </c>
      <c r="V102" s="61">
        <f t="shared" si="8"/>
        <v>39118</v>
      </c>
      <c r="W102" s="61"/>
      <c r="X102" s="61"/>
      <c r="Y102" s="61"/>
      <c r="Z102" s="61">
        <f t="shared" si="10"/>
        <v>36503</v>
      </c>
      <c r="AA102" s="61">
        <f t="shared" si="11"/>
        <v>37824</v>
      </c>
      <c r="AB102" s="61">
        <f t="shared" si="12"/>
        <v>39118</v>
      </c>
    </row>
    <row r="103" spans="1:28" ht="26.4">
      <c r="A103" s="183"/>
      <c r="B103" s="82" t="s">
        <v>176</v>
      </c>
      <c r="C103" s="35" t="s">
        <v>13</v>
      </c>
      <c r="D103" s="35" t="s">
        <v>14</v>
      </c>
      <c r="E103" s="35" t="s">
        <v>100</v>
      </c>
      <c r="F103" s="35" t="s">
        <v>171</v>
      </c>
      <c r="G103" s="36" t="s">
        <v>173</v>
      </c>
      <c r="H103" s="61">
        <v>36503</v>
      </c>
      <c r="I103" s="61">
        <v>37824</v>
      </c>
      <c r="J103" s="61">
        <v>39118</v>
      </c>
      <c r="K103" s="61"/>
      <c r="L103" s="61"/>
      <c r="M103" s="61"/>
      <c r="N103" s="61">
        <f t="shared" si="2"/>
        <v>36503</v>
      </c>
      <c r="O103" s="61">
        <f t="shared" si="3"/>
        <v>37824</v>
      </c>
      <c r="P103" s="61">
        <f t="shared" si="4"/>
        <v>39118</v>
      </c>
      <c r="Q103" s="61"/>
      <c r="R103" s="61"/>
      <c r="S103" s="61"/>
      <c r="T103" s="61">
        <f t="shared" si="6"/>
        <v>36503</v>
      </c>
      <c r="U103" s="61">
        <f t="shared" si="7"/>
        <v>37824</v>
      </c>
      <c r="V103" s="61">
        <f t="shared" si="8"/>
        <v>39118</v>
      </c>
      <c r="W103" s="61"/>
      <c r="X103" s="61"/>
      <c r="Y103" s="61"/>
      <c r="Z103" s="61">
        <f t="shared" si="10"/>
        <v>36503</v>
      </c>
      <c r="AA103" s="61">
        <f t="shared" si="11"/>
        <v>37824</v>
      </c>
      <c r="AB103" s="61">
        <f t="shared" si="12"/>
        <v>39118</v>
      </c>
    </row>
    <row r="104" spans="1:28">
      <c r="A104" s="183"/>
      <c r="B104" s="82" t="s">
        <v>47</v>
      </c>
      <c r="C104" s="35" t="s">
        <v>13</v>
      </c>
      <c r="D104" s="35" t="s">
        <v>14</v>
      </c>
      <c r="E104" s="35" t="s">
        <v>100</v>
      </c>
      <c r="F104" s="35" t="s">
        <v>171</v>
      </c>
      <c r="G104" s="36" t="s">
        <v>45</v>
      </c>
      <c r="H104" s="61">
        <f>H105</f>
        <v>36503</v>
      </c>
      <c r="I104" s="61">
        <f t="shared" ref="I104:M104" si="142">I105</f>
        <v>37824</v>
      </c>
      <c r="J104" s="61">
        <f t="shared" si="142"/>
        <v>39118</v>
      </c>
      <c r="K104" s="61">
        <f t="shared" si="142"/>
        <v>0</v>
      </c>
      <c r="L104" s="61">
        <f t="shared" si="142"/>
        <v>0</v>
      </c>
      <c r="M104" s="61">
        <f t="shared" si="142"/>
        <v>0</v>
      </c>
      <c r="N104" s="61">
        <f t="shared" si="2"/>
        <v>36503</v>
      </c>
      <c r="O104" s="61">
        <f t="shared" si="3"/>
        <v>37824</v>
      </c>
      <c r="P104" s="61">
        <f t="shared" si="4"/>
        <v>39118</v>
      </c>
      <c r="Q104" s="61">
        <f t="shared" ref="Q104:S104" si="143">Q105</f>
        <v>0</v>
      </c>
      <c r="R104" s="61">
        <f t="shared" si="143"/>
        <v>0</v>
      </c>
      <c r="S104" s="61">
        <f t="shared" si="143"/>
        <v>0</v>
      </c>
      <c r="T104" s="61">
        <f t="shared" si="6"/>
        <v>36503</v>
      </c>
      <c r="U104" s="61">
        <f t="shared" si="7"/>
        <v>37824</v>
      </c>
      <c r="V104" s="61">
        <f t="shared" si="8"/>
        <v>39118</v>
      </c>
      <c r="W104" s="61">
        <f t="shared" ref="W104:Y104" si="144">W105</f>
        <v>0</v>
      </c>
      <c r="X104" s="61">
        <f t="shared" si="144"/>
        <v>0</v>
      </c>
      <c r="Y104" s="61">
        <f t="shared" si="144"/>
        <v>0</v>
      </c>
      <c r="Z104" s="61">
        <f t="shared" si="10"/>
        <v>36503</v>
      </c>
      <c r="AA104" s="61">
        <f t="shared" si="11"/>
        <v>37824</v>
      </c>
      <c r="AB104" s="61">
        <f t="shared" si="12"/>
        <v>39118</v>
      </c>
    </row>
    <row r="105" spans="1:28" ht="39.6">
      <c r="A105" s="183"/>
      <c r="B105" s="82" t="s">
        <v>177</v>
      </c>
      <c r="C105" s="35" t="s">
        <v>13</v>
      </c>
      <c r="D105" s="35" t="s">
        <v>14</v>
      </c>
      <c r="E105" s="35" t="s">
        <v>100</v>
      </c>
      <c r="F105" s="35" t="s">
        <v>171</v>
      </c>
      <c r="G105" s="36" t="s">
        <v>46</v>
      </c>
      <c r="H105" s="61">
        <v>36503</v>
      </c>
      <c r="I105" s="61">
        <v>37824</v>
      </c>
      <c r="J105" s="61">
        <v>39118</v>
      </c>
      <c r="K105" s="61"/>
      <c r="L105" s="61"/>
      <c r="M105" s="61"/>
      <c r="N105" s="61">
        <f t="shared" si="2"/>
        <v>36503</v>
      </c>
      <c r="O105" s="61">
        <f t="shared" si="3"/>
        <v>37824</v>
      </c>
      <c r="P105" s="61">
        <f t="shared" si="4"/>
        <v>39118</v>
      </c>
      <c r="Q105" s="61"/>
      <c r="R105" s="61"/>
      <c r="S105" s="61"/>
      <c r="T105" s="61">
        <f t="shared" si="6"/>
        <v>36503</v>
      </c>
      <c r="U105" s="61">
        <f t="shared" si="7"/>
        <v>37824</v>
      </c>
      <c r="V105" s="61">
        <f t="shared" si="8"/>
        <v>39118</v>
      </c>
      <c r="W105" s="61"/>
      <c r="X105" s="61"/>
      <c r="Y105" s="61"/>
      <c r="Z105" s="61">
        <f t="shared" si="10"/>
        <v>36503</v>
      </c>
      <c r="AA105" s="61">
        <f t="shared" si="11"/>
        <v>37824</v>
      </c>
      <c r="AB105" s="61">
        <f t="shared" si="12"/>
        <v>39118</v>
      </c>
    </row>
    <row r="106" spans="1:28" ht="26.4">
      <c r="A106" s="251"/>
      <c r="B106" s="56" t="s">
        <v>92</v>
      </c>
      <c r="C106" s="5" t="s">
        <v>13</v>
      </c>
      <c r="D106" s="5" t="s">
        <v>14</v>
      </c>
      <c r="E106" s="5" t="s">
        <v>100</v>
      </c>
      <c r="F106" s="5" t="s">
        <v>106</v>
      </c>
      <c r="G106" s="17"/>
      <c r="H106" s="57">
        <f>H107</f>
        <v>12199361</v>
      </c>
      <c r="I106" s="57">
        <f t="shared" ref="I106:M107" si="145">I107</f>
        <v>12380645.66</v>
      </c>
      <c r="J106" s="57">
        <f t="shared" si="145"/>
        <v>12379091.300000001</v>
      </c>
      <c r="K106" s="57">
        <f t="shared" si="145"/>
        <v>0</v>
      </c>
      <c r="L106" s="57">
        <f t="shared" si="145"/>
        <v>0</v>
      </c>
      <c r="M106" s="57">
        <f t="shared" si="145"/>
        <v>0</v>
      </c>
      <c r="N106" s="57">
        <f t="shared" si="2"/>
        <v>12199361</v>
      </c>
      <c r="O106" s="57">
        <f t="shared" si="3"/>
        <v>12380645.66</v>
      </c>
      <c r="P106" s="57">
        <f t="shared" si="4"/>
        <v>12379091.300000001</v>
      </c>
      <c r="Q106" s="57">
        <f t="shared" ref="Q106:S107" si="146">Q107</f>
        <v>0</v>
      </c>
      <c r="R106" s="57">
        <f t="shared" si="146"/>
        <v>0</v>
      </c>
      <c r="S106" s="57">
        <f t="shared" si="146"/>
        <v>0</v>
      </c>
      <c r="T106" s="57">
        <f t="shared" si="6"/>
        <v>12199361</v>
      </c>
      <c r="U106" s="57">
        <f t="shared" si="7"/>
        <v>12380645.66</v>
      </c>
      <c r="V106" s="57">
        <f t="shared" si="8"/>
        <v>12379091.300000001</v>
      </c>
      <c r="W106" s="57">
        <f t="shared" ref="W106:Y107" si="147">W107</f>
        <v>0</v>
      </c>
      <c r="X106" s="57">
        <f t="shared" si="147"/>
        <v>0</v>
      </c>
      <c r="Y106" s="57">
        <f t="shared" si="147"/>
        <v>0</v>
      </c>
      <c r="Z106" s="57">
        <f t="shared" si="10"/>
        <v>12199361</v>
      </c>
      <c r="AA106" s="57">
        <f t="shared" si="11"/>
        <v>12380645.66</v>
      </c>
      <c r="AB106" s="57">
        <f t="shared" si="12"/>
        <v>12379091.300000001</v>
      </c>
    </row>
    <row r="107" spans="1:28" ht="26.4">
      <c r="A107" s="252"/>
      <c r="B107" s="74" t="s">
        <v>41</v>
      </c>
      <c r="C107" s="5" t="s">
        <v>13</v>
      </c>
      <c r="D107" s="5" t="s">
        <v>14</v>
      </c>
      <c r="E107" s="5" t="s">
        <v>100</v>
      </c>
      <c r="F107" s="5" t="s">
        <v>106</v>
      </c>
      <c r="G107" s="17" t="s">
        <v>39</v>
      </c>
      <c r="H107" s="57">
        <f>H108</f>
        <v>12199361</v>
      </c>
      <c r="I107" s="57">
        <f t="shared" si="145"/>
        <v>12380645.66</v>
      </c>
      <c r="J107" s="57">
        <f t="shared" si="145"/>
        <v>12379091.300000001</v>
      </c>
      <c r="K107" s="57">
        <f t="shared" si="145"/>
        <v>0</v>
      </c>
      <c r="L107" s="57">
        <f t="shared" si="145"/>
        <v>0</v>
      </c>
      <c r="M107" s="57">
        <f t="shared" si="145"/>
        <v>0</v>
      </c>
      <c r="N107" s="57">
        <f t="shared" si="2"/>
        <v>12199361</v>
      </c>
      <c r="O107" s="57">
        <f t="shared" si="3"/>
        <v>12380645.66</v>
      </c>
      <c r="P107" s="57">
        <f t="shared" si="4"/>
        <v>12379091.300000001</v>
      </c>
      <c r="Q107" s="57">
        <f t="shared" si="146"/>
        <v>0</v>
      </c>
      <c r="R107" s="57">
        <f t="shared" si="146"/>
        <v>0</v>
      </c>
      <c r="S107" s="57">
        <f t="shared" si="146"/>
        <v>0</v>
      </c>
      <c r="T107" s="57">
        <f t="shared" si="6"/>
        <v>12199361</v>
      </c>
      <c r="U107" s="57">
        <f t="shared" si="7"/>
        <v>12380645.66</v>
      </c>
      <c r="V107" s="57">
        <f t="shared" si="8"/>
        <v>12379091.300000001</v>
      </c>
      <c r="W107" s="57">
        <f t="shared" si="147"/>
        <v>0</v>
      </c>
      <c r="X107" s="57">
        <f t="shared" si="147"/>
        <v>0</v>
      </c>
      <c r="Y107" s="57">
        <f t="shared" si="147"/>
        <v>0</v>
      </c>
      <c r="Z107" s="57">
        <f t="shared" si="10"/>
        <v>12199361</v>
      </c>
      <c r="AA107" s="57">
        <f t="shared" si="11"/>
        <v>12380645.66</v>
      </c>
      <c r="AB107" s="57">
        <f t="shared" si="12"/>
        <v>12379091.300000001</v>
      </c>
    </row>
    <row r="108" spans="1:28">
      <c r="A108" s="252"/>
      <c r="B108" s="85" t="s">
        <v>42</v>
      </c>
      <c r="C108" s="5" t="s">
        <v>13</v>
      </c>
      <c r="D108" s="5" t="s">
        <v>14</v>
      </c>
      <c r="E108" s="5" t="s">
        <v>100</v>
      </c>
      <c r="F108" s="5" t="s">
        <v>106</v>
      </c>
      <c r="G108" s="17" t="s">
        <v>40</v>
      </c>
      <c r="H108" s="61">
        <v>12199361</v>
      </c>
      <c r="I108" s="61">
        <v>12380645.66</v>
      </c>
      <c r="J108" s="61">
        <v>12379091.300000001</v>
      </c>
      <c r="K108" s="61"/>
      <c r="L108" s="61"/>
      <c r="M108" s="61"/>
      <c r="N108" s="61">
        <f t="shared" si="2"/>
        <v>12199361</v>
      </c>
      <c r="O108" s="61">
        <f t="shared" si="3"/>
        <v>12380645.66</v>
      </c>
      <c r="P108" s="61">
        <f t="shared" si="4"/>
        <v>12379091.300000001</v>
      </c>
      <c r="Q108" s="61"/>
      <c r="R108" s="61"/>
      <c r="S108" s="61"/>
      <c r="T108" s="61">
        <f t="shared" si="6"/>
        <v>12199361</v>
      </c>
      <c r="U108" s="61">
        <f t="shared" si="7"/>
        <v>12380645.66</v>
      </c>
      <c r="V108" s="61">
        <f t="shared" si="8"/>
        <v>12379091.300000001</v>
      </c>
      <c r="W108" s="61"/>
      <c r="X108" s="61"/>
      <c r="Y108" s="61"/>
      <c r="Z108" s="61">
        <f t="shared" si="10"/>
        <v>12199361</v>
      </c>
      <c r="AA108" s="61">
        <f t="shared" si="11"/>
        <v>12380645.66</v>
      </c>
      <c r="AB108" s="61">
        <f t="shared" si="12"/>
        <v>12379091.300000001</v>
      </c>
    </row>
    <row r="109" spans="1:28" ht="26.4">
      <c r="A109" s="251"/>
      <c r="B109" s="82" t="s">
        <v>213</v>
      </c>
      <c r="C109" s="5" t="s">
        <v>13</v>
      </c>
      <c r="D109" s="5" t="s">
        <v>14</v>
      </c>
      <c r="E109" s="5" t="s">
        <v>100</v>
      </c>
      <c r="F109" s="54" t="s">
        <v>163</v>
      </c>
      <c r="G109" s="17"/>
      <c r="H109" s="61"/>
      <c r="I109" s="61"/>
      <c r="J109" s="61"/>
      <c r="K109" s="61"/>
      <c r="L109" s="61"/>
      <c r="M109" s="61"/>
      <c r="N109" s="61"/>
      <c r="O109" s="61"/>
      <c r="P109" s="61"/>
      <c r="Q109" s="61">
        <f>Q110</f>
        <v>110000</v>
      </c>
      <c r="R109" s="61">
        <f t="shared" ref="R109:S110" si="148">R110</f>
        <v>0</v>
      </c>
      <c r="S109" s="61">
        <f t="shared" si="148"/>
        <v>0</v>
      </c>
      <c r="T109" s="61">
        <f t="shared" ref="T109:T111" si="149">N109+Q109</f>
        <v>110000</v>
      </c>
      <c r="U109" s="61">
        <f t="shared" ref="U109:U111" si="150">O109+R109</f>
        <v>0</v>
      </c>
      <c r="V109" s="61">
        <f t="shared" ref="V109:V111" si="151">P109+S109</f>
        <v>0</v>
      </c>
      <c r="W109" s="61">
        <f>W110</f>
        <v>0</v>
      </c>
      <c r="X109" s="61">
        <f t="shared" ref="X109:Y110" si="152">X110</f>
        <v>0</v>
      </c>
      <c r="Y109" s="61">
        <f t="shared" si="152"/>
        <v>0</v>
      </c>
      <c r="Z109" s="61">
        <f t="shared" si="10"/>
        <v>110000</v>
      </c>
      <c r="AA109" s="61">
        <f t="shared" si="11"/>
        <v>0</v>
      </c>
      <c r="AB109" s="61">
        <f t="shared" si="12"/>
        <v>0</v>
      </c>
    </row>
    <row r="110" spans="1:28" ht="26.4">
      <c r="A110" s="251"/>
      <c r="B110" s="74" t="s">
        <v>41</v>
      </c>
      <c r="C110" s="5" t="s">
        <v>13</v>
      </c>
      <c r="D110" s="5" t="s">
        <v>14</v>
      </c>
      <c r="E110" s="5" t="s">
        <v>100</v>
      </c>
      <c r="F110" s="54" t="s">
        <v>163</v>
      </c>
      <c r="G110" s="55" t="s">
        <v>39</v>
      </c>
      <c r="H110" s="61"/>
      <c r="I110" s="61"/>
      <c r="J110" s="61"/>
      <c r="K110" s="61"/>
      <c r="L110" s="61"/>
      <c r="M110" s="61"/>
      <c r="N110" s="61"/>
      <c r="O110" s="61"/>
      <c r="P110" s="61"/>
      <c r="Q110" s="61">
        <f>Q111</f>
        <v>110000</v>
      </c>
      <c r="R110" s="61">
        <f t="shared" si="148"/>
        <v>0</v>
      </c>
      <c r="S110" s="61">
        <f t="shared" si="148"/>
        <v>0</v>
      </c>
      <c r="T110" s="61">
        <f t="shared" si="149"/>
        <v>110000</v>
      </c>
      <c r="U110" s="61">
        <f t="shared" si="150"/>
        <v>0</v>
      </c>
      <c r="V110" s="61">
        <f t="shared" si="151"/>
        <v>0</v>
      </c>
      <c r="W110" s="61">
        <f>W111</f>
        <v>0</v>
      </c>
      <c r="X110" s="61">
        <f t="shared" si="152"/>
        <v>0</v>
      </c>
      <c r="Y110" s="61">
        <f t="shared" si="152"/>
        <v>0</v>
      </c>
      <c r="Z110" s="61">
        <f t="shared" si="10"/>
        <v>110000</v>
      </c>
      <c r="AA110" s="61">
        <f t="shared" si="11"/>
        <v>0</v>
      </c>
      <c r="AB110" s="61">
        <f t="shared" si="12"/>
        <v>0</v>
      </c>
    </row>
    <row r="111" spans="1:28">
      <c r="A111" s="251"/>
      <c r="B111" s="85" t="s">
        <v>42</v>
      </c>
      <c r="C111" s="5" t="s">
        <v>13</v>
      </c>
      <c r="D111" s="5" t="s">
        <v>14</v>
      </c>
      <c r="E111" s="5" t="s">
        <v>100</v>
      </c>
      <c r="F111" s="54" t="s">
        <v>163</v>
      </c>
      <c r="G111" s="55" t="s">
        <v>40</v>
      </c>
      <c r="H111" s="61"/>
      <c r="I111" s="61"/>
      <c r="J111" s="61"/>
      <c r="K111" s="61"/>
      <c r="L111" s="61"/>
      <c r="M111" s="61"/>
      <c r="N111" s="61"/>
      <c r="O111" s="61"/>
      <c r="P111" s="61"/>
      <c r="Q111" s="61">
        <v>110000</v>
      </c>
      <c r="R111" s="61"/>
      <c r="S111" s="61"/>
      <c r="T111" s="61">
        <f t="shared" si="149"/>
        <v>110000</v>
      </c>
      <c r="U111" s="61">
        <f t="shared" si="150"/>
        <v>0</v>
      </c>
      <c r="V111" s="61">
        <f t="shared" si="151"/>
        <v>0</v>
      </c>
      <c r="W111" s="61"/>
      <c r="X111" s="61"/>
      <c r="Y111" s="61"/>
      <c r="Z111" s="61">
        <f t="shared" si="10"/>
        <v>110000</v>
      </c>
      <c r="AA111" s="61">
        <f t="shared" si="11"/>
        <v>0</v>
      </c>
      <c r="AB111" s="61">
        <f t="shared" si="12"/>
        <v>0</v>
      </c>
    </row>
    <row r="112" spans="1:28">
      <c r="A112" s="251"/>
      <c r="B112" s="82" t="s">
        <v>170</v>
      </c>
      <c r="C112" s="35" t="s">
        <v>13</v>
      </c>
      <c r="D112" s="5" t="s">
        <v>14</v>
      </c>
      <c r="E112" s="35" t="s">
        <v>100</v>
      </c>
      <c r="F112" s="35" t="s">
        <v>169</v>
      </c>
      <c r="G112" s="55"/>
      <c r="H112" s="61"/>
      <c r="I112" s="61"/>
      <c r="J112" s="61"/>
      <c r="K112" s="61"/>
      <c r="L112" s="61"/>
      <c r="M112" s="61"/>
      <c r="N112" s="61"/>
      <c r="O112" s="61"/>
      <c r="P112" s="61"/>
      <c r="Q112" s="61">
        <f>Q113</f>
        <v>60000</v>
      </c>
      <c r="R112" s="61">
        <f t="shared" ref="R112:S113" si="153">R113</f>
        <v>0</v>
      </c>
      <c r="S112" s="61">
        <f t="shared" si="153"/>
        <v>0</v>
      </c>
      <c r="T112" s="61">
        <f t="shared" ref="T112:T114" si="154">N112+Q112</f>
        <v>60000</v>
      </c>
      <c r="U112" s="61">
        <f t="shared" ref="U112:U114" si="155">O112+R112</f>
        <v>0</v>
      </c>
      <c r="V112" s="61">
        <f t="shared" ref="V112:V114" si="156">P112+S112</f>
        <v>0</v>
      </c>
      <c r="W112" s="61">
        <f>W113</f>
        <v>0</v>
      </c>
      <c r="X112" s="61">
        <f t="shared" ref="X112:Y113" si="157">X113</f>
        <v>0</v>
      </c>
      <c r="Y112" s="61">
        <f t="shared" si="157"/>
        <v>0</v>
      </c>
      <c r="Z112" s="61">
        <f t="shared" si="10"/>
        <v>60000</v>
      </c>
      <c r="AA112" s="61">
        <f t="shared" si="11"/>
        <v>0</v>
      </c>
      <c r="AB112" s="61">
        <f t="shared" si="12"/>
        <v>0</v>
      </c>
    </row>
    <row r="113" spans="1:28" ht="26.4">
      <c r="A113" s="251"/>
      <c r="B113" s="74" t="s">
        <v>41</v>
      </c>
      <c r="C113" s="35" t="s">
        <v>13</v>
      </c>
      <c r="D113" s="5" t="s">
        <v>14</v>
      </c>
      <c r="E113" s="35" t="s">
        <v>100</v>
      </c>
      <c r="F113" s="35" t="s">
        <v>169</v>
      </c>
      <c r="G113" s="55" t="s">
        <v>39</v>
      </c>
      <c r="H113" s="61"/>
      <c r="I113" s="61"/>
      <c r="J113" s="61"/>
      <c r="K113" s="61"/>
      <c r="L113" s="61"/>
      <c r="M113" s="61"/>
      <c r="N113" s="61"/>
      <c r="O113" s="61"/>
      <c r="P113" s="61"/>
      <c r="Q113" s="61">
        <f>Q114</f>
        <v>60000</v>
      </c>
      <c r="R113" s="61">
        <f t="shared" si="153"/>
        <v>0</v>
      </c>
      <c r="S113" s="61">
        <f t="shared" si="153"/>
        <v>0</v>
      </c>
      <c r="T113" s="61">
        <f t="shared" si="154"/>
        <v>60000</v>
      </c>
      <c r="U113" s="61">
        <f t="shared" si="155"/>
        <v>0</v>
      </c>
      <c r="V113" s="61">
        <f t="shared" si="156"/>
        <v>0</v>
      </c>
      <c r="W113" s="61">
        <f>W114</f>
        <v>0</v>
      </c>
      <c r="X113" s="61">
        <f t="shared" si="157"/>
        <v>0</v>
      </c>
      <c r="Y113" s="61">
        <f t="shared" si="157"/>
        <v>0</v>
      </c>
      <c r="Z113" s="61">
        <f t="shared" si="10"/>
        <v>60000</v>
      </c>
      <c r="AA113" s="61">
        <f t="shared" si="11"/>
        <v>0</v>
      </c>
      <c r="AB113" s="61">
        <f t="shared" si="12"/>
        <v>0</v>
      </c>
    </row>
    <row r="114" spans="1:28">
      <c r="A114" s="251"/>
      <c r="B114" s="85" t="s">
        <v>42</v>
      </c>
      <c r="C114" s="35" t="s">
        <v>13</v>
      </c>
      <c r="D114" s="5" t="s">
        <v>14</v>
      </c>
      <c r="E114" s="35" t="s">
        <v>100</v>
      </c>
      <c r="F114" s="35" t="s">
        <v>169</v>
      </c>
      <c r="G114" s="55" t="s">
        <v>40</v>
      </c>
      <c r="H114" s="61"/>
      <c r="I114" s="61"/>
      <c r="J114" s="61"/>
      <c r="K114" s="61"/>
      <c r="L114" s="61"/>
      <c r="M114" s="61"/>
      <c r="N114" s="61"/>
      <c r="O114" s="61"/>
      <c r="P114" s="61"/>
      <c r="Q114" s="61">
        <v>60000</v>
      </c>
      <c r="R114" s="61"/>
      <c r="S114" s="61"/>
      <c r="T114" s="61">
        <f t="shared" si="154"/>
        <v>60000</v>
      </c>
      <c r="U114" s="61">
        <f t="shared" si="155"/>
        <v>0</v>
      </c>
      <c r="V114" s="61">
        <f t="shared" si="156"/>
        <v>0</v>
      </c>
      <c r="W114" s="61"/>
      <c r="X114" s="61"/>
      <c r="Y114" s="61"/>
      <c r="Z114" s="61">
        <f t="shared" si="10"/>
        <v>60000</v>
      </c>
      <c r="AA114" s="61">
        <f t="shared" si="11"/>
        <v>0</v>
      </c>
      <c r="AB114" s="61">
        <f t="shared" si="12"/>
        <v>0</v>
      </c>
    </row>
    <row r="115" spans="1:28" ht="52.8">
      <c r="A115" s="251"/>
      <c r="B115" s="111" t="s">
        <v>214</v>
      </c>
      <c r="C115" s="5" t="s">
        <v>13</v>
      </c>
      <c r="D115" s="5" t="s">
        <v>14</v>
      </c>
      <c r="E115" s="5" t="s">
        <v>100</v>
      </c>
      <c r="F115" s="73" t="s">
        <v>314</v>
      </c>
      <c r="G115" s="17"/>
      <c r="H115" s="57">
        <f>H116</f>
        <v>170000</v>
      </c>
      <c r="I115" s="57">
        <f t="shared" ref="I115:M116" si="158">I116</f>
        <v>180000</v>
      </c>
      <c r="J115" s="57">
        <f t="shared" si="158"/>
        <v>180000</v>
      </c>
      <c r="K115" s="57">
        <f t="shared" si="158"/>
        <v>0</v>
      </c>
      <c r="L115" s="57">
        <f t="shared" si="158"/>
        <v>0</v>
      </c>
      <c r="M115" s="57">
        <f t="shared" si="158"/>
        <v>0</v>
      </c>
      <c r="N115" s="57">
        <f t="shared" si="2"/>
        <v>170000</v>
      </c>
      <c r="O115" s="57">
        <f t="shared" si="3"/>
        <v>180000</v>
      </c>
      <c r="P115" s="57">
        <f t="shared" si="4"/>
        <v>180000</v>
      </c>
      <c r="Q115" s="57">
        <f t="shared" ref="Q115:S116" si="159">Q116</f>
        <v>0</v>
      </c>
      <c r="R115" s="57">
        <f t="shared" si="159"/>
        <v>0</v>
      </c>
      <c r="S115" s="57">
        <f t="shared" si="159"/>
        <v>0</v>
      </c>
      <c r="T115" s="57">
        <f t="shared" si="6"/>
        <v>170000</v>
      </c>
      <c r="U115" s="57">
        <f t="shared" si="7"/>
        <v>180000</v>
      </c>
      <c r="V115" s="57">
        <f t="shared" si="8"/>
        <v>180000</v>
      </c>
      <c r="W115" s="57">
        <f t="shared" ref="W115:Y116" si="160">W116</f>
        <v>0</v>
      </c>
      <c r="X115" s="57">
        <f t="shared" si="160"/>
        <v>0</v>
      </c>
      <c r="Y115" s="57">
        <f t="shared" si="160"/>
        <v>0</v>
      </c>
      <c r="Z115" s="57">
        <f t="shared" si="10"/>
        <v>170000</v>
      </c>
      <c r="AA115" s="57">
        <f t="shared" si="11"/>
        <v>180000</v>
      </c>
      <c r="AB115" s="57">
        <f t="shared" si="12"/>
        <v>180000</v>
      </c>
    </row>
    <row r="116" spans="1:28" ht="26.4">
      <c r="A116" s="252"/>
      <c r="B116" s="74" t="s">
        <v>41</v>
      </c>
      <c r="C116" s="5" t="s">
        <v>13</v>
      </c>
      <c r="D116" s="5" t="s">
        <v>14</v>
      </c>
      <c r="E116" s="5" t="s">
        <v>100</v>
      </c>
      <c r="F116" s="73" t="s">
        <v>314</v>
      </c>
      <c r="G116" s="55" t="s">
        <v>39</v>
      </c>
      <c r="H116" s="57">
        <f>H117</f>
        <v>170000</v>
      </c>
      <c r="I116" s="57">
        <f t="shared" si="158"/>
        <v>180000</v>
      </c>
      <c r="J116" s="57">
        <f t="shared" si="158"/>
        <v>180000</v>
      </c>
      <c r="K116" s="57">
        <f t="shared" si="158"/>
        <v>0</v>
      </c>
      <c r="L116" s="57">
        <f t="shared" si="158"/>
        <v>0</v>
      </c>
      <c r="M116" s="57">
        <f t="shared" si="158"/>
        <v>0</v>
      </c>
      <c r="N116" s="57">
        <f t="shared" si="2"/>
        <v>170000</v>
      </c>
      <c r="O116" s="57">
        <f t="shared" si="3"/>
        <v>180000</v>
      </c>
      <c r="P116" s="57">
        <f t="shared" si="4"/>
        <v>180000</v>
      </c>
      <c r="Q116" s="57">
        <f t="shared" si="159"/>
        <v>0</v>
      </c>
      <c r="R116" s="57">
        <f t="shared" si="159"/>
        <v>0</v>
      </c>
      <c r="S116" s="57">
        <f t="shared" si="159"/>
        <v>0</v>
      </c>
      <c r="T116" s="57">
        <f t="shared" si="6"/>
        <v>170000</v>
      </c>
      <c r="U116" s="57">
        <f t="shared" si="7"/>
        <v>180000</v>
      </c>
      <c r="V116" s="57">
        <f t="shared" si="8"/>
        <v>180000</v>
      </c>
      <c r="W116" s="57">
        <f t="shared" si="160"/>
        <v>0</v>
      </c>
      <c r="X116" s="57">
        <f t="shared" si="160"/>
        <v>0</v>
      </c>
      <c r="Y116" s="57">
        <f t="shared" si="160"/>
        <v>0</v>
      </c>
      <c r="Z116" s="57">
        <f t="shared" si="10"/>
        <v>170000</v>
      </c>
      <c r="AA116" s="57">
        <f t="shared" si="11"/>
        <v>180000</v>
      </c>
      <c r="AB116" s="57">
        <f t="shared" si="12"/>
        <v>180000</v>
      </c>
    </row>
    <row r="117" spans="1:28">
      <c r="A117" s="252"/>
      <c r="B117" s="85" t="s">
        <v>42</v>
      </c>
      <c r="C117" s="5" t="s">
        <v>13</v>
      </c>
      <c r="D117" s="5" t="s">
        <v>14</v>
      </c>
      <c r="E117" s="5" t="s">
        <v>100</v>
      </c>
      <c r="F117" s="73" t="s">
        <v>314</v>
      </c>
      <c r="G117" s="55" t="s">
        <v>40</v>
      </c>
      <c r="H117" s="61">
        <v>170000</v>
      </c>
      <c r="I117" s="61">
        <v>180000</v>
      </c>
      <c r="J117" s="61">
        <v>180000</v>
      </c>
      <c r="K117" s="61"/>
      <c r="L117" s="61"/>
      <c r="M117" s="61"/>
      <c r="N117" s="61">
        <f t="shared" si="2"/>
        <v>170000</v>
      </c>
      <c r="O117" s="61">
        <f t="shared" si="3"/>
        <v>180000</v>
      </c>
      <c r="P117" s="61">
        <f t="shared" si="4"/>
        <v>180000</v>
      </c>
      <c r="Q117" s="61"/>
      <c r="R117" s="61"/>
      <c r="S117" s="61"/>
      <c r="T117" s="61">
        <f t="shared" si="6"/>
        <v>170000</v>
      </c>
      <c r="U117" s="61">
        <f t="shared" si="7"/>
        <v>180000</v>
      </c>
      <c r="V117" s="61">
        <f t="shared" si="8"/>
        <v>180000</v>
      </c>
      <c r="W117" s="61"/>
      <c r="X117" s="61"/>
      <c r="Y117" s="61"/>
      <c r="Z117" s="61">
        <f t="shared" si="10"/>
        <v>170000</v>
      </c>
      <c r="AA117" s="61">
        <f t="shared" si="11"/>
        <v>180000</v>
      </c>
      <c r="AB117" s="61">
        <f t="shared" si="12"/>
        <v>180000</v>
      </c>
    </row>
    <row r="118" spans="1:28" ht="26.4">
      <c r="A118" s="31"/>
      <c r="B118" s="74" t="s">
        <v>280</v>
      </c>
      <c r="C118" s="35" t="s">
        <v>13</v>
      </c>
      <c r="D118" s="35" t="s">
        <v>14</v>
      </c>
      <c r="E118" s="35" t="s">
        <v>100</v>
      </c>
      <c r="F118" s="35" t="s">
        <v>315</v>
      </c>
      <c r="G118" s="36"/>
      <c r="H118" s="61">
        <f>H119</f>
        <v>4040000</v>
      </c>
      <c r="I118" s="61">
        <f t="shared" ref="I118:M119" si="161">I119</f>
        <v>4300000</v>
      </c>
      <c r="J118" s="61">
        <f t="shared" si="161"/>
        <v>4500000</v>
      </c>
      <c r="K118" s="61">
        <f t="shared" si="161"/>
        <v>0</v>
      </c>
      <c r="L118" s="61">
        <f t="shared" si="161"/>
        <v>0</v>
      </c>
      <c r="M118" s="61">
        <f t="shared" si="161"/>
        <v>0</v>
      </c>
      <c r="N118" s="61">
        <f t="shared" si="2"/>
        <v>4040000</v>
      </c>
      <c r="O118" s="61">
        <f t="shared" si="3"/>
        <v>4300000</v>
      </c>
      <c r="P118" s="61">
        <f t="shared" si="4"/>
        <v>4500000</v>
      </c>
      <c r="Q118" s="61">
        <f t="shared" ref="Q118:S119" si="162">Q119</f>
        <v>0</v>
      </c>
      <c r="R118" s="61">
        <f t="shared" si="162"/>
        <v>0</v>
      </c>
      <c r="S118" s="61">
        <f t="shared" si="162"/>
        <v>0</v>
      </c>
      <c r="T118" s="61">
        <f t="shared" si="6"/>
        <v>4040000</v>
      </c>
      <c r="U118" s="61">
        <f t="shared" si="7"/>
        <v>4300000</v>
      </c>
      <c r="V118" s="61">
        <f t="shared" si="8"/>
        <v>4500000</v>
      </c>
      <c r="W118" s="61">
        <f t="shared" ref="W118:Y119" si="163">W119</f>
        <v>13191.74</v>
      </c>
      <c r="X118" s="61">
        <f t="shared" si="163"/>
        <v>0</v>
      </c>
      <c r="Y118" s="61">
        <f t="shared" si="163"/>
        <v>0</v>
      </c>
      <c r="Z118" s="61">
        <f t="shared" si="10"/>
        <v>4053191.74</v>
      </c>
      <c r="AA118" s="61">
        <f t="shared" si="11"/>
        <v>4300000</v>
      </c>
      <c r="AB118" s="61">
        <f t="shared" si="12"/>
        <v>4500000</v>
      </c>
    </row>
    <row r="119" spans="1:28" ht="26.4">
      <c r="A119" s="31"/>
      <c r="B119" s="74" t="s">
        <v>41</v>
      </c>
      <c r="C119" s="35" t="s">
        <v>13</v>
      </c>
      <c r="D119" s="35" t="s">
        <v>14</v>
      </c>
      <c r="E119" s="35" t="s">
        <v>100</v>
      </c>
      <c r="F119" s="35" t="s">
        <v>315</v>
      </c>
      <c r="G119" s="36" t="s">
        <v>39</v>
      </c>
      <c r="H119" s="61">
        <f>H120</f>
        <v>4040000</v>
      </c>
      <c r="I119" s="61">
        <f t="shared" si="161"/>
        <v>4300000</v>
      </c>
      <c r="J119" s="61">
        <f t="shared" si="161"/>
        <v>4500000</v>
      </c>
      <c r="K119" s="61">
        <f t="shared" si="161"/>
        <v>0</v>
      </c>
      <c r="L119" s="61">
        <f t="shared" si="161"/>
        <v>0</v>
      </c>
      <c r="M119" s="61">
        <f t="shared" si="161"/>
        <v>0</v>
      </c>
      <c r="N119" s="61">
        <f t="shared" si="2"/>
        <v>4040000</v>
      </c>
      <c r="O119" s="61">
        <f t="shared" si="3"/>
        <v>4300000</v>
      </c>
      <c r="P119" s="61">
        <f t="shared" si="4"/>
        <v>4500000</v>
      </c>
      <c r="Q119" s="61">
        <f t="shared" si="162"/>
        <v>0</v>
      </c>
      <c r="R119" s="61">
        <f t="shared" si="162"/>
        <v>0</v>
      </c>
      <c r="S119" s="61">
        <f t="shared" si="162"/>
        <v>0</v>
      </c>
      <c r="T119" s="61">
        <f t="shared" si="6"/>
        <v>4040000</v>
      </c>
      <c r="U119" s="61">
        <f t="shared" si="7"/>
        <v>4300000</v>
      </c>
      <c r="V119" s="61">
        <f t="shared" si="8"/>
        <v>4500000</v>
      </c>
      <c r="W119" s="61">
        <f t="shared" si="163"/>
        <v>13191.74</v>
      </c>
      <c r="X119" s="61">
        <f t="shared" si="163"/>
        <v>0</v>
      </c>
      <c r="Y119" s="61">
        <f t="shared" si="163"/>
        <v>0</v>
      </c>
      <c r="Z119" s="61">
        <f t="shared" si="10"/>
        <v>4053191.74</v>
      </c>
      <c r="AA119" s="61">
        <f t="shared" si="11"/>
        <v>4300000</v>
      </c>
      <c r="AB119" s="61">
        <f t="shared" si="12"/>
        <v>4500000</v>
      </c>
    </row>
    <row r="120" spans="1:28">
      <c r="A120" s="31"/>
      <c r="B120" s="102" t="s">
        <v>42</v>
      </c>
      <c r="C120" s="35" t="s">
        <v>13</v>
      </c>
      <c r="D120" s="35" t="s">
        <v>14</v>
      </c>
      <c r="E120" s="35" t="s">
        <v>100</v>
      </c>
      <c r="F120" s="35" t="s">
        <v>315</v>
      </c>
      <c r="G120" s="36" t="s">
        <v>40</v>
      </c>
      <c r="H120" s="61">
        <v>4040000</v>
      </c>
      <c r="I120" s="61">
        <v>4300000</v>
      </c>
      <c r="J120" s="61">
        <v>4500000</v>
      </c>
      <c r="K120" s="61"/>
      <c r="L120" s="61"/>
      <c r="M120" s="61"/>
      <c r="N120" s="61">
        <f t="shared" si="2"/>
        <v>4040000</v>
      </c>
      <c r="O120" s="61">
        <f t="shared" si="3"/>
        <v>4300000</v>
      </c>
      <c r="P120" s="61">
        <f t="shared" si="4"/>
        <v>4500000</v>
      </c>
      <c r="Q120" s="61"/>
      <c r="R120" s="61"/>
      <c r="S120" s="61"/>
      <c r="T120" s="61">
        <f t="shared" si="6"/>
        <v>4040000</v>
      </c>
      <c r="U120" s="61">
        <f t="shared" si="7"/>
        <v>4300000</v>
      </c>
      <c r="V120" s="61">
        <f t="shared" si="8"/>
        <v>4500000</v>
      </c>
      <c r="W120" s="61">
        <v>13191.74</v>
      </c>
      <c r="X120" s="61"/>
      <c r="Y120" s="61"/>
      <c r="Z120" s="61">
        <f t="shared" si="10"/>
        <v>4053191.74</v>
      </c>
      <c r="AA120" s="61">
        <f t="shared" si="11"/>
        <v>4300000</v>
      </c>
      <c r="AB120" s="61">
        <f t="shared" si="12"/>
        <v>4500000</v>
      </c>
    </row>
    <row r="121" spans="1:28" ht="26.4">
      <c r="A121" s="184"/>
      <c r="B121" s="74" t="s">
        <v>281</v>
      </c>
      <c r="C121" s="35" t="s">
        <v>13</v>
      </c>
      <c r="D121" s="35" t="s">
        <v>14</v>
      </c>
      <c r="E121" s="35" t="s">
        <v>100</v>
      </c>
      <c r="F121" s="35" t="s">
        <v>319</v>
      </c>
      <c r="G121" s="36"/>
      <c r="H121" s="61">
        <f>H122</f>
        <v>3300000</v>
      </c>
      <c r="I121" s="61">
        <f t="shared" ref="I121:M122" si="164">I122</f>
        <v>3500000</v>
      </c>
      <c r="J121" s="61">
        <f t="shared" si="164"/>
        <v>3600000</v>
      </c>
      <c r="K121" s="61">
        <f t="shared" si="164"/>
        <v>0</v>
      </c>
      <c r="L121" s="61">
        <f t="shared" si="164"/>
        <v>0</v>
      </c>
      <c r="M121" s="61">
        <f t="shared" si="164"/>
        <v>0</v>
      </c>
      <c r="N121" s="61">
        <f t="shared" si="2"/>
        <v>3300000</v>
      </c>
      <c r="O121" s="61">
        <f t="shared" si="3"/>
        <v>3500000</v>
      </c>
      <c r="P121" s="61">
        <f t="shared" si="4"/>
        <v>3600000</v>
      </c>
      <c r="Q121" s="61">
        <f t="shared" ref="Q121:S122" si="165">Q122</f>
        <v>0</v>
      </c>
      <c r="R121" s="61">
        <f t="shared" si="165"/>
        <v>0</v>
      </c>
      <c r="S121" s="61">
        <f t="shared" si="165"/>
        <v>0</v>
      </c>
      <c r="T121" s="61">
        <f t="shared" si="6"/>
        <v>3300000</v>
      </c>
      <c r="U121" s="61">
        <f t="shared" si="7"/>
        <v>3500000</v>
      </c>
      <c r="V121" s="61">
        <f t="shared" si="8"/>
        <v>3600000</v>
      </c>
      <c r="W121" s="61">
        <f t="shared" ref="W121:Y122" si="166">W122</f>
        <v>0</v>
      </c>
      <c r="X121" s="61">
        <f t="shared" si="166"/>
        <v>0</v>
      </c>
      <c r="Y121" s="61">
        <f t="shared" si="166"/>
        <v>0</v>
      </c>
      <c r="Z121" s="61">
        <f t="shared" si="10"/>
        <v>3300000</v>
      </c>
      <c r="AA121" s="61">
        <f t="shared" si="11"/>
        <v>3500000</v>
      </c>
      <c r="AB121" s="61">
        <f t="shared" si="12"/>
        <v>3600000</v>
      </c>
    </row>
    <row r="122" spans="1:28" ht="26.4">
      <c r="A122" s="31"/>
      <c r="B122" s="74" t="s">
        <v>41</v>
      </c>
      <c r="C122" s="35" t="s">
        <v>13</v>
      </c>
      <c r="D122" s="35" t="s">
        <v>14</v>
      </c>
      <c r="E122" s="35" t="s">
        <v>100</v>
      </c>
      <c r="F122" s="35" t="s">
        <v>319</v>
      </c>
      <c r="G122" s="36" t="s">
        <v>39</v>
      </c>
      <c r="H122" s="61">
        <f>H123</f>
        <v>3300000</v>
      </c>
      <c r="I122" s="61">
        <f t="shared" si="164"/>
        <v>3500000</v>
      </c>
      <c r="J122" s="61">
        <f t="shared" si="164"/>
        <v>3600000</v>
      </c>
      <c r="K122" s="61">
        <f t="shared" si="164"/>
        <v>0</v>
      </c>
      <c r="L122" s="61">
        <f t="shared" si="164"/>
        <v>0</v>
      </c>
      <c r="M122" s="61">
        <f t="shared" si="164"/>
        <v>0</v>
      </c>
      <c r="N122" s="61">
        <f t="shared" si="2"/>
        <v>3300000</v>
      </c>
      <c r="O122" s="61">
        <f t="shared" si="3"/>
        <v>3500000</v>
      </c>
      <c r="P122" s="61">
        <f t="shared" si="4"/>
        <v>3600000</v>
      </c>
      <c r="Q122" s="61">
        <f t="shared" si="165"/>
        <v>0</v>
      </c>
      <c r="R122" s="61">
        <f t="shared" si="165"/>
        <v>0</v>
      </c>
      <c r="S122" s="61">
        <f t="shared" si="165"/>
        <v>0</v>
      </c>
      <c r="T122" s="61">
        <f t="shared" si="6"/>
        <v>3300000</v>
      </c>
      <c r="U122" s="61">
        <f t="shared" si="7"/>
        <v>3500000</v>
      </c>
      <c r="V122" s="61">
        <f t="shared" si="8"/>
        <v>3600000</v>
      </c>
      <c r="W122" s="61">
        <f t="shared" si="166"/>
        <v>0</v>
      </c>
      <c r="X122" s="61">
        <f t="shared" si="166"/>
        <v>0</v>
      </c>
      <c r="Y122" s="61">
        <f t="shared" si="166"/>
        <v>0</v>
      </c>
      <c r="Z122" s="61">
        <f t="shared" si="10"/>
        <v>3300000</v>
      </c>
      <c r="AA122" s="61">
        <f t="shared" si="11"/>
        <v>3500000</v>
      </c>
      <c r="AB122" s="61">
        <f t="shared" si="12"/>
        <v>3600000</v>
      </c>
    </row>
    <row r="123" spans="1:28">
      <c r="A123" s="31"/>
      <c r="B123" s="102" t="s">
        <v>42</v>
      </c>
      <c r="C123" s="35" t="s">
        <v>13</v>
      </c>
      <c r="D123" s="35" t="s">
        <v>14</v>
      </c>
      <c r="E123" s="35" t="s">
        <v>100</v>
      </c>
      <c r="F123" s="35" t="s">
        <v>319</v>
      </c>
      <c r="G123" s="36" t="s">
        <v>40</v>
      </c>
      <c r="H123" s="61">
        <v>3300000</v>
      </c>
      <c r="I123" s="61">
        <v>3500000</v>
      </c>
      <c r="J123" s="61">
        <v>3600000</v>
      </c>
      <c r="K123" s="61"/>
      <c r="L123" s="61"/>
      <c r="M123" s="61"/>
      <c r="N123" s="61">
        <f t="shared" ref="N123:N202" si="167">H123+K123</f>
        <v>3300000</v>
      </c>
      <c r="O123" s="61">
        <f t="shared" ref="O123:O202" si="168">I123+L123</f>
        <v>3500000</v>
      </c>
      <c r="P123" s="61">
        <f t="shared" ref="P123:P202" si="169">J123+M123</f>
        <v>3600000</v>
      </c>
      <c r="Q123" s="61"/>
      <c r="R123" s="61"/>
      <c r="S123" s="61"/>
      <c r="T123" s="61">
        <f t="shared" ref="T123:T193" si="170">N123+Q123</f>
        <v>3300000</v>
      </c>
      <c r="U123" s="61">
        <f t="shared" ref="U123:U193" si="171">O123+R123</f>
        <v>3500000</v>
      </c>
      <c r="V123" s="61">
        <f t="shared" ref="V123:V193" si="172">P123+S123</f>
        <v>3600000</v>
      </c>
      <c r="W123" s="61"/>
      <c r="X123" s="61"/>
      <c r="Y123" s="61"/>
      <c r="Z123" s="61">
        <f t="shared" ref="Z123:Z193" si="173">T123+W123</f>
        <v>3300000</v>
      </c>
      <c r="AA123" s="61">
        <f t="shared" ref="AA123:AA193" si="174">U123+X123</f>
        <v>3500000</v>
      </c>
      <c r="AB123" s="61">
        <f t="shared" ref="AB123:AB193" si="175">V123+Y123</f>
        <v>3600000</v>
      </c>
    </row>
    <row r="124" spans="1:28" ht="39.6">
      <c r="A124" s="31"/>
      <c r="B124" s="222" t="s">
        <v>401</v>
      </c>
      <c r="C124" s="35" t="s">
        <v>13</v>
      </c>
      <c r="D124" s="35" t="s">
        <v>14</v>
      </c>
      <c r="E124" s="35" t="s">
        <v>100</v>
      </c>
      <c r="F124" s="35" t="s">
        <v>402</v>
      </c>
      <c r="G124" s="36"/>
      <c r="H124" s="187"/>
      <c r="I124" s="187"/>
      <c r="J124" s="187"/>
      <c r="K124" s="187"/>
      <c r="L124" s="187"/>
      <c r="M124" s="187"/>
      <c r="N124" s="187"/>
      <c r="O124" s="187"/>
      <c r="P124" s="187"/>
      <c r="Q124" s="187"/>
      <c r="R124" s="187"/>
      <c r="S124" s="187"/>
      <c r="T124" s="187"/>
      <c r="U124" s="187"/>
      <c r="V124" s="187"/>
      <c r="W124" s="187">
        <f>W125</f>
        <v>0</v>
      </c>
      <c r="X124" s="187">
        <f t="shared" ref="X124:Y125" si="176">X125</f>
        <v>0</v>
      </c>
      <c r="Y124" s="187">
        <f t="shared" si="176"/>
        <v>648872</v>
      </c>
      <c r="Z124" s="61">
        <f t="shared" ref="Z124:Z126" si="177">T124+W124</f>
        <v>0</v>
      </c>
      <c r="AA124" s="61">
        <f t="shared" ref="AA124:AA126" si="178">U124+X124</f>
        <v>0</v>
      </c>
      <c r="AB124" s="61">
        <f t="shared" ref="AB124:AB126" si="179">V124+Y124</f>
        <v>648872</v>
      </c>
    </row>
    <row r="125" spans="1:28" ht="26.4">
      <c r="A125" s="31"/>
      <c r="B125" s="223" t="s">
        <v>41</v>
      </c>
      <c r="C125" s="35" t="s">
        <v>13</v>
      </c>
      <c r="D125" s="35" t="s">
        <v>14</v>
      </c>
      <c r="E125" s="35" t="s">
        <v>100</v>
      </c>
      <c r="F125" s="35" t="s">
        <v>402</v>
      </c>
      <c r="G125" s="36" t="s">
        <v>39</v>
      </c>
      <c r="H125" s="187"/>
      <c r="I125" s="187"/>
      <c r="J125" s="187"/>
      <c r="K125" s="187"/>
      <c r="L125" s="187"/>
      <c r="M125" s="187"/>
      <c r="N125" s="187"/>
      <c r="O125" s="187"/>
      <c r="P125" s="187"/>
      <c r="Q125" s="187"/>
      <c r="R125" s="187"/>
      <c r="S125" s="187"/>
      <c r="T125" s="187"/>
      <c r="U125" s="187"/>
      <c r="V125" s="187"/>
      <c r="W125" s="187">
        <f>W126</f>
        <v>0</v>
      </c>
      <c r="X125" s="187">
        <f t="shared" si="176"/>
        <v>0</v>
      </c>
      <c r="Y125" s="187">
        <f t="shared" si="176"/>
        <v>648872</v>
      </c>
      <c r="Z125" s="61">
        <f t="shared" si="177"/>
        <v>0</v>
      </c>
      <c r="AA125" s="61">
        <f t="shared" si="178"/>
        <v>0</v>
      </c>
      <c r="AB125" s="61">
        <f t="shared" si="179"/>
        <v>648872</v>
      </c>
    </row>
    <row r="126" spans="1:28">
      <c r="A126" s="31"/>
      <c r="B126" s="222" t="s">
        <v>42</v>
      </c>
      <c r="C126" s="35" t="s">
        <v>13</v>
      </c>
      <c r="D126" s="35" t="s">
        <v>14</v>
      </c>
      <c r="E126" s="35" t="s">
        <v>100</v>
      </c>
      <c r="F126" s="35" t="s">
        <v>402</v>
      </c>
      <c r="G126" s="36" t="s">
        <v>40</v>
      </c>
      <c r="H126" s="187"/>
      <c r="I126" s="187"/>
      <c r="J126" s="187"/>
      <c r="K126" s="187"/>
      <c r="L126" s="187"/>
      <c r="M126" s="187"/>
      <c r="N126" s="187"/>
      <c r="O126" s="187"/>
      <c r="P126" s="187"/>
      <c r="Q126" s="187"/>
      <c r="R126" s="187"/>
      <c r="S126" s="187"/>
      <c r="T126" s="187"/>
      <c r="U126" s="187"/>
      <c r="V126" s="187"/>
      <c r="W126" s="187"/>
      <c r="X126" s="187"/>
      <c r="Y126" s="61">
        <v>648872</v>
      </c>
      <c r="Z126" s="61">
        <f t="shared" si="177"/>
        <v>0</v>
      </c>
      <c r="AA126" s="61">
        <f t="shared" si="178"/>
        <v>0</v>
      </c>
      <c r="AB126" s="61">
        <f t="shared" si="179"/>
        <v>648872</v>
      </c>
    </row>
    <row r="127" spans="1:28" ht="105.6">
      <c r="A127" s="180"/>
      <c r="B127" s="102" t="s">
        <v>403</v>
      </c>
      <c r="C127" s="35" t="s">
        <v>13</v>
      </c>
      <c r="D127" s="35" t="s">
        <v>14</v>
      </c>
      <c r="E127" s="35" t="s">
        <v>404</v>
      </c>
      <c r="F127" s="35" t="s">
        <v>405</v>
      </c>
      <c r="G127" s="36"/>
      <c r="H127" s="187"/>
      <c r="I127" s="187"/>
      <c r="J127" s="187"/>
      <c r="K127" s="187"/>
      <c r="L127" s="187"/>
      <c r="M127" s="187"/>
      <c r="N127" s="187"/>
      <c r="O127" s="187"/>
      <c r="P127" s="187"/>
      <c r="Q127" s="187">
        <f>Q128</f>
        <v>31779.64</v>
      </c>
      <c r="R127" s="187">
        <f t="shared" ref="R127:R128" si="180">R128</f>
        <v>0</v>
      </c>
      <c r="S127" s="187">
        <f t="shared" ref="S127:S128" si="181">S128</f>
        <v>0</v>
      </c>
      <c r="T127" s="187">
        <f t="shared" si="170"/>
        <v>31779.64</v>
      </c>
      <c r="U127" s="187">
        <f t="shared" si="171"/>
        <v>0</v>
      </c>
      <c r="V127" s="187">
        <f t="shared" si="172"/>
        <v>0</v>
      </c>
      <c r="W127" s="187">
        <f>W128</f>
        <v>0</v>
      </c>
      <c r="X127" s="187">
        <f t="shared" ref="X127:Y128" si="182">X128</f>
        <v>0</v>
      </c>
      <c r="Y127" s="187">
        <f t="shared" si="182"/>
        <v>0</v>
      </c>
      <c r="Z127" s="187">
        <f t="shared" si="173"/>
        <v>31779.64</v>
      </c>
      <c r="AA127" s="187">
        <f t="shared" si="174"/>
        <v>0</v>
      </c>
      <c r="AB127" s="187">
        <f t="shared" si="175"/>
        <v>0</v>
      </c>
    </row>
    <row r="128" spans="1:28" ht="26.4">
      <c r="A128" s="180"/>
      <c r="B128" s="102" t="s">
        <v>41</v>
      </c>
      <c r="C128" s="35" t="s">
        <v>13</v>
      </c>
      <c r="D128" s="35" t="s">
        <v>14</v>
      </c>
      <c r="E128" s="35" t="s">
        <v>404</v>
      </c>
      <c r="F128" s="35" t="s">
        <v>405</v>
      </c>
      <c r="G128" s="36" t="s">
        <v>39</v>
      </c>
      <c r="H128" s="187"/>
      <c r="I128" s="187"/>
      <c r="J128" s="187"/>
      <c r="K128" s="187"/>
      <c r="L128" s="187"/>
      <c r="M128" s="187"/>
      <c r="N128" s="187"/>
      <c r="O128" s="187"/>
      <c r="P128" s="187"/>
      <c r="Q128" s="187">
        <f>Q129</f>
        <v>31779.64</v>
      </c>
      <c r="R128" s="187">
        <f t="shared" si="180"/>
        <v>0</v>
      </c>
      <c r="S128" s="187">
        <f t="shared" si="181"/>
        <v>0</v>
      </c>
      <c r="T128" s="187">
        <f t="shared" si="170"/>
        <v>31779.64</v>
      </c>
      <c r="U128" s="187">
        <f t="shared" si="171"/>
        <v>0</v>
      </c>
      <c r="V128" s="187">
        <f t="shared" si="172"/>
        <v>0</v>
      </c>
      <c r="W128" s="187">
        <f>W129</f>
        <v>0</v>
      </c>
      <c r="X128" s="187">
        <f t="shared" si="182"/>
        <v>0</v>
      </c>
      <c r="Y128" s="187">
        <f t="shared" si="182"/>
        <v>0</v>
      </c>
      <c r="Z128" s="187">
        <f t="shared" si="173"/>
        <v>31779.64</v>
      </c>
      <c r="AA128" s="187">
        <f t="shared" si="174"/>
        <v>0</v>
      </c>
      <c r="AB128" s="187">
        <f t="shared" si="175"/>
        <v>0</v>
      </c>
    </row>
    <row r="129" spans="1:28">
      <c r="A129" s="180"/>
      <c r="B129" s="102" t="s">
        <v>42</v>
      </c>
      <c r="C129" s="35" t="s">
        <v>13</v>
      </c>
      <c r="D129" s="35" t="s">
        <v>14</v>
      </c>
      <c r="E129" s="35" t="s">
        <v>404</v>
      </c>
      <c r="F129" s="35" t="s">
        <v>405</v>
      </c>
      <c r="G129" s="36" t="s">
        <v>40</v>
      </c>
      <c r="H129" s="187"/>
      <c r="I129" s="187"/>
      <c r="J129" s="187"/>
      <c r="K129" s="187"/>
      <c r="L129" s="187"/>
      <c r="M129" s="187"/>
      <c r="N129" s="187"/>
      <c r="O129" s="187"/>
      <c r="P129" s="187"/>
      <c r="Q129" s="61">
        <v>31779.64</v>
      </c>
      <c r="R129" s="187"/>
      <c r="S129" s="187"/>
      <c r="T129" s="187">
        <f t="shared" si="170"/>
        <v>31779.64</v>
      </c>
      <c r="U129" s="187">
        <f t="shared" si="171"/>
        <v>0</v>
      </c>
      <c r="V129" s="187">
        <f t="shared" si="172"/>
        <v>0</v>
      </c>
      <c r="W129" s="61"/>
      <c r="X129" s="187"/>
      <c r="Y129" s="187"/>
      <c r="Z129" s="187">
        <f t="shared" si="173"/>
        <v>31779.64</v>
      </c>
      <c r="AA129" s="187">
        <f t="shared" si="174"/>
        <v>0</v>
      </c>
      <c r="AB129" s="187">
        <f t="shared" si="175"/>
        <v>0</v>
      </c>
    </row>
    <row r="130" spans="1:28" ht="26.4">
      <c r="A130" s="184" t="s">
        <v>26</v>
      </c>
      <c r="B130" s="81" t="s">
        <v>93</v>
      </c>
      <c r="C130" s="6" t="s">
        <v>13</v>
      </c>
      <c r="D130" s="6" t="s">
        <v>4</v>
      </c>
      <c r="E130" s="6" t="s">
        <v>100</v>
      </c>
      <c r="F130" s="6" t="s">
        <v>101</v>
      </c>
      <c r="G130" s="17"/>
      <c r="H130" s="58">
        <f>H131</f>
        <v>998000</v>
      </c>
      <c r="I130" s="58">
        <f t="shared" ref="I130:M130" si="183">I131</f>
        <v>998000</v>
      </c>
      <c r="J130" s="58">
        <f t="shared" si="183"/>
        <v>998000</v>
      </c>
      <c r="K130" s="58">
        <f t="shared" si="183"/>
        <v>0</v>
      </c>
      <c r="L130" s="58">
        <f t="shared" si="183"/>
        <v>0</v>
      </c>
      <c r="M130" s="58">
        <f t="shared" si="183"/>
        <v>0</v>
      </c>
      <c r="N130" s="58">
        <f t="shared" si="167"/>
        <v>998000</v>
      </c>
      <c r="O130" s="58">
        <f t="shared" si="168"/>
        <v>998000</v>
      </c>
      <c r="P130" s="58">
        <f t="shared" si="169"/>
        <v>998000</v>
      </c>
      <c r="Q130" s="58">
        <f>Q131+Q139</f>
        <v>68394</v>
      </c>
      <c r="R130" s="58">
        <f t="shared" ref="R130:S130" si="184">R131+R139</f>
        <v>0</v>
      </c>
      <c r="S130" s="58">
        <f t="shared" si="184"/>
        <v>0</v>
      </c>
      <c r="T130" s="58">
        <f t="shared" si="170"/>
        <v>1066394</v>
      </c>
      <c r="U130" s="58">
        <f t="shared" si="171"/>
        <v>998000</v>
      </c>
      <c r="V130" s="58">
        <f t="shared" si="172"/>
        <v>998000</v>
      </c>
      <c r="W130" s="58">
        <f>W131+W139</f>
        <v>-13191.74</v>
      </c>
      <c r="X130" s="58">
        <f t="shared" ref="X130:Y130" si="185">X131+X139</f>
        <v>0</v>
      </c>
      <c r="Y130" s="58">
        <f t="shared" si="185"/>
        <v>0</v>
      </c>
      <c r="Z130" s="58">
        <f t="shared" si="173"/>
        <v>1053202.26</v>
      </c>
      <c r="AA130" s="58">
        <f t="shared" si="174"/>
        <v>998000</v>
      </c>
      <c r="AB130" s="58">
        <f t="shared" si="175"/>
        <v>998000</v>
      </c>
    </row>
    <row r="131" spans="1:28">
      <c r="A131" s="253"/>
      <c r="B131" s="56" t="s">
        <v>43</v>
      </c>
      <c r="C131" s="5" t="s">
        <v>13</v>
      </c>
      <c r="D131" s="54" t="s">
        <v>4</v>
      </c>
      <c r="E131" s="5" t="s">
        <v>100</v>
      </c>
      <c r="F131" s="5" t="s">
        <v>103</v>
      </c>
      <c r="G131" s="17"/>
      <c r="H131" s="57">
        <f>+H132+H134+H137</f>
        <v>998000</v>
      </c>
      <c r="I131" s="57">
        <f t="shared" ref="I131:J131" si="186">+I132+I134+I137</f>
        <v>998000</v>
      </c>
      <c r="J131" s="57">
        <f t="shared" si="186"/>
        <v>998000</v>
      </c>
      <c r="K131" s="57">
        <f t="shared" ref="K131:M131" si="187">+K132+K134+K137</f>
        <v>0</v>
      </c>
      <c r="L131" s="57">
        <f t="shared" si="187"/>
        <v>0</v>
      </c>
      <c r="M131" s="57">
        <f t="shared" si="187"/>
        <v>0</v>
      </c>
      <c r="N131" s="57">
        <f t="shared" si="167"/>
        <v>998000</v>
      </c>
      <c r="O131" s="57">
        <f t="shared" si="168"/>
        <v>998000</v>
      </c>
      <c r="P131" s="57">
        <f t="shared" si="169"/>
        <v>998000</v>
      </c>
      <c r="Q131" s="57">
        <f t="shared" ref="Q131:S131" si="188">+Q132+Q134+Q137</f>
        <v>-11606</v>
      </c>
      <c r="R131" s="57">
        <f t="shared" si="188"/>
        <v>0</v>
      </c>
      <c r="S131" s="57">
        <f t="shared" si="188"/>
        <v>0</v>
      </c>
      <c r="T131" s="57">
        <f t="shared" si="170"/>
        <v>986394</v>
      </c>
      <c r="U131" s="57">
        <f t="shared" si="171"/>
        <v>998000</v>
      </c>
      <c r="V131" s="57">
        <f t="shared" si="172"/>
        <v>998000</v>
      </c>
      <c r="W131" s="57">
        <f t="shared" ref="W131:Y131" si="189">+W132+W134+W137</f>
        <v>-13191.74</v>
      </c>
      <c r="X131" s="57">
        <f t="shared" si="189"/>
        <v>0</v>
      </c>
      <c r="Y131" s="57">
        <f t="shared" si="189"/>
        <v>0</v>
      </c>
      <c r="Z131" s="57">
        <f t="shared" si="173"/>
        <v>973202.26</v>
      </c>
      <c r="AA131" s="57">
        <f t="shared" si="174"/>
        <v>998000</v>
      </c>
      <c r="AB131" s="57">
        <f t="shared" si="175"/>
        <v>998000</v>
      </c>
    </row>
    <row r="132" spans="1:28" ht="26.4">
      <c r="A132" s="253"/>
      <c r="B132" s="56" t="s">
        <v>186</v>
      </c>
      <c r="C132" s="5" t="s">
        <v>13</v>
      </c>
      <c r="D132" s="54" t="s">
        <v>4</v>
      </c>
      <c r="E132" s="5" t="s">
        <v>100</v>
      </c>
      <c r="F132" s="5" t="s">
        <v>103</v>
      </c>
      <c r="G132" s="55" t="s">
        <v>32</v>
      </c>
      <c r="H132" s="57">
        <f>H133</f>
        <v>50000</v>
      </c>
      <c r="I132" s="57">
        <f t="shared" ref="I132:M132" si="190">I133</f>
        <v>50000</v>
      </c>
      <c r="J132" s="57">
        <f t="shared" si="190"/>
        <v>50000</v>
      </c>
      <c r="K132" s="57">
        <f t="shared" si="190"/>
        <v>0</v>
      </c>
      <c r="L132" s="57">
        <f t="shared" si="190"/>
        <v>0</v>
      </c>
      <c r="M132" s="57">
        <f t="shared" si="190"/>
        <v>0</v>
      </c>
      <c r="N132" s="57">
        <f t="shared" si="167"/>
        <v>50000</v>
      </c>
      <c r="O132" s="57">
        <f t="shared" si="168"/>
        <v>50000</v>
      </c>
      <c r="P132" s="57">
        <f t="shared" si="169"/>
        <v>50000</v>
      </c>
      <c r="Q132" s="57">
        <f t="shared" ref="Q132:S132" si="191">Q133</f>
        <v>0</v>
      </c>
      <c r="R132" s="57">
        <f t="shared" si="191"/>
        <v>0</v>
      </c>
      <c r="S132" s="57">
        <f t="shared" si="191"/>
        <v>0</v>
      </c>
      <c r="T132" s="57">
        <f t="shared" si="170"/>
        <v>50000</v>
      </c>
      <c r="U132" s="57">
        <f t="shared" si="171"/>
        <v>50000</v>
      </c>
      <c r="V132" s="57">
        <f t="shared" si="172"/>
        <v>50000</v>
      </c>
      <c r="W132" s="57">
        <f t="shared" ref="W132:Y132" si="192">W133</f>
        <v>0</v>
      </c>
      <c r="X132" s="57">
        <f t="shared" si="192"/>
        <v>0</v>
      </c>
      <c r="Y132" s="57">
        <f t="shared" si="192"/>
        <v>0</v>
      </c>
      <c r="Z132" s="57">
        <f t="shared" si="173"/>
        <v>50000</v>
      </c>
      <c r="AA132" s="57">
        <f t="shared" si="174"/>
        <v>50000</v>
      </c>
      <c r="AB132" s="57">
        <f t="shared" si="175"/>
        <v>50000</v>
      </c>
    </row>
    <row r="133" spans="1:28" ht="26.4">
      <c r="A133" s="253"/>
      <c r="B133" s="56" t="s">
        <v>34</v>
      </c>
      <c r="C133" s="5" t="s">
        <v>13</v>
      </c>
      <c r="D133" s="54" t="s">
        <v>4</v>
      </c>
      <c r="E133" s="5" t="s">
        <v>100</v>
      </c>
      <c r="F133" s="5" t="s">
        <v>103</v>
      </c>
      <c r="G133" s="55" t="s">
        <v>33</v>
      </c>
      <c r="H133" s="61">
        <v>50000</v>
      </c>
      <c r="I133" s="61">
        <v>50000</v>
      </c>
      <c r="J133" s="61">
        <v>50000</v>
      </c>
      <c r="K133" s="61"/>
      <c r="L133" s="61"/>
      <c r="M133" s="61"/>
      <c r="N133" s="61">
        <f t="shared" si="167"/>
        <v>50000</v>
      </c>
      <c r="O133" s="61">
        <f t="shared" si="168"/>
        <v>50000</v>
      </c>
      <c r="P133" s="61">
        <f t="shared" si="169"/>
        <v>50000</v>
      </c>
      <c r="Q133" s="61"/>
      <c r="R133" s="61"/>
      <c r="S133" s="61"/>
      <c r="T133" s="61">
        <f t="shared" si="170"/>
        <v>50000</v>
      </c>
      <c r="U133" s="61">
        <f t="shared" si="171"/>
        <v>50000</v>
      </c>
      <c r="V133" s="61">
        <f t="shared" si="172"/>
        <v>50000</v>
      </c>
      <c r="W133" s="61"/>
      <c r="X133" s="61"/>
      <c r="Y133" s="61"/>
      <c r="Z133" s="61">
        <f t="shared" si="173"/>
        <v>50000</v>
      </c>
      <c r="AA133" s="61">
        <f t="shared" si="174"/>
        <v>50000</v>
      </c>
      <c r="AB133" s="61">
        <f t="shared" si="175"/>
        <v>50000</v>
      </c>
    </row>
    <row r="134" spans="1:28">
      <c r="A134" s="253"/>
      <c r="B134" s="56" t="s">
        <v>35</v>
      </c>
      <c r="C134" s="5" t="s">
        <v>13</v>
      </c>
      <c r="D134" s="54" t="s">
        <v>4</v>
      </c>
      <c r="E134" s="5" t="s">
        <v>100</v>
      </c>
      <c r="F134" s="5" t="s">
        <v>103</v>
      </c>
      <c r="G134" s="55" t="s">
        <v>36</v>
      </c>
      <c r="H134" s="57">
        <f>+H135+H136</f>
        <v>100000</v>
      </c>
      <c r="I134" s="57">
        <f t="shared" ref="I134:M134" si="193">+I135+I136</f>
        <v>100000</v>
      </c>
      <c r="J134" s="57">
        <f t="shared" si="193"/>
        <v>100000</v>
      </c>
      <c r="K134" s="57">
        <f t="shared" si="193"/>
        <v>0</v>
      </c>
      <c r="L134" s="57">
        <f t="shared" si="193"/>
        <v>0</v>
      </c>
      <c r="M134" s="57">
        <f t="shared" si="193"/>
        <v>0</v>
      </c>
      <c r="N134" s="57">
        <f t="shared" si="167"/>
        <v>100000</v>
      </c>
      <c r="O134" s="57">
        <f t="shared" si="168"/>
        <v>100000</v>
      </c>
      <c r="P134" s="57">
        <f t="shared" si="169"/>
        <v>100000</v>
      </c>
      <c r="Q134" s="57">
        <f t="shared" ref="Q134:S134" si="194">+Q135+Q136</f>
        <v>-11606</v>
      </c>
      <c r="R134" s="57">
        <f t="shared" si="194"/>
        <v>0</v>
      </c>
      <c r="S134" s="57">
        <f t="shared" si="194"/>
        <v>0</v>
      </c>
      <c r="T134" s="57">
        <f t="shared" si="170"/>
        <v>88394</v>
      </c>
      <c r="U134" s="57">
        <f t="shared" si="171"/>
        <v>100000</v>
      </c>
      <c r="V134" s="57">
        <f t="shared" si="172"/>
        <v>100000</v>
      </c>
      <c r="W134" s="57">
        <f t="shared" ref="W134:Y134" si="195">+W135+W136</f>
        <v>0</v>
      </c>
      <c r="X134" s="57">
        <f t="shared" si="195"/>
        <v>0</v>
      </c>
      <c r="Y134" s="57">
        <f t="shared" si="195"/>
        <v>0</v>
      </c>
      <c r="Z134" s="57">
        <f t="shared" si="173"/>
        <v>88394</v>
      </c>
      <c r="AA134" s="57">
        <f t="shared" si="174"/>
        <v>100000</v>
      </c>
      <c r="AB134" s="57">
        <f t="shared" si="175"/>
        <v>100000</v>
      </c>
    </row>
    <row r="135" spans="1:28">
      <c r="A135" s="253"/>
      <c r="B135" s="56" t="s">
        <v>161</v>
      </c>
      <c r="C135" s="5" t="s">
        <v>13</v>
      </c>
      <c r="D135" s="54" t="s">
        <v>4</v>
      </c>
      <c r="E135" s="5" t="s">
        <v>100</v>
      </c>
      <c r="F135" s="5" t="s">
        <v>103</v>
      </c>
      <c r="G135" s="55" t="s">
        <v>162</v>
      </c>
      <c r="H135" s="61">
        <v>50000</v>
      </c>
      <c r="I135" s="61">
        <v>50000</v>
      </c>
      <c r="J135" s="61">
        <v>50000</v>
      </c>
      <c r="K135" s="61"/>
      <c r="L135" s="61"/>
      <c r="M135" s="61"/>
      <c r="N135" s="61">
        <f t="shared" si="167"/>
        <v>50000</v>
      </c>
      <c r="O135" s="61">
        <f t="shared" si="168"/>
        <v>50000</v>
      </c>
      <c r="P135" s="61">
        <f t="shared" si="169"/>
        <v>50000</v>
      </c>
      <c r="Q135" s="61">
        <v>-11606</v>
      </c>
      <c r="R135" s="61"/>
      <c r="S135" s="61"/>
      <c r="T135" s="61">
        <f t="shared" si="170"/>
        <v>38394</v>
      </c>
      <c r="U135" s="61">
        <f t="shared" si="171"/>
        <v>50000</v>
      </c>
      <c r="V135" s="61">
        <f t="shared" si="172"/>
        <v>50000</v>
      </c>
      <c r="W135" s="61"/>
      <c r="X135" s="61"/>
      <c r="Y135" s="61"/>
      <c r="Z135" s="61">
        <f t="shared" si="173"/>
        <v>38394</v>
      </c>
      <c r="AA135" s="61">
        <f t="shared" si="174"/>
        <v>50000</v>
      </c>
      <c r="AB135" s="61">
        <f t="shared" si="175"/>
        <v>50000</v>
      </c>
    </row>
    <row r="136" spans="1:28">
      <c r="A136" s="253"/>
      <c r="B136" s="56" t="s">
        <v>67</v>
      </c>
      <c r="C136" s="5" t="s">
        <v>13</v>
      </c>
      <c r="D136" s="54" t="s">
        <v>4</v>
      </c>
      <c r="E136" s="5" t="s">
        <v>100</v>
      </c>
      <c r="F136" s="5" t="s">
        <v>103</v>
      </c>
      <c r="G136" s="55" t="s">
        <v>68</v>
      </c>
      <c r="H136" s="61">
        <v>50000</v>
      </c>
      <c r="I136" s="61">
        <v>50000</v>
      </c>
      <c r="J136" s="61">
        <v>50000</v>
      </c>
      <c r="K136" s="61"/>
      <c r="L136" s="61"/>
      <c r="M136" s="61"/>
      <c r="N136" s="61">
        <f t="shared" si="167"/>
        <v>50000</v>
      </c>
      <c r="O136" s="61">
        <f t="shared" si="168"/>
        <v>50000</v>
      </c>
      <c r="P136" s="61">
        <f t="shared" si="169"/>
        <v>50000</v>
      </c>
      <c r="Q136" s="61"/>
      <c r="R136" s="61"/>
      <c r="S136" s="61"/>
      <c r="T136" s="61">
        <f t="shared" si="170"/>
        <v>50000</v>
      </c>
      <c r="U136" s="61">
        <f t="shared" si="171"/>
        <v>50000</v>
      </c>
      <c r="V136" s="61">
        <f t="shared" si="172"/>
        <v>50000</v>
      </c>
      <c r="W136" s="61"/>
      <c r="X136" s="61"/>
      <c r="Y136" s="61"/>
      <c r="Z136" s="61">
        <f t="shared" si="173"/>
        <v>50000</v>
      </c>
      <c r="AA136" s="61">
        <f t="shared" si="174"/>
        <v>50000</v>
      </c>
      <c r="AB136" s="61">
        <f t="shared" si="175"/>
        <v>50000</v>
      </c>
    </row>
    <row r="137" spans="1:28" ht="26.4">
      <c r="A137" s="253"/>
      <c r="B137" s="27" t="s">
        <v>41</v>
      </c>
      <c r="C137" s="5" t="s">
        <v>13</v>
      </c>
      <c r="D137" s="54" t="s">
        <v>4</v>
      </c>
      <c r="E137" s="5" t="s">
        <v>100</v>
      </c>
      <c r="F137" s="5" t="s">
        <v>103</v>
      </c>
      <c r="G137" s="17" t="s">
        <v>39</v>
      </c>
      <c r="H137" s="57">
        <f>H138</f>
        <v>848000</v>
      </c>
      <c r="I137" s="57">
        <f t="shared" ref="I137:M137" si="196">I138</f>
        <v>848000</v>
      </c>
      <c r="J137" s="57">
        <f t="shared" si="196"/>
        <v>848000</v>
      </c>
      <c r="K137" s="57">
        <f t="shared" si="196"/>
        <v>0</v>
      </c>
      <c r="L137" s="57">
        <f t="shared" si="196"/>
        <v>0</v>
      </c>
      <c r="M137" s="57">
        <f t="shared" si="196"/>
        <v>0</v>
      </c>
      <c r="N137" s="57">
        <f t="shared" si="167"/>
        <v>848000</v>
      </c>
      <c r="O137" s="57">
        <f t="shared" si="168"/>
        <v>848000</v>
      </c>
      <c r="P137" s="57">
        <f t="shared" si="169"/>
        <v>848000</v>
      </c>
      <c r="Q137" s="57">
        <f t="shared" ref="Q137:S137" si="197">Q138</f>
        <v>0</v>
      </c>
      <c r="R137" s="57">
        <f t="shared" si="197"/>
        <v>0</v>
      </c>
      <c r="S137" s="57">
        <f t="shared" si="197"/>
        <v>0</v>
      </c>
      <c r="T137" s="57">
        <f t="shared" si="170"/>
        <v>848000</v>
      </c>
      <c r="U137" s="57">
        <f t="shared" si="171"/>
        <v>848000</v>
      </c>
      <c r="V137" s="57">
        <f t="shared" si="172"/>
        <v>848000</v>
      </c>
      <c r="W137" s="57">
        <f t="shared" ref="W137:Y137" si="198">W138</f>
        <v>-13191.74</v>
      </c>
      <c r="X137" s="57">
        <f t="shared" si="198"/>
        <v>0</v>
      </c>
      <c r="Y137" s="57">
        <f t="shared" si="198"/>
        <v>0</v>
      </c>
      <c r="Z137" s="57">
        <f t="shared" si="173"/>
        <v>834808.26</v>
      </c>
      <c r="AA137" s="57">
        <f t="shared" si="174"/>
        <v>848000</v>
      </c>
      <c r="AB137" s="57">
        <f t="shared" si="175"/>
        <v>848000</v>
      </c>
    </row>
    <row r="138" spans="1:28">
      <c r="A138" s="253"/>
      <c r="B138" s="26" t="s">
        <v>42</v>
      </c>
      <c r="C138" s="5" t="s">
        <v>13</v>
      </c>
      <c r="D138" s="54" t="s">
        <v>4</v>
      </c>
      <c r="E138" s="5" t="s">
        <v>100</v>
      </c>
      <c r="F138" s="5" t="s">
        <v>103</v>
      </c>
      <c r="G138" s="17" t="s">
        <v>40</v>
      </c>
      <c r="H138" s="61">
        <v>848000</v>
      </c>
      <c r="I138" s="61">
        <v>848000</v>
      </c>
      <c r="J138" s="61">
        <v>848000</v>
      </c>
      <c r="K138" s="61"/>
      <c r="L138" s="61"/>
      <c r="M138" s="61"/>
      <c r="N138" s="61">
        <f t="shared" si="167"/>
        <v>848000</v>
      </c>
      <c r="O138" s="61">
        <f t="shared" si="168"/>
        <v>848000</v>
      </c>
      <c r="P138" s="61">
        <f t="shared" si="169"/>
        <v>848000</v>
      </c>
      <c r="Q138" s="61"/>
      <c r="R138" s="61"/>
      <c r="S138" s="61"/>
      <c r="T138" s="61">
        <f t="shared" si="170"/>
        <v>848000</v>
      </c>
      <c r="U138" s="61">
        <f t="shared" si="171"/>
        <v>848000</v>
      </c>
      <c r="V138" s="61">
        <f t="shared" si="172"/>
        <v>848000</v>
      </c>
      <c r="W138" s="61">
        <v>-13191.74</v>
      </c>
      <c r="X138" s="61"/>
      <c r="Y138" s="61"/>
      <c r="Z138" s="61">
        <f t="shared" si="173"/>
        <v>834808.26</v>
      </c>
      <c r="AA138" s="61">
        <f t="shared" si="174"/>
        <v>848000</v>
      </c>
      <c r="AB138" s="61">
        <f t="shared" si="175"/>
        <v>848000</v>
      </c>
    </row>
    <row r="139" spans="1:28">
      <c r="A139" s="184"/>
      <c r="B139" s="82" t="s">
        <v>170</v>
      </c>
      <c r="C139" s="35" t="s">
        <v>13</v>
      </c>
      <c r="D139" s="54" t="s">
        <v>4</v>
      </c>
      <c r="E139" s="35" t="s">
        <v>100</v>
      </c>
      <c r="F139" s="35" t="s">
        <v>169</v>
      </c>
      <c r="G139" s="36"/>
      <c r="H139" s="61"/>
      <c r="I139" s="61"/>
      <c r="J139" s="61"/>
      <c r="K139" s="61"/>
      <c r="L139" s="61"/>
      <c r="M139" s="61"/>
      <c r="N139" s="61"/>
      <c r="O139" s="61"/>
      <c r="P139" s="61"/>
      <c r="Q139" s="61">
        <f>Q142+Q144</f>
        <v>80000</v>
      </c>
      <c r="R139" s="61">
        <f t="shared" ref="R139:S139" si="199">R142+R144</f>
        <v>0</v>
      </c>
      <c r="S139" s="61">
        <f t="shared" si="199"/>
        <v>0</v>
      </c>
      <c r="T139" s="61">
        <f t="shared" ref="T139:T145" si="200">N139+Q139</f>
        <v>80000</v>
      </c>
      <c r="U139" s="61">
        <f t="shared" ref="U139:U145" si="201">O139+R139</f>
        <v>0</v>
      </c>
      <c r="V139" s="61">
        <f t="shared" ref="V139:V145" si="202">P139+S139</f>
        <v>0</v>
      </c>
      <c r="W139" s="61">
        <f>W140+W142+W144</f>
        <v>0</v>
      </c>
      <c r="X139" s="61">
        <f t="shared" ref="X139:Y139" si="203">X140+X142+X144</f>
        <v>0</v>
      </c>
      <c r="Y139" s="61">
        <f t="shared" si="203"/>
        <v>0</v>
      </c>
      <c r="Z139" s="61">
        <f t="shared" si="173"/>
        <v>80000</v>
      </c>
      <c r="AA139" s="61">
        <f t="shared" si="174"/>
        <v>0</v>
      </c>
      <c r="AB139" s="61">
        <f t="shared" si="175"/>
        <v>0</v>
      </c>
    </row>
    <row r="140" spans="1:28" ht="26.4">
      <c r="A140" s="184"/>
      <c r="B140" s="56" t="s">
        <v>186</v>
      </c>
      <c r="C140" s="35" t="s">
        <v>13</v>
      </c>
      <c r="D140" s="54" t="s">
        <v>4</v>
      </c>
      <c r="E140" s="35" t="s">
        <v>100</v>
      </c>
      <c r="F140" s="35" t="s">
        <v>169</v>
      </c>
      <c r="G140" s="36" t="s">
        <v>32</v>
      </c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>
        <f>W141</f>
        <v>10000</v>
      </c>
      <c r="X140" s="61"/>
      <c r="Y140" s="61"/>
      <c r="Z140" s="61"/>
      <c r="AA140" s="61"/>
      <c r="AB140" s="61"/>
    </row>
    <row r="141" spans="1:28" ht="26.4">
      <c r="A141" s="184"/>
      <c r="B141" s="56" t="s">
        <v>34</v>
      </c>
      <c r="C141" s="35" t="s">
        <v>13</v>
      </c>
      <c r="D141" s="54" t="s">
        <v>4</v>
      </c>
      <c r="E141" s="35" t="s">
        <v>100</v>
      </c>
      <c r="F141" s="35" t="s">
        <v>169</v>
      </c>
      <c r="G141" s="36" t="s">
        <v>33</v>
      </c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>
        <v>10000</v>
      </c>
      <c r="X141" s="61"/>
      <c r="Y141" s="61"/>
      <c r="Z141" s="61"/>
      <c r="AA141" s="61"/>
      <c r="AB141" s="61"/>
    </row>
    <row r="142" spans="1:28">
      <c r="A142" s="184"/>
      <c r="B142" s="56" t="s">
        <v>35</v>
      </c>
      <c r="C142" s="35" t="s">
        <v>13</v>
      </c>
      <c r="D142" s="54" t="s">
        <v>4</v>
      </c>
      <c r="E142" s="35" t="s">
        <v>100</v>
      </c>
      <c r="F142" s="35" t="s">
        <v>169</v>
      </c>
      <c r="G142" s="36" t="s">
        <v>36</v>
      </c>
      <c r="H142" s="61"/>
      <c r="I142" s="61"/>
      <c r="J142" s="61"/>
      <c r="K142" s="61"/>
      <c r="L142" s="61"/>
      <c r="M142" s="61"/>
      <c r="N142" s="61"/>
      <c r="O142" s="61"/>
      <c r="P142" s="61"/>
      <c r="Q142" s="61">
        <f>Q143</f>
        <v>60000</v>
      </c>
      <c r="R142" s="61">
        <f t="shared" ref="R142:S142" si="204">R143</f>
        <v>0</v>
      </c>
      <c r="S142" s="61">
        <f t="shared" si="204"/>
        <v>0</v>
      </c>
      <c r="T142" s="61">
        <f t="shared" ref="T142:T143" si="205">N142+Q142</f>
        <v>60000</v>
      </c>
      <c r="U142" s="61">
        <f t="shared" ref="U142:U143" si="206">O142+R142</f>
        <v>0</v>
      </c>
      <c r="V142" s="61">
        <f t="shared" ref="V142:V143" si="207">P142+S142</f>
        <v>0</v>
      </c>
      <c r="W142" s="61">
        <f>W143</f>
        <v>-10000</v>
      </c>
      <c r="X142" s="61">
        <f t="shared" ref="X142:Y142" si="208">X143</f>
        <v>0</v>
      </c>
      <c r="Y142" s="61">
        <f t="shared" si="208"/>
        <v>0</v>
      </c>
      <c r="Z142" s="61">
        <f t="shared" si="173"/>
        <v>50000</v>
      </c>
      <c r="AA142" s="61">
        <f t="shared" si="174"/>
        <v>0</v>
      </c>
      <c r="AB142" s="61">
        <f t="shared" si="175"/>
        <v>0</v>
      </c>
    </row>
    <row r="143" spans="1:28">
      <c r="A143" s="184"/>
      <c r="B143" s="56" t="s">
        <v>161</v>
      </c>
      <c r="C143" s="35" t="s">
        <v>13</v>
      </c>
      <c r="D143" s="54" t="s">
        <v>4</v>
      </c>
      <c r="E143" s="35" t="s">
        <v>100</v>
      </c>
      <c r="F143" s="35" t="s">
        <v>169</v>
      </c>
      <c r="G143" s="36" t="s">
        <v>162</v>
      </c>
      <c r="H143" s="61"/>
      <c r="I143" s="61"/>
      <c r="J143" s="61"/>
      <c r="K143" s="61"/>
      <c r="L143" s="61"/>
      <c r="M143" s="61"/>
      <c r="N143" s="61"/>
      <c r="O143" s="61"/>
      <c r="P143" s="61"/>
      <c r="Q143" s="61">
        <v>60000</v>
      </c>
      <c r="R143" s="61"/>
      <c r="S143" s="61"/>
      <c r="T143" s="61">
        <f t="shared" si="205"/>
        <v>60000</v>
      </c>
      <c r="U143" s="61">
        <f t="shared" si="206"/>
        <v>0</v>
      </c>
      <c r="V143" s="61">
        <f t="shared" si="207"/>
        <v>0</v>
      </c>
      <c r="W143" s="61">
        <v>-10000</v>
      </c>
      <c r="X143" s="61"/>
      <c r="Y143" s="61"/>
      <c r="Z143" s="61">
        <f t="shared" si="173"/>
        <v>50000</v>
      </c>
      <c r="AA143" s="61">
        <f t="shared" si="174"/>
        <v>0</v>
      </c>
      <c r="AB143" s="61">
        <f t="shared" si="175"/>
        <v>0</v>
      </c>
    </row>
    <row r="144" spans="1:28" ht="26.4">
      <c r="A144" s="184"/>
      <c r="B144" s="74" t="s">
        <v>41</v>
      </c>
      <c r="C144" s="35" t="s">
        <v>13</v>
      </c>
      <c r="D144" s="54" t="s">
        <v>4</v>
      </c>
      <c r="E144" s="35" t="s">
        <v>100</v>
      </c>
      <c r="F144" s="35" t="s">
        <v>169</v>
      </c>
      <c r="G144" s="36" t="s">
        <v>39</v>
      </c>
      <c r="H144" s="61"/>
      <c r="I144" s="61"/>
      <c r="J144" s="61"/>
      <c r="K144" s="61"/>
      <c r="L144" s="61"/>
      <c r="M144" s="61"/>
      <c r="N144" s="61"/>
      <c r="O144" s="61"/>
      <c r="P144" s="61"/>
      <c r="Q144" s="61">
        <f>Q145</f>
        <v>20000</v>
      </c>
      <c r="R144" s="61">
        <f t="shared" ref="R144:S144" si="209">R145</f>
        <v>0</v>
      </c>
      <c r="S144" s="61">
        <f t="shared" si="209"/>
        <v>0</v>
      </c>
      <c r="T144" s="61">
        <f t="shared" si="200"/>
        <v>20000</v>
      </c>
      <c r="U144" s="61">
        <f t="shared" si="201"/>
        <v>0</v>
      </c>
      <c r="V144" s="61">
        <f t="shared" si="202"/>
        <v>0</v>
      </c>
      <c r="W144" s="61">
        <f>W145</f>
        <v>0</v>
      </c>
      <c r="X144" s="61">
        <f t="shared" ref="X144:Y144" si="210">X145</f>
        <v>0</v>
      </c>
      <c r="Y144" s="61">
        <f t="shared" si="210"/>
        <v>0</v>
      </c>
      <c r="Z144" s="61">
        <f t="shared" si="173"/>
        <v>20000</v>
      </c>
      <c r="AA144" s="61">
        <f t="shared" si="174"/>
        <v>0</v>
      </c>
      <c r="AB144" s="61">
        <f t="shared" si="175"/>
        <v>0</v>
      </c>
    </row>
    <row r="145" spans="1:28">
      <c r="A145" s="184"/>
      <c r="B145" s="85" t="s">
        <v>42</v>
      </c>
      <c r="C145" s="35" t="s">
        <v>13</v>
      </c>
      <c r="D145" s="54" t="s">
        <v>4</v>
      </c>
      <c r="E145" s="35" t="s">
        <v>100</v>
      </c>
      <c r="F145" s="35" t="s">
        <v>169</v>
      </c>
      <c r="G145" s="36" t="s">
        <v>40</v>
      </c>
      <c r="H145" s="61"/>
      <c r="I145" s="61"/>
      <c r="J145" s="61"/>
      <c r="K145" s="61"/>
      <c r="L145" s="61"/>
      <c r="M145" s="61"/>
      <c r="N145" s="61"/>
      <c r="O145" s="61"/>
      <c r="P145" s="61"/>
      <c r="Q145" s="61">
        <v>20000</v>
      </c>
      <c r="R145" s="61"/>
      <c r="S145" s="61"/>
      <c r="T145" s="61">
        <f t="shared" si="200"/>
        <v>20000</v>
      </c>
      <c r="U145" s="61">
        <f t="shared" si="201"/>
        <v>0</v>
      </c>
      <c r="V145" s="61">
        <f t="shared" si="202"/>
        <v>0</v>
      </c>
      <c r="W145" s="61"/>
      <c r="X145" s="61"/>
      <c r="Y145" s="61"/>
      <c r="Z145" s="61">
        <f t="shared" si="173"/>
        <v>20000</v>
      </c>
      <c r="AA145" s="61">
        <f t="shared" si="174"/>
        <v>0</v>
      </c>
      <c r="AB145" s="61">
        <f t="shared" si="175"/>
        <v>0</v>
      </c>
    </row>
    <row r="146" spans="1:28" ht="26.4">
      <c r="A146" s="184" t="s">
        <v>27</v>
      </c>
      <c r="B146" s="81" t="s">
        <v>94</v>
      </c>
      <c r="C146" s="6" t="s">
        <v>13</v>
      </c>
      <c r="D146" s="6" t="s">
        <v>5</v>
      </c>
      <c r="E146" s="6" t="s">
        <v>100</v>
      </c>
      <c r="F146" s="6" t="s">
        <v>101</v>
      </c>
      <c r="G146" s="17"/>
      <c r="H146" s="58">
        <f>H147</f>
        <v>275000</v>
      </c>
      <c r="I146" s="58">
        <f t="shared" ref="I146:M146" si="211">I147</f>
        <v>275000</v>
      </c>
      <c r="J146" s="58">
        <f t="shared" si="211"/>
        <v>275000</v>
      </c>
      <c r="K146" s="58">
        <f t="shared" si="211"/>
        <v>0</v>
      </c>
      <c r="L146" s="58">
        <f t="shared" si="211"/>
        <v>0</v>
      </c>
      <c r="M146" s="58">
        <f t="shared" si="211"/>
        <v>0</v>
      </c>
      <c r="N146" s="58">
        <f t="shared" si="167"/>
        <v>275000</v>
      </c>
      <c r="O146" s="58">
        <f t="shared" si="168"/>
        <v>275000</v>
      </c>
      <c r="P146" s="58">
        <f t="shared" si="169"/>
        <v>275000</v>
      </c>
      <c r="Q146" s="58">
        <f>Q147+Q155</f>
        <v>92065.82</v>
      </c>
      <c r="R146" s="58">
        <f t="shared" ref="R146:S146" si="212">R147+R155</f>
        <v>43231.06</v>
      </c>
      <c r="S146" s="58">
        <f t="shared" si="212"/>
        <v>43231.06</v>
      </c>
      <c r="T146" s="58">
        <f t="shared" si="170"/>
        <v>367065.82</v>
      </c>
      <c r="U146" s="58">
        <f t="shared" si="171"/>
        <v>318231.06</v>
      </c>
      <c r="V146" s="58">
        <f t="shared" si="172"/>
        <v>318231.06</v>
      </c>
      <c r="W146" s="58">
        <f>W147+W155</f>
        <v>0</v>
      </c>
      <c r="X146" s="58">
        <f t="shared" ref="X146:Y146" si="213">X147+X155</f>
        <v>0</v>
      </c>
      <c r="Y146" s="58">
        <f t="shared" si="213"/>
        <v>0</v>
      </c>
      <c r="Z146" s="58">
        <f t="shared" si="173"/>
        <v>367065.82</v>
      </c>
      <c r="AA146" s="58">
        <f t="shared" si="174"/>
        <v>318231.06</v>
      </c>
      <c r="AB146" s="58">
        <f t="shared" si="175"/>
        <v>318231.06</v>
      </c>
    </row>
    <row r="147" spans="1:28">
      <c r="A147" s="253"/>
      <c r="B147" s="26" t="s">
        <v>43</v>
      </c>
      <c r="C147" s="5" t="s">
        <v>13</v>
      </c>
      <c r="D147" s="54" t="s">
        <v>5</v>
      </c>
      <c r="E147" s="5" t="s">
        <v>100</v>
      </c>
      <c r="F147" s="5" t="s">
        <v>103</v>
      </c>
      <c r="G147" s="17"/>
      <c r="H147" s="57">
        <f>H148+H153+H150</f>
        <v>275000</v>
      </c>
      <c r="I147" s="57">
        <f t="shared" ref="I147:J147" si="214">I148+I153+I150</f>
        <v>275000</v>
      </c>
      <c r="J147" s="57">
        <f t="shared" si="214"/>
        <v>275000</v>
      </c>
      <c r="K147" s="57">
        <f t="shared" ref="K147:M147" si="215">K148+K153+K150</f>
        <v>0</v>
      </c>
      <c r="L147" s="57">
        <f t="shared" si="215"/>
        <v>0</v>
      </c>
      <c r="M147" s="57">
        <f t="shared" si="215"/>
        <v>0</v>
      </c>
      <c r="N147" s="57">
        <f t="shared" si="167"/>
        <v>275000</v>
      </c>
      <c r="O147" s="57">
        <f t="shared" si="168"/>
        <v>275000</v>
      </c>
      <c r="P147" s="57">
        <f t="shared" si="169"/>
        <v>275000</v>
      </c>
      <c r="Q147" s="57">
        <f t="shared" ref="Q147:S147" si="216">Q148+Q153+Q150</f>
        <v>11606</v>
      </c>
      <c r="R147" s="57">
        <f t="shared" si="216"/>
        <v>0</v>
      </c>
      <c r="S147" s="57">
        <f t="shared" si="216"/>
        <v>0</v>
      </c>
      <c r="T147" s="57">
        <f t="shared" si="170"/>
        <v>286606</v>
      </c>
      <c r="U147" s="57">
        <f t="shared" si="171"/>
        <v>275000</v>
      </c>
      <c r="V147" s="57">
        <f t="shared" si="172"/>
        <v>275000</v>
      </c>
      <c r="W147" s="57">
        <f t="shared" ref="W147:Y147" si="217">W148+W153+W150</f>
        <v>0</v>
      </c>
      <c r="X147" s="57">
        <f t="shared" si="217"/>
        <v>0</v>
      </c>
      <c r="Y147" s="57">
        <f t="shared" si="217"/>
        <v>0</v>
      </c>
      <c r="Z147" s="57">
        <f t="shared" si="173"/>
        <v>286606</v>
      </c>
      <c r="AA147" s="57">
        <f t="shared" si="174"/>
        <v>275000</v>
      </c>
      <c r="AB147" s="57">
        <f t="shared" si="175"/>
        <v>275000</v>
      </c>
    </row>
    <row r="148" spans="1:28" ht="26.4">
      <c r="A148" s="253"/>
      <c r="B148" s="56" t="s">
        <v>186</v>
      </c>
      <c r="C148" s="5" t="s">
        <v>13</v>
      </c>
      <c r="D148" s="54" t="s">
        <v>5</v>
      </c>
      <c r="E148" s="5" t="s">
        <v>100</v>
      </c>
      <c r="F148" s="5" t="s">
        <v>103</v>
      </c>
      <c r="G148" s="55" t="s">
        <v>32</v>
      </c>
      <c r="H148" s="57">
        <f>H149</f>
        <v>30000</v>
      </c>
      <c r="I148" s="57">
        <f t="shared" ref="I148:M148" si="218">I149</f>
        <v>30000</v>
      </c>
      <c r="J148" s="57">
        <f t="shared" si="218"/>
        <v>30000</v>
      </c>
      <c r="K148" s="57">
        <f t="shared" si="218"/>
        <v>22000</v>
      </c>
      <c r="L148" s="57">
        <f t="shared" si="218"/>
        <v>0</v>
      </c>
      <c r="M148" s="57">
        <f t="shared" si="218"/>
        <v>0</v>
      </c>
      <c r="N148" s="57">
        <f t="shared" si="167"/>
        <v>52000</v>
      </c>
      <c r="O148" s="57">
        <f t="shared" si="168"/>
        <v>30000</v>
      </c>
      <c r="P148" s="57">
        <f t="shared" si="169"/>
        <v>30000</v>
      </c>
      <c r="Q148" s="57">
        <f t="shared" ref="Q148:S148" si="219">Q149</f>
        <v>3606</v>
      </c>
      <c r="R148" s="57">
        <f t="shared" si="219"/>
        <v>0</v>
      </c>
      <c r="S148" s="57">
        <f t="shared" si="219"/>
        <v>0</v>
      </c>
      <c r="T148" s="57">
        <f t="shared" si="170"/>
        <v>55606</v>
      </c>
      <c r="U148" s="57">
        <f t="shared" si="171"/>
        <v>30000</v>
      </c>
      <c r="V148" s="57">
        <f t="shared" si="172"/>
        <v>30000</v>
      </c>
      <c r="W148" s="57">
        <f t="shared" ref="W148:Y148" si="220">W149</f>
        <v>0</v>
      </c>
      <c r="X148" s="57">
        <f t="shared" si="220"/>
        <v>0</v>
      </c>
      <c r="Y148" s="57">
        <f t="shared" si="220"/>
        <v>0</v>
      </c>
      <c r="Z148" s="57">
        <f t="shared" si="173"/>
        <v>55606</v>
      </c>
      <c r="AA148" s="57">
        <f t="shared" si="174"/>
        <v>30000</v>
      </c>
      <c r="AB148" s="57">
        <f t="shared" si="175"/>
        <v>30000</v>
      </c>
    </row>
    <row r="149" spans="1:28" ht="26.4">
      <c r="A149" s="253"/>
      <c r="B149" s="56" t="s">
        <v>34</v>
      </c>
      <c r="C149" s="5" t="s">
        <v>13</v>
      </c>
      <c r="D149" s="54" t="s">
        <v>5</v>
      </c>
      <c r="E149" s="5" t="s">
        <v>100</v>
      </c>
      <c r="F149" s="5" t="s">
        <v>103</v>
      </c>
      <c r="G149" s="55" t="s">
        <v>33</v>
      </c>
      <c r="H149" s="61">
        <v>30000</v>
      </c>
      <c r="I149" s="61">
        <v>30000</v>
      </c>
      <c r="J149" s="61">
        <v>30000</v>
      </c>
      <c r="K149" s="61">
        <v>22000</v>
      </c>
      <c r="L149" s="61"/>
      <c r="M149" s="61"/>
      <c r="N149" s="61">
        <f t="shared" si="167"/>
        <v>52000</v>
      </c>
      <c r="O149" s="61">
        <f t="shared" si="168"/>
        <v>30000</v>
      </c>
      <c r="P149" s="61">
        <f t="shared" si="169"/>
        <v>30000</v>
      </c>
      <c r="Q149" s="61">
        <f>-8000+11606</f>
        <v>3606</v>
      </c>
      <c r="R149" s="61"/>
      <c r="S149" s="61"/>
      <c r="T149" s="61">
        <f t="shared" si="170"/>
        <v>55606</v>
      </c>
      <c r="U149" s="61">
        <f t="shared" si="171"/>
        <v>30000</v>
      </c>
      <c r="V149" s="61">
        <f t="shared" si="172"/>
        <v>30000</v>
      </c>
      <c r="W149" s="61"/>
      <c r="X149" s="61"/>
      <c r="Y149" s="61"/>
      <c r="Z149" s="61">
        <f t="shared" si="173"/>
        <v>55606</v>
      </c>
      <c r="AA149" s="61">
        <f t="shared" si="174"/>
        <v>30000</v>
      </c>
      <c r="AB149" s="61">
        <f t="shared" si="175"/>
        <v>30000</v>
      </c>
    </row>
    <row r="150" spans="1:28">
      <c r="A150" s="253"/>
      <c r="B150" s="56" t="s">
        <v>35</v>
      </c>
      <c r="C150" s="5" t="s">
        <v>13</v>
      </c>
      <c r="D150" s="54" t="s">
        <v>5</v>
      </c>
      <c r="E150" s="5" t="s">
        <v>100</v>
      </c>
      <c r="F150" s="5" t="s">
        <v>103</v>
      </c>
      <c r="G150" s="55" t="s">
        <v>36</v>
      </c>
      <c r="H150" s="57">
        <f>H151+H152</f>
        <v>130000</v>
      </c>
      <c r="I150" s="57">
        <f t="shared" ref="I150:M150" si="221">I151+I152</f>
        <v>130000</v>
      </c>
      <c r="J150" s="57">
        <f t="shared" si="221"/>
        <v>130000</v>
      </c>
      <c r="K150" s="57">
        <f t="shared" si="221"/>
        <v>-22000</v>
      </c>
      <c r="L150" s="57">
        <f t="shared" si="221"/>
        <v>0</v>
      </c>
      <c r="M150" s="57">
        <f t="shared" si="221"/>
        <v>0</v>
      </c>
      <c r="N150" s="57">
        <f t="shared" si="167"/>
        <v>108000</v>
      </c>
      <c r="O150" s="57">
        <f t="shared" si="168"/>
        <v>130000</v>
      </c>
      <c r="P150" s="57">
        <f t="shared" si="169"/>
        <v>130000</v>
      </c>
      <c r="Q150" s="57">
        <f t="shared" ref="Q150:S150" si="222">Q151+Q152</f>
        <v>8000</v>
      </c>
      <c r="R150" s="57">
        <f t="shared" si="222"/>
        <v>0</v>
      </c>
      <c r="S150" s="57">
        <f t="shared" si="222"/>
        <v>0</v>
      </c>
      <c r="T150" s="57">
        <f t="shared" si="170"/>
        <v>116000</v>
      </c>
      <c r="U150" s="57">
        <f t="shared" si="171"/>
        <v>130000</v>
      </c>
      <c r="V150" s="57">
        <f t="shared" si="172"/>
        <v>130000</v>
      </c>
      <c r="W150" s="57">
        <f t="shared" ref="W150:Y150" si="223">W151+W152</f>
        <v>0</v>
      </c>
      <c r="X150" s="57">
        <f t="shared" si="223"/>
        <v>0</v>
      </c>
      <c r="Y150" s="57">
        <f t="shared" si="223"/>
        <v>0</v>
      </c>
      <c r="Z150" s="57">
        <f t="shared" si="173"/>
        <v>116000</v>
      </c>
      <c r="AA150" s="57">
        <f t="shared" si="174"/>
        <v>130000</v>
      </c>
      <c r="AB150" s="57">
        <f t="shared" si="175"/>
        <v>130000</v>
      </c>
    </row>
    <row r="151" spans="1:28">
      <c r="A151" s="253"/>
      <c r="B151" s="56" t="s">
        <v>161</v>
      </c>
      <c r="C151" s="5" t="s">
        <v>13</v>
      </c>
      <c r="D151" s="54" t="s">
        <v>5</v>
      </c>
      <c r="E151" s="5" t="s">
        <v>100</v>
      </c>
      <c r="F151" s="5" t="s">
        <v>103</v>
      </c>
      <c r="G151" s="55" t="s">
        <v>162</v>
      </c>
      <c r="H151" s="61">
        <v>50000</v>
      </c>
      <c r="I151" s="61">
        <v>50000</v>
      </c>
      <c r="J151" s="61">
        <v>50000</v>
      </c>
      <c r="K151" s="61">
        <v>-22000</v>
      </c>
      <c r="L151" s="61"/>
      <c r="M151" s="61"/>
      <c r="N151" s="61">
        <f t="shared" si="167"/>
        <v>28000</v>
      </c>
      <c r="O151" s="61">
        <f t="shared" si="168"/>
        <v>50000</v>
      </c>
      <c r="P151" s="61">
        <f t="shared" si="169"/>
        <v>50000</v>
      </c>
      <c r="Q151" s="61">
        <v>8000</v>
      </c>
      <c r="R151" s="61"/>
      <c r="S151" s="61"/>
      <c r="T151" s="61">
        <f t="shared" si="170"/>
        <v>36000</v>
      </c>
      <c r="U151" s="61">
        <f t="shared" si="171"/>
        <v>50000</v>
      </c>
      <c r="V151" s="61">
        <f t="shared" si="172"/>
        <v>50000</v>
      </c>
      <c r="W151" s="61"/>
      <c r="X151" s="61"/>
      <c r="Y151" s="61"/>
      <c r="Z151" s="61">
        <f t="shared" si="173"/>
        <v>36000</v>
      </c>
      <c r="AA151" s="61">
        <f t="shared" si="174"/>
        <v>50000</v>
      </c>
      <c r="AB151" s="61">
        <f t="shared" si="175"/>
        <v>50000</v>
      </c>
    </row>
    <row r="152" spans="1:28">
      <c r="A152" s="253"/>
      <c r="B152" s="56" t="s">
        <v>67</v>
      </c>
      <c r="C152" s="5" t="s">
        <v>13</v>
      </c>
      <c r="D152" s="54" t="s">
        <v>5</v>
      </c>
      <c r="E152" s="5" t="s">
        <v>100</v>
      </c>
      <c r="F152" s="5" t="s">
        <v>103</v>
      </c>
      <c r="G152" s="55" t="s">
        <v>68</v>
      </c>
      <c r="H152" s="61">
        <v>80000</v>
      </c>
      <c r="I152" s="61">
        <v>80000</v>
      </c>
      <c r="J152" s="61">
        <v>80000</v>
      </c>
      <c r="K152" s="61"/>
      <c r="L152" s="61"/>
      <c r="M152" s="61"/>
      <c r="N152" s="61">
        <f t="shared" si="167"/>
        <v>80000</v>
      </c>
      <c r="O152" s="61">
        <f t="shared" si="168"/>
        <v>80000</v>
      </c>
      <c r="P152" s="61">
        <f t="shared" si="169"/>
        <v>80000</v>
      </c>
      <c r="Q152" s="61"/>
      <c r="R152" s="61"/>
      <c r="S152" s="61"/>
      <c r="T152" s="61">
        <f t="shared" si="170"/>
        <v>80000</v>
      </c>
      <c r="U152" s="61">
        <f t="shared" si="171"/>
        <v>80000</v>
      </c>
      <c r="V152" s="61">
        <f t="shared" si="172"/>
        <v>80000</v>
      </c>
      <c r="W152" s="61"/>
      <c r="X152" s="61"/>
      <c r="Y152" s="61"/>
      <c r="Z152" s="61">
        <f t="shared" si="173"/>
        <v>80000</v>
      </c>
      <c r="AA152" s="61">
        <f t="shared" si="174"/>
        <v>80000</v>
      </c>
      <c r="AB152" s="61">
        <f t="shared" si="175"/>
        <v>80000</v>
      </c>
    </row>
    <row r="153" spans="1:28" ht="26.4">
      <c r="A153" s="253"/>
      <c r="B153" s="27" t="s">
        <v>41</v>
      </c>
      <c r="C153" s="5" t="s">
        <v>13</v>
      </c>
      <c r="D153" s="54" t="s">
        <v>5</v>
      </c>
      <c r="E153" s="5" t="s">
        <v>100</v>
      </c>
      <c r="F153" s="5" t="s">
        <v>103</v>
      </c>
      <c r="G153" s="17" t="s">
        <v>39</v>
      </c>
      <c r="H153" s="57">
        <f>H154</f>
        <v>115000</v>
      </c>
      <c r="I153" s="57">
        <f t="shared" ref="I153:M153" si="224">I154</f>
        <v>115000</v>
      </c>
      <c r="J153" s="57">
        <f t="shared" si="224"/>
        <v>115000</v>
      </c>
      <c r="K153" s="57">
        <f t="shared" si="224"/>
        <v>0</v>
      </c>
      <c r="L153" s="57">
        <f t="shared" si="224"/>
        <v>0</v>
      </c>
      <c r="M153" s="57">
        <f t="shared" si="224"/>
        <v>0</v>
      </c>
      <c r="N153" s="57">
        <f t="shared" si="167"/>
        <v>115000</v>
      </c>
      <c r="O153" s="57">
        <f t="shared" si="168"/>
        <v>115000</v>
      </c>
      <c r="P153" s="57">
        <f t="shared" si="169"/>
        <v>115000</v>
      </c>
      <c r="Q153" s="57">
        <f t="shared" ref="Q153:S153" si="225">Q154</f>
        <v>0</v>
      </c>
      <c r="R153" s="57">
        <f t="shared" si="225"/>
        <v>0</v>
      </c>
      <c r="S153" s="57">
        <f t="shared" si="225"/>
        <v>0</v>
      </c>
      <c r="T153" s="57">
        <f t="shared" si="170"/>
        <v>115000</v>
      </c>
      <c r="U153" s="57">
        <f t="shared" si="171"/>
        <v>115000</v>
      </c>
      <c r="V153" s="57">
        <f t="shared" si="172"/>
        <v>115000</v>
      </c>
      <c r="W153" s="57">
        <f t="shared" ref="W153:Y153" si="226">W154</f>
        <v>0</v>
      </c>
      <c r="X153" s="57">
        <f t="shared" si="226"/>
        <v>0</v>
      </c>
      <c r="Y153" s="57">
        <f t="shared" si="226"/>
        <v>0</v>
      </c>
      <c r="Z153" s="57">
        <f t="shared" si="173"/>
        <v>115000</v>
      </c>
      <c r="AA153" s="57">
        <f t="shared" si="174"/>
        <v>115000</v>
      </c>
      <c r="AB153" s="57">
        <f t="shared" si="175"/>
        <v>115000</v>
      </c>
    </row>
    <row r="154" spans="1:28">
      <c r="A154" s="253"/>
      <c r="B154" s="26" t="s">
        <v>42</v>
      </c>
      <c r="C154" s="5" t="s">
        <v>13</v>
      </c>
      <c r="D154" s="54" t="s">
        <v>5</v>
      </c>
      <c r="E154" s="5" t="s">
        <v>100</v>
      </c>
      <c r="F154" s="5" t="s">
        <v>103</v>
      </c>
      <c r="G154" s="17" t="s">
        <v>40</v>
      </c>
      <c r="H154" s="61">
        <v>115000</v>
      </c>
      <c r="I154" s="61">
        <v>115000</v>
      </c>
      <c r="J154" s="61">
        <v>115000</v>
      </c>
      <c r="K154" s="61"/>
      <c r="L154" s="61"/>
      <c r="M154" s="61"/>
      <c r="N154" s="61">
        <f t="shared" si="167"/>
        <v>115000</v>
      </c>
      <c r="O154" s="61">
        <f t="shared" si="168"/>
        <v>115000</v>
      </c>
      <c r="P154" s="61">
        <f t="shared" si="169"/>
        <v>115000</v>
      </c>
      <c r="Q154" s="61"/>
      <c r="R154" s="61"/>
      <c r="S154" s="61"/>
      <c r="T154" s="61">
        <f t="shared" si="170"/>
        <v>115000</v>
      </c>
      <c r="U154" s="61">
        <f t="shared" si="171"/>
        <v>115000</v>
      </c>
      <c r="V154" s="61">
        <f t="shared" si="172"/>
        <v>115000</v>
      </c>
      <c r="W154" s="61"/>
      <c r="X154" s="61"/>
      <c r="Y154" s="61"/>
      <c r="Z154" s="61">
        <f t="shared" si="173"/>
        <v>115000</v>
      </c>
      <c r="AA154" s="61">
        <f t="shared" si="174"/>
        <v>115000</v>
      </c>
      <c r="AB154" s="61">
        <f t="shared" si="175"/>
        <v>115000</v>
      </c>
    </row>
    <row r="155" spans="1:28" ht="26.4">
      <c r="A155" s="184"/>
      <c r="B155" s="85" t="s">
        <v>406</v>
      </c>
      <c r="C155" s="35" t="s">
        <v>13</v>
      </c>
      <c r="D155" s="35" t="s">
        <v>5</v>
      </c>
      <c r="E155" s="35" t="s">
        <v>100</v>
      </c>
      <c r="F155" s="35" t="s">
        <v>407</v>
      </c>
      <c r="G155" s="36"/>
      <c r="H155" s="61"/>
      <c r="I155" s="61"/>
      <c r="J155" s="61"/>
      <c r="K155" s="61"/>
      <c r="L155" s="61"/>
      <c r="M155" s="61"/>
      <c r="N155" s="61"/>
      <c r="O155" s="61"/>
      <c r="P155" s="61"/>
      <c r="Q155" s="61">
        <f>Q156</f>
        <v>80459.820000000007</v>
      </c>
      <c r="R155" s="61">
        <f t="shared" ref="R155:S156" si="227">R156</f>
        <v>43231.06</v>
      </c>
      <c r="S155" s="61">
        <f t="shared" si="227"/>
        <v>43231.06</v>
      </c>
      <c r="T155" s="61">
        <f t="shared" ref="T155:T157" si="228">N155+Q155</f>
        <v>80459.820000000007</v>
      </c>
      <c r="U155" s="61">
        <f t="shared" ref="U155:U157" si="229">O155+R155</f>
        <v>43231.06</v>
      </c>
      <c r="V155" s="61">
        <f t="shared" ref="V155:V157" si="230">P155+S155</f>
        <v>43231.06</v>
      </c>
      <c r="W155" s="61">
        <f>W156</f>
        <v>0</v>
      </c>
      <c r="X155" s="61">
        <f t="shared" ref="X155:Y156" si="231">X156</f>
        <v>0</v>
      </c>
      <c r="Y155" s="61">
        <f t="shared" si="231"/>
        <v>0</v>
      </c>
      <c r="Z155" s="61">
        <f t="shared" si="173"/>
        <v>80459.820000000007</v>
      </c>
      <c r="AA155" s="61">
        <f t="shared" si="174"/>
        <v>43231.06</v>
      </c>
      <c r="AB155" s="61">
        <f t="shared" si="175"/>
        <v>43231.06</v>
      </c>
    </row>
    <row r="156" spans="1:28" ht="26.4">
      <c r="A156" s="184"/>
      <c r="B156" s="85" t="s">
        <v>41</v>
      </c>
      <c r="C156" s="35" t="s">
        <v>13</v>
      </c>
      <c r="D156" s="35" t="s">
        <v>5</v>
      </c>
      <c r="E156" s="35" t="s">
        <v>100</v>
      </c>
      <c r="F156" s="35" t="s">
        <v>407</v>
      </c>
      <c r="G156" s="36" t="s">
        <v>39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>
        <f>Q157</f>
        <v>80459.820000000007</v>
      </c>
      <c r="R156" s="61">
        <f t="shared" si="227"/>
        <v>43231.06</v>
      </c>
      <c r="S156" s="61">
        <f t="shared" si="227"/>
        <v>43231.06</v>
      </c>
      <c r="T156" s="61">
        <f t="shared" si="228"/>
        <v>80459.820000000007</v>
      </c>
      <c r="U156" s="61">
        <f t="shared" si="229"/>
        <v>43231.06</v>
      </c>
      <c r="V156" s="61">
        <f t="shared" si="230"/>
        <v>43231.06</v>
      </c>
      <c r="W156" s="61">
        <f>W157</f>
        <v>0</v>
      </c>
      <c r="X156" s="61">
        <f t="shared" si="231"/>
        <v>0</v>
      </c>
      <c r="Y156" s="61">
        <f t="shared" si="231"/>
        <v>0</v>
      </c>
      <c r="Z156" s="61">
        <f t="shared" si="173"/>
        <v>80459.820000000007</v>
      </c>
      <c r="AA156" s="61">
        <f t="shared" si="174"/>
        <v>43231.06</v>
      </c>
      <c r="AB156" s="61">
        <f t="shared" si="175"/>
        <v>43231.06</v>
      </c>
    </row>
    <row r="157" spans="1:28">
      <c r="A157" s="184"/>
      <c r="B157" s="85" t="s">
        <v>42</v>
      </c>
      <c r="C157" s="35" t="s">
        <v>13</v>
      </c>
      <c r="D157" s="35" t="s">
        <v>5</v>
      </c>
      <c r="E157" s="35" t="s">
        <v>100</v>
      </c>
      <c r="F157" s="35" t="s">
        <v>407</v>
      </c>
      <c r="G157" s="36" t="s">
        <v>40</v>
      </c>
      <c r="H157" s="61"/>
      <c r="I157" s="61"/>
      <c r="J157" s="61"/>
      <c r="K157" s="61"/>
      <c r="L157" s="61"/>
      <c r="M157" s="61"/>
      <c r="N157" s="61"/>
      <c r="O157" s="61"/>
      <c r="P157" s="61"/>
      <c r="Q157" s="61">
        <f>56321.87+24137.95</f>
        <v>80459.820000000007</v>
      </c>
      <c r="R157" s="61">
        <v>43231.06</v>
      </c>
      <c r="S157" s="61">
        <v>43231.06</v>
      </c>
      <c r="T157" s="61">
        <f t="shared" si="228"/>
        <v>80459.820000000007</v>
      </c>
      <c r="U157" s="61">
        <f t="shared" si="229"/>
        <v>43231.06</v>
      </c>
      <c r="V157" s="61">
        <f t="shared" si="230"/>
        <v>43231.06</v>
      </c>
      <c r="W157" s="61"/>
      <c r="X157" s="61"/>
      <c r="Y157" s="61"/>
      <c r="Z157" s="61">
        <f t="shared" si="173"/>
        <v>80459.820000000007</v>
      </c>
      <c r="AA157" s="61">
        <f t="shared" si="174"/>
        <v>43231.06</v>
      </c>
      <c r="AB157" s="61">
        <f t="shared" si="175"/>
        <v>43231.06</v>
      </c>
    </row>
    <row r="158" spans="1:28" ht="26.4">
      <c r="A158" s="184" t="s">
        <v>98</v>
      </c>
      <c r="B158" s="81" t="s">
        <v>95</v>
      </c>
      <c r="C158" s="6" t="s">
        <v>13</v>
      </c>
      <c r="D158" s="6" t="s">
        <v>6</v>
      </c>
      <c r="E158" s="6" t="s">
        <v>100</v>
      </c>
      <c r="F158" s="6" t="s">
        <v>101</v>
      </c>
      <c r="G158" s="17"/>
      <c r="H158" s="58">
        <f>H159+H162+H165+H168+H174+H171+H177</f>
        <v>5330989.72</v>
      </c>
      <c r="I158" s="58">
        <f t="shared" ref="I158:J158" si="232">I159+I162+I165+I168+I174+I171+I177</f>
        <v>5440235.4100000001</v>
      </c>
      <c r="J158" s="58">
        <f t="shared" si="232"/>
        <v>5235211.6500000004</v>
      </c>
      <c r="K158" s="58">
        <f t="shared" ref="K158:M158" si="233">K159+K162+K165+K168+K174+K171+K177</f>
        <v>0</v>
      </c>
      <c r="L158" s="58">
        <f t="shared" si="233"/>
        <v>0</v>
      </c>
      <c r="M158" s="58">
        <f t="shared" si="233"/>
        <v>0</v>
      </c>
      <c r="N158" s="58">
        <f t="shared" si="167"/>
        <v>5330989.72</v>
      </c>
      <c r="O158" s="58">
        <f t="shared" si="168"/>
        <v>5440235.4100000001</v>
      </c>
      <c r="P158" s="58">
        <f t="shared" si="169"/>
        <v>5235211.6500000004</v>
      </c>
      <c r="Q158" s="58">
        <f t="shared" ref="Q158:S158" si="234">Q159+Q162+Q165+Q168+Q174+Q171+Q177</f>
        <v>0</v>
      </c>
      <c r="R158" s="58">
        <f t="shared" si="234"/>
        <v>0</v>
      </c>
      <c r="S158" s="58">
        <f t="shared" si="234"/>
        <v>0</v>
      </c>
      <c r="T158" s="58">
        <f t="shared" si="170"/>
        <v>5330989.72</v>
      </c>
      <c r="U158" s="58">
        <f t="shared" si="171"/>
        <v>5440235.4100000001</v>
      </c>
      <c r="V158" s="58">
        <f t="shared" si="172"/>
        <v>5235211.6500000004</v>
      </c>
      <c r="W158" s="58">
        <f t="shared" ref="W158:Y158" si="235">W159+W162+W165+W168+W174+W171+W177</f>
        <v>0</v>
      </c>
      <c r="X158" s="58">
        <f t="shared" si="235"/>
        <v>0</v>
      </c>
      <c r="Y158" s="58">
        <f t="shared" si="235"/>
        <v>0</v>
      </c>
      <c r="Z158" s="58">
        <f t="shared" si="173"/>
        <v>5330989.72</v>
      </c>
      <c r="AA158" s="58">
        <f t="shared" si="174"/>
        <v>5440235.4100000001</v>
      </c>
      <c r="AB158" s="58">
        <f t="shared" si="175"/>
        <v>5235211.6500000004</v>
      </c>
    </row>
    <row r="159" spans="1:28">
      <c r="A159" s="241"/>
      <c r="B159" s="102" t="s">
        <v>147</v>
      </c>
      <c r="C159" s="54" t="s">
        <v>13</v>
      </c>
      <c r="D159" s="54" t="s">
        <v>6</v>
      </c>
      <c r="E159" s="54" t="s">
        <v>100</v>
      </c>
      <c r="F159" s="54" t="s">
        <v>146</v>
      </c>
      <c r="G159" s="55"/>
      <c r="H159" s="64">
        <f>H160</f>
        <v>150000</v>
      </c>
      <c r="I159" s="64">
        <f t="shared" ref="I159:M160" si="236">I160</f>
        <v>150000</v>
      </c>
      <c r="J159" s="64">
        <f t="shared" si="236"/>
        <v>150000</v>
      </c>
      <c r="K159" s="64">
        <f t="shared" si="236"/>
        <v>0</v>
      </c>
      <c r="L159" s="64">
        <f t="shared" si="236"/>
        <v>0</v>
      </c>
      <c r="M159" s="64">
        <f t="shared" si="236"/>
        <v>0</v>
      </c>
      <c r="N159" s="64">
        <f t="shared" si="167"/>
        <v>150000</v>
      </c>
      <c r="O159" s="64">
        <f t="shared" si="168"/>
        <v>150000</v>
      </c>
      <c r="P159" s="64">
        <f t="shared" si="169"/>
        <v>150000</v>
      </c>
      <c r="Q159" s="64">
        <f t="shared" ref="Q159:S160" si="237">Q160</f>
        <v>0</v>
      </c>
      <c r="R159" s="64">
        <f t="shared" si="237"/>
        <v>0</v>
      </c>
      <c r="S159" s="64">
        <f t="shared" si="237"/>
        <v>0</v>
      </c>
      <c r="T159" s="64">
        <f t="shared" si="170"/>
        <v>150000</v>
      </c>
      <c r="U159" s="64">
        <f t="shared" si="171"/>
        <v>150000</v>
      </c>
      <c r="V159" s="64">
        <f t="shared" si="172"/>
        <v>150000</v>
      </c>
      <c r="W159" s="64">
        <f t="shared" ref="W159:Y160" si="238">W160</f>
        <v>0</v>
      </c>
      <c r="X159" s="64">
        <f t="shared" si="238"/>
        <v>0</v>
      </c>
      <c r="Y159" s="64">
        <f t="shared" si="238"/>
        <v>0</v>
      </c>
      <c r="Z159" s="64">
        <f t="shared" si="173"/>
        <v>150000</v>
      </c>
      <c r="AA159" s="64">
        <f t="shared" si="174"/>
        <v>150000</v>
      </c>
      <c r="AB159" s="64">
        <f t="shared" si="175"/>
        <v>150000</v>
      </c>
    </row>
    <row r="160" spans="1:28" ht="26.4">
      <c r="A160" s="242"/>
      <c r="B160" s="74" t="s">
        <v>41</v>
      </c>
      <c r="C160" s="54" t="s">
        <v>13</v>
      </c>
      <c r="D160" s="54" t="s">
        <v>6</v>
      </c>
      <c r="E160" s="54" t="s">
        <v>100</v>
      </c>
      <c r="F160" s="54" t="s">
        <v>146</v>
      </c>
      <c r="G160" s="55" t="s">
        <v>39</v>
      </c>
      <c r="H160" s="64">
        <f>H161</f>
        <v>150000</v>
      </c>
      <c r="I160" s="64">
        <f t="shared" si="236"/>
        <v>150000</v>
      </c>
      <c r="J160" s="64">
        <f t="shared" si="236"/>
        <v>150000</v>
      </c>
      <c r="K160" s="64">
        <f t="shared" si="236"/>
        <v>0</v>
      </c>
      <c r="L160" s="64">
        <f t="shared" si="236"/>
        <v>0</v>
      </c>
      <c r="M160" s="64">
        <f t="shared" si="236"/>
        <v>0</v>
      </c>
      <c r="N160" s="64">
        <f t="shared" si="167"/>
        <v>150000</v>
      </c>
      <c r="O160" s="64">
        <f t="shared" si="168"/>
        <v>150000</v>
      </c>
      <c r="P160" s="64">
        <f t="shared" si="169"/>
        <v>150000</v>
      </c>
      <c r="Q160" s="64">
        <f t="shared" si="237"/>
        <v>0</v>
      </c>
      <c r="R160" s="64">
        <f t="shared" si="237"/>
        <v>0</v>
      </c>
      <c r="S160" s="64">
        <f t="shared" si="237"/>
        <v>0</v>
      </c>
      <c r="T160" s="64">
        <f t="shared" si="170"/>
        <v>150000</v>
      </c>
      <c r="U160" s="64">
        <f t="shared" si="171"/>
        <v>150000</v>
      </c>
      <c r="V160" s="64">
        <f t="shared" si="172"/>
        <v>150000</v>
      </c>
      <c r="W160" s="64">
        <f t="shared" si="238"/>
        <v>0</v>
      </c>
      <c r="X160" s="64">
        <f t="shared" si="238"/>
        <v>0</v>
      </c>
      <c r="Y160" s="64">
        <f t="shared" si="238"/>
        <v>0</v>
      </c>
      <c r="Z160" s="64">
        <f t="shared" si="173"/>
        <v>150000</v>
      </c>
      <c r="AA160" s="64">
        <f t="shared" si="174"/>
        <v>150000</v>
      </c>
      <c r="AB160" s="64">
        <f t="shared" si="175"/>
        <v>150000</v>
      </c>
    </row>
    <row r="161" spans="1:28">
      <c r="A161" s="242"/>
      <c r="B161" s="85" t="s">
        <v>42</v>
      </c>
      <c r="C161" s="54" t="s">
        <v>13</v>
      </c>
      <c r="D161" s="54" t="s">
        <v>6</v>
      </c>
      <c r="E161" s="54" t="s">
        <v>100</v>
      </c>
      <c r="F161" s="54" t="s">
        <v>146</v>
      </c>
      <c r="G161" s="55" t="s">
        <v>40</v>
      </c>
      <c r="H161" s="61">
        <v>150000</v>
      </c>
      <c r="I161" s="61">
        <v>150000</v>
      </c>
      <c r="J161" s="61">
        <v>150000</v>
      </c>
      <c r="K161" s="61"/>
      <c r="L161" s="61"/>
      <c r="M161" s="61"/>
      <c r="N161" s="61">
        <f t="shared" si="167"/>
        <v>150000</v>
      </c>
      <c r="O161" s="61">
        <f t="shared" si="168"/>
        <v>150000</v>
      </c>
      <c r="P161" s="61">
        <f t="shared" si="169"/>
        <v>150000</v>
      </c>
      <c r="Q161" s="61"/>
      <c r="R161" s="61"/>
      <c r="S161" s="61"/>
      <c r="T161" s="61">
        <f t="shared" si="170"/>
        <v>150000</v>
      </c>
      <c r="U161" s="61">
        <f t="shared" si="171"/>
        <v>150000</v>
      </c>
      <c r="V161" s="61">
        <f t="shared" si="172"/>
        <v>150000</v>
      </c>
      <c r="W161" s="61"/>
      <c r="X161" s="61"/>
      <c r="Y161" s="61"/>
      <c r="Z161" s="61">
        <f t="shared" si="173"/>
        <v>150000</v>
      </c>
      <c r="AA161" s="61">
        <f t="shared" si="174"/>
        <v>150000</v>
      </c>
      <c r="AB161" s="61">
        <f t="shared" si="175"/>
        <v>150000</v>
      </c>
    </row>
    <row r="162" spans="1:28" ht="26.4">
      <c r="A162" s="242"/>
      <c r="B162" s="82" t="s">
        <v>96</v>
      </c>
      <c r="C162" s="5" t="s">
        <v>13</v>
      </c>
      <c r="D162" s="54" t="s">
        <v>6</v>
      </c>
      <c r="E162" s="5" t="s">
        <v>100</v>
      </c>
      <c r="F162" s="5" t="s">
        <v>107</v>
      </c>
      <c r="G162" s="17"/>
      <c r="H162" s="57">
        <f>H163</f>
        <v>3129941</v>
      </c>
      <c r="I162" s="57">
        <f t="shared" ref="I162:M163" si="239">I163</f>
        <v>3165540.9</v>
      </c>
      <c r="J162" s="57">
        <f t="shared" si="239"/>
        <v>3194352.57</v>
      </c>
      <c r="K162" s="57">
        <f t="shared" si="239"/>
        <v>0</v>
      </c>
      <c r="L162" s="57">
        <f t="shared" si="239"/>
        <v>0</v>
      </c>
      <c r="M162" s="57">
        <f t="shared" si="239"/>
        <v>0</v>
      </c>
      <c r="N162" s="57">
        <f t="shared" si="167"/>
        <v>3129941</v>
      </c>
      <c r="O162" s="57">
        <f t="shared" si="168"/>
        <v>3165540.9</v>
      </c>
      <c r="P162" s="57">
        <f t="shared" si="169"/>
        <v>3194352.57</v>
      </c>
      <c r="Q162" s="57">
        <f t="shared" ref="Q162:S163" si="240">Q163</f>
        <v>0</v>
      </c>
      <c r="R162" s="57">
        <f t="shared" si="240"/>
        <v>0</v>
      </c>
      <c r="S162" s="57">
        <f t="shared" si="240"/>
        <v>0</v>
      </c>
      <c r="T162" s="57">
        <f t="shared" si="170"/>
        <v>3129941</v>
      </c>
      <c r="U162" s="57">
        <f t="shared" si="171"/>
        <v>3165540.9</v>
      </c>
      <c r="V162" s="57">
        <f t="shared" si="172"/>
        <v>3194352.57</v>
      </c>
      <c r="W162" s="57">
        <f t="shared" ref="W162:Y163" si="241">W163</f>
        <v>0</v>
      </c>
      <c r="X162" s="57">
        <f t="shared" si="241"/>
        <v>0</v>
      </c>
      <c r="Y162" s="57">
        <f t="shared" si="241"/>
        <v>0</v>
      </c>
      <c r="Z162" s="57">
        <f t="shared" si="173"/>
        <v>3129941</v>
      </c>
      <c r="AA162" s="57">
        <f t="shared" si="174"/>
        <v>3165540.9</v>
      </c>
      <c r="AB162" s="57">
        <f t="shared" si="175"/>
        <v>3194352.57</v>
      </c>
    </row>
    <row r="163" spans="1:28" ht="26.4">
      <c r="A163" s="242"/>
      <c r="B163" s="74" t="s">
        <v>41</v>
      </c>
      <c r="C163" s="5" t="s">
        <v>13</v>
      </c>
      <c r="D163" s="54" t="s">
        <v>6</v>
      </c>
      <c r="E163" s="5" t="s">
        <v>100</v>
      </c>
      <c r="F163" s="5" t="s">
        <v>107</v>
      </c>
      <c r="G163" s="17" t="s">
        <v>39</v>
      </c>
      <c r="H163" s="57">
        <f>H164</f>
        <v>3129941</v>
      </c>
      <c r="I163" s="57">
        <f t="shared" si="239"/>
        <v>3165540.9</v>
      </c>
      <c r="J163" s="57">
        <f t="shared" si="239"/>
        <v>3194352.57</v>
      </c>
      <c r="K163" s="57">
        <f t="shared" si="239"/>
        <v>0</v>
      </c>
      <c r="L163" s="57">
        <f t="shared" si="239"/>
        <v>0</v>
      </c>
      <c r="M163" s="57">
        <f t="shared" si="239"/>
        <v>0</v>
      </c>
      <c r="N163" s="57">
        <f t="shared" si="167"/>
        <v>3129941</v>
      </c>
      <c r="O163" s="57">
        <f t="shared" si="168"/>
        <v>3165540.9</v>
      </c>
      <c r="P163" s="57">
        <f t="shared" si="169"/>
        <v>3194352.57</v>
      </c>
      <c r="Q163" s="57">
        <f t="shared" si="240"/>
        <v>0</v>
      </c>
      <c r="R163" s="57">
        <f t="shared" si="240"/>
        <v>0</v>
      </c>
      <c r="S163" s="57">
        <f t="shared" si="240"/>
        <v>0</v>
      </c>
      <c r="T163" s="57">
        <f t="shared" si="170"/>
        <v>3129941</v>
      </c>
      <c r="U163" s="57">
        <f t="shared" si="171"/>
        <v>3165540.9</v>
      </c>
      <c r="V163" s="57">
        <f t="shared" si="172"/>
        <v>3194352.57</v>
      </c>
      <c r="W163" s="57">
        <f t="shared" si="241"/>
        <v>0</v>
      </c>
      <c r="X163" s="57">
        <f t="shared" si="241"/>
        <v>0</v>
      </c>
      <c r="Y163" s="57">
        <f t="shared" si="241"/>
        <v>0</v>
      </c>
      <c r="Z163" s="57">
        <f t="shared" si="173"/>
        <v>3129941</v>
      </c>
      <c r="AA163" s="57">
        <f t="shared" si="174"/>
        <v>3165540.9</v>
      </c>
      <c r="AB163" s="57">
        <f t="shared" si="175"/>
        <v>3194352.57</v>
      </c>
    </row>
    <row r="164" spans="1:28">
      <c r="A164" s="242"/>
      <c r="B164" s="85" t="s">
        <v>42</v>
      </c>
      <c r="C164" s="5" t="s">
        <v>13</v>
      </c>
      <c r="D164" s="54" t="s">
        <v>6</v>
      </c>
      <c r="E164" s="5" t="s">
        <v>100</v>
      </c>
      <c r="F164" s="5" t="s">
        <v>107</v>
      </c>
      <c r="G164" s="17" t="s">
        <v>40</v>
      </c>
      <c r="H164" s="61">
        <v>3129941</v>
      </c>
      <c r="I164" s="61">
        <v>3165540.9</v>
      </c>
      <c r="J164" s="60">
        <v>3194352.57</v>
      </c>
      <c r="K164" s="60"/>
      <c r="L164" s="60"/>
      <c r="M164" s="60"/>
      <c r="N164" s="60">
        <f t="shared" si="167"/>
        <v>3129941</v>
      </c>
      <c r="O164" s="60">
        <f t="shared" si="168"/>
        <v>3165540.9</v>
      </c>
      <c r="P164" s="60">
        <f t="shared" si="169"/>
        <v>3194352.57</v>
      </c>
      <c r="Q164" s="60"/>
      <c r="R164" s="60"/>
      <c r="S164" s="60"/>
      <c r="T164" s="60">
        <f t="shared" si="170"/>
        <v>3129941</v>
      </c>
      <c r="U164" s="60">
        <f t="shared" si="171"/>
        <v>3165540.9</v>
      </c>
      <c r="V164" s="60">
        <f t="shared" si="172"/>
        <v>3194352.57</v>
      </c>
      <c r="W164" s="60"/>
      <c r="X164" s="60"/>
      <c r="Y164" s="60"/>
      <c r="Z164" s="60">
        <f t="shared" si="173"/>
        <v>3129941</v>
      </c>
      <c r="AA164" s="60">
        <f t="shared" si="174"/>
        <v>3165540.9</v>
      </c>
      <c r="AB164" s="60">
        <f t="shared" si="175"/>
        <v>3194352.57</v>
      </c>
    </row>
    <row r="165" spans="1:28">
      <c r="A165" s="242"/>
      <c r="B165" s="85" t="s">
        <v>43</v>
      </c>
      <c r="C165" s="5" t="s">
        <v>13</v>
      </c>
      <c r="D165" s="54" t="s">
        <v>6</v>
      </c>
      <c r="E165" s="5" t="s">
        <v>100</v>
      </c>
      <c r="F165" s="5" t="s">
        <v>103</v>
      </c>
      <c r="G165" s="17"/>
      <c r="H165" s="57">
        <f>H166</f>
        <v>20000</v>
      </c>
      <c r="I165" s="57">
        <f t="shared" ref="I165:M166" si="242">I166</f>
        <v>20000</v>
      </c>
      <c r="J165" s="57">
        <f t="shared" si="242"/>
        <v>20000</v>
      </c>
      <c r="K165" s="57">
        <f t="shared" si="242"/>
        <v>0</v>
      </c>
      <c r="L165" s="57">
        <f t="shared" si="242"/>
        <v>0</v>
      </c>
      <c r="M165" s="57">
        <f t="shared" si="242"/>
        <v>0</v>
      </c>
      <c r="N165" s="57">
        <f t="shared" si="167"/>
        <v>20000</v>
      </c>
      <c r="O165" s="57">
        <f t="shared" si="168"/>
        <v>20000</v>
      </c>
      <c r="P165" s="57">
        <f t="shared" si="169"/>
        <v>20000</v>
      </c>
      <c r="Q165" s="57">
        <f t="shared" ref="Q165:S166" si="243">Q166</f>
        <v>0</v>
      </c>
      <c r="R165" s="57">
        <f t="shared" si="243"/>
        <v>0</v>
      </c>
      <c r="S165" s="57">
        <f t="shared" si="243"/>
        <v>0</v>
      </c>
      <c r="T165" s="57">
        <f t="shared" si="170"/>
        <v>20000</v>
      </c>
      <c r="U165" s="57">
        <f t="shared" si="171"/>
        <v>20000</v>
      </c>
      <c r="V165" s="57">
        <f t="shared" si="172"/>
        <v>20000</v>
      </c>
      <c r="W165" s="57">
        <f t="shared" ref="W165:Y166" si="244">W166</f>
        <v>0</v>
      </c>
      <c r="X165" s="57">
        <f t="shared" si="244"/>
        <v>0</v>
      </c>
      <c r="Y165" s="57">
        <f t="shared" si="244"/>
        <v>0</v>
      </c>
      <c r="Z165" s="57">
        <f t="shared" si="173"/>
        <v>20000</v>
      </c>
      <c r="AA165" s="57">
        <f t="shared" si="174"/>
        <v>20000</v>
      </c>
      <c r="AB165" s="57">
        <f t="shared" si="175"/>
        <v>20000</v>
      </c>
    </row>
    <row r="166" spans="1:28">
      <c r="A166" s="242"/>
      <c r="B166" s="85" t="s">
        <v>35</v>
      </c>
      <c r="C166" s="5" t="s">
        <v>13</v>
      </c>
      <c r="D166" s="54" t="s">
        <v>6</v>
      </c>
      <c r="E166" s="5" t="s">
        <v>100</v>
      </c>
      <c r="F166" s="5" t="s">
        <v>103</v>
      </c>
      <c r="G166" s="55" t="s">
        <v>36</v>
      </c>
      <c r="H166" s="57">
        <f>H167</f>
        <v>20000</v>
      </c>
      <c r="I166" s="57">
        <f t="shared" si="242"/>
        <v>20000</v>
      </c>
      <c r="J166" s="57">
        <f t="shared" si="242"/>
        <v>20000</v>
      </c>
      <c r="K166" s="57">
        <f t="shared" si="242"/>
        <v>0</v>
      </c>
      <c r="L166" s="57">
        <f t="shared" si="242"/>
        <v>0</v>
      </c>
      <c r="M166" s="57">
        <f t="shared" si="242"/>
        <v>0</v>
      </c>
      <c r="N166" s="57">
        <f t="shared" si="167"/>
        <v>20000</v>
      </c>
      <c r="O166" s="57">
        <f t="shared" si="168"/>
        <v>20000</v>
      </c>
      <c r="P166" s="57">
        <f t="shared" si="169"/>
        <v>20000</v>
      </c>
      <c r="Q166" s="57">
        <f t="shared" si="243"/>
        <v>0</v>
      </c>
      <c r="R166" s="57">
        <f t="shared" si="243"/>
        <v>0</v>
      </c>
      <c r="S166" s="57">
        <f t="shared" si="243"/>
        <v>0</v>
      </c>
      <c r="T166" s="57">
        <f t="shared" si="170"/>
        <v>20000</v>
      </c>
      <c r="U166" s="57">
        <f t="shared" si="171"/>
        <v>20000</v>
      </c>
      <c r="V166" s="57">
        <f t="shared" si="172"/>
        <v>20000</v>
      </c>
      <c r="W166" s="57">
        <f t="shared" si="244"/>
        <v>0</v>
      </c>
      <c r="X166" s="57">
        <f t="shared" si="244"/>
        <v>0</v>
      </c>
      <c r="Y166" s="57">
        <f t="shared" si="244"/>
        <v>0</v>
      </c>
      <c r="Z166" s="57">
        <f t="shared" si="173"/>
        <v>20000</v>
      </c>
      <c r="AA166" s="57">
        <f t="shared" si="174"/>
        <v>20000</v>
      </c>
      <c r="AB166" s="57">
        <f t="shared" si="175"/>
        <v>20000</v>
      </c>
    </row>
    <row r="167" spans="1:28" ht="14.25" customHeight="1">
      <c r="A167" s="242"/>
      <c r="B167" s="85" t="s">
        <v>38</v>
      </c>
      <c r="C167" s="5" t="s">
        <v>13</v>
      </c>
      <c r="D167" s="54" t="s">
        <v>6</v>
      </c>
      <c r="E167" s="5" t="s">
        <v>100</v>
      </c>
      <c r="F167" s="5" t="s">
        <v>103</v>
      </c>
      <c r="G167" s="55" t="s">
        <v>37</v>
      </c>
      <c r="H167" s="61">
        <v>20000</v>
      </c>
      <c r="I167" s="61">
        <v>20000</v>
      </c>
      <c r="J167" s="61">
        <v>20000</v>
      </c>
      <c r="K167" s="61"/>
      <c r="L167" s="61"/>
      <c r="M167" s="61"/>
      <c r="N167" s="61">
        <f t="shared" si="167"/>
        <v>20000</v>
      </c>
      <c r="O167" s="61">
        <f t="shared" si="168"/>
        <v>20000</v>
      </c>
      <c r="P167" s="61">
        <f t="shared" si="169"/>
        <v>20000</v>
      </c>
      <c r="Q167" s="61"/>
      <c r="R167" s="61"/>
      <c r="S167" s="61"/>
      <c r="T167" s="61">
        <f t="shared" si="170"/>
        <v>20000</v>
      </c>
      <c r="U167" s="61">
        <f t="shared" si="171"/>
        <v>20000</v>
      </c>
      <c r="V167" s="61">
        <f t="shared" si="172"/>
        <v>20000</v>
      </c>
      <c r="W167" s="61"/>
      <c r="X167" s="61"/>
      <c r="Y167" s="61"/>
      <c r="Z167" s="61">
        <f t="shared" si="173"/>
        <v>20000</v>
      </c>
      <c r="AA167" s="61">
        <f t="shared" si="174"/>
        <v>20000</v>
      </c>
      <c r="AB167" s="61">
        <f t="shared" si="175"/>
        <v>20000</v>
      </c>
    </row>
    <row r="168" spans="1:28">
      <c r="A168" s="242"/>
      <c r="B168" s="82" t="s">
        <v>22</v>
      </c>
      <c r="C168" s="54" t="s">
        <v>13</v>
      </c>
      <c r="D168" s="54" t="s">
        <v>6</v>
      </c>
      <c r="E168" s="54" t="s">
        <v>100</v>
      </c>
      <c r="F168" s="54" t="s">
        <v>108</v>
      </c>
      <c r="G168" s="17"/>
      <c r="H168" s="57">
        <f>H169</f>
        <v>100000</v>
      </c>
      <c r="I168" s="57">
        <f t="shared" ref="I168:M169" si="245">I169</f>
        <v>100000</v>
      </c>
      <c r="J168" s="57">
        <f t="shared" si="245"/>
        <v>100000</v>
      </c>
      <c r="K168" s="57">
        <f t="shared" si="245"/>
        <v>0</v>
      </c>
      <c r="L168" s="57">
        <f t="shared" si="245"/>
        <v>0</v>
      </c>
      <c r="M168" s="57">
        <f t="shared" si="245"/>
        <v>0</v>
      </c>
      <c r="N168" s="57">
        <f t="shared" si="167"/>
        <v>100000</v>
      </c>
      <c r="O168" s="57">
        <f t="shared" si="168"/>
        <v>100000</v>
      </c>
      <c r="P168" s="57">
        <f t="shared" si="169"/>
        <v>100000</v>
      </c>
      <c r="Q168" s="57">
        <f t="shared" ref="Q168:S169" si="246">Q169</f>
        <v>0</v>
      </c>
      <c r="R168" s="57">
        <f t="shared" si="246"/>
        <v>0</v>
      </c>
      <c r="S168" s="57">
        <f t="shared" si="246"/>
        <v>0</v>
      </c>
      <c r="T168" s="57">
        <f t="shared" si="170"/>
        <v>100000</v>
      </c>
      <c r="U168" s="57">
        <f t="shared" si="171"/>
        <v>100000</v>
      </c>
      <c r="V168" s="57">
        <f t="shared" si="172"/>
        <v>100000</v>
      </c>
      <c r="W168" s="57">
        <f t="shared" ref="W168:Y169" si="247">W169</f>
        <v>0</v>
      </c>
      <c r="X168" s="57">
        <f t="shared" si="247"/>
        <v>0</v>
      </c>
      <c r="Y168" s="57">
        <f t="shared" si="247"/>
        <v>0</v>
      </c>
      <c r="Z168" s="57">
        <f t="shared" si="173"/>
        <v>100000</v>
      </c>
      <c r="AA168" s="57">
        <f t="shared" si="174"/>
        <v>100000</v>
      </c>
      <c r="AB168" s="57">
        <f t="shared" si="175"/>
        <v>100000</v>
      </c>
    </row>
    <row r="169" spans="1:28" ht="26.4">
      <c r="A169" s="242"/>
      <c r="B169" s="74" t="s">
        <v>41</v>
      </c>
      <c r="C169" s="54" t="s">
        <v>13</v>
      </c>
      <c r="D169" s="54" t="s">
        <v>6</v>
      </c>
      <c r="E169" s="54" t="s">
        <v>100</v>
      </c>
      <c r="F169" s="54" t="s">
        <v>108</v>
      </c>
      <c r="G169" s="55" t="s">
        <v>39</v>
      </c>
      <c r="H169" s="57">
        <f>H170</f>
        <v>100000</v>
      </c>
      <c r="I169" s="57">
        <f t="shared" si="245"/>
        <v>100000</v>
      </c>
      <c r="J169" s="57">
        <f t="shared" si="245"/>
        <v>100000</v>
      </c>
      <c r="K169" s="57">
        <f t="shared" si="245"/>
        <v>0</v>
      </c>
      <c r="L169" s="57">
        <f t="shared" si="245"/>
        <v>0</v>
      </c>
      <c r="M169" s="57">
        <f t="shared" si="245"/>
        <v>0</v>
      </c>
      <c r="N169" s="57">
        <f t="shared" si="167"/>
        <v>100000</v>
      </c>
      <c r="O169" s="57">
        <f t="shared" si="168"/>
        <v>100000</v>
      </c>
      <c r="P169" s="57">
        <f t="shared" si="169"/>
        <v>100000</v>
      </c>
      <c r="Q169" s="57">
        <f t="shared" si="246"/>
        <v>0</v>
      </c>
      <c r="R169" s="57">
        <f t="shared" si="246"/>
        <v>0</v>
      </c>
      <c r="S169" s="57">
        <f t="shared" si="246"/>
        <v>0</v>
      </c>
      <c r="T169" s="57">
        <f t="shared" si="170"/>
        <v>100000</v>
      </c>
      <c r="U169" s="57">
        <f t="shared" si="171"/>
        <v>100000</v>
      </c>
      <c r="V169" s="57">
        <f t="shared" si="172"/>
        <v>100000</v>
      </c>
      <c r="W169" s="57">
        <f t="shared" si="247"/>
        <v>0</v>
      </c>
      <c r="X169" s="57">
        <f t="shared" si="247"/>
        <v>0</v>
      </c>
      <c r="Y169" s="57">
        <f t="shared" si="247"/>
        <v>0</v>
      </c>
      <c r="Z169" s="57">
        <f t="shared" si="173"/>
        <v>100000</v>
      </c>
      <c r="AA169" s="57">
        <f t="shared" si="174"/>
        <v>100000</v>
      </c>
      <c r="AB169" s="57">
        <f t="shared" si="175"/>
        <v>100000</v>
      </c>
    </row>
    <row r="170" spans="1:28">
      <c r="A170" s="242"/>
      <c r="B170" s="85" t="s">
        <v>42</v>
      </c>
      <c r="C170" s="54" t="s">
        <v>13</v>
      </c>
      <c r="D170" s="54" t="s">
        <v>6</v>
      </c>
      <c r="E170" s="54" t="s">
        <v>100</v>
      </c>
      <c r="F170" s="54" t="s">
        <v>108</v>
      </c>
      <c r="G170" s="55" t="s">
        <v>40</v>
      </c>
      <c r="H170" s="61">
        <v>100000</v>
      </c>
      <c r="I170" s="61">
        <v>100000</v>
      </c>
      <c r="J170" s="61">
        <v>100000</v>
      </c>
      <c r="K170" s="61"/>
      <c r="L170" s="61"/>
      <c r="M170" s="61"/>
      <c r="N170" s="61">
        <f t="shared" si="167"/>
        <v>100000</v>
      </c>
      <c r="O170" s="61">
        <f t="shared" si="168"/>
        <v>100000</v>
      </c>
      <c r="P170" s="61">
        <f t="shared" si="169"/>
        <v>100000</v>
      </c>
      <c r="Q170" s="61"/>
      <c r="R170" s="61"/>
      <c r="S170" s="61"/>
      <c r="T170" s="61">
        <f t="shared" si="170"/>
        <v>100000</v>
      </c>
      <c r="U170" s="61">
        <f t="shared" si="171"/>
        <v>100000</v>
      </c>
      <c r="V170" s="61">
        <f t="shared" si="172"/>
        <v>100000</v>
      </c>
      <c r="W170" s="61"/>
      <c r="X170" s="61"/>
      <c r="Y170" s="61"/>
      <c r="Z170" s="61">
        <f t="shared" si="173"/>
        <v>100000</v>
      </c>
      <c r="AA170" s="61">
        <f t="shared" si="174"/>
        <v>100000</v>
      </c>
      <c r="AB170" s="61">
        <f t="shared" si="175"/>
        <v>100000</v>
      </c>
    </row>
    <row r="171" spans="1:28" ht="26.4">
      <c r="A171" s="242"/>
      <c r="B171" s="82" t="s">
        <v>213</v>
      </c>
      <c r="C171" s="5" t="s">
        <v>13</v>
      </c>
      <c r="D171" s="54" t="s">
        <v>6</v>
      </c>
      <c r="E171" s="5" t="s">
        <v>100</v>
      </c>
      <c r="F171" s="54" t="s">
        <v>163</v>
      </c>
      <c r="G171" s="55"/>
      <c r="H171" s="61">
        <f>H172</f>
        <v>300000</v>
      </c>
      <c r="I171" s="61">
        <f t="shared" ref="I171:M172" si="248">I172</f>
        <v>300000</v>
      </c>
      <c r="J171" s="61">
        <f t="shared" si="248"/>
        <v>0</v>
      </c>
      <c r="K171" s="61">
        <f t="shared" si="248"/>
        <v>0</v>
      </c>
      <c r="L171" s="61">
        <f t="shared" si="248"/>
        <v>0</v>
      </c>
      <c r="M171" s="61">
        <f t="shared" si="248"/>
        <v>0</v>
      </c>
      <c r="N171" s="61">
        <f t="shared" si="167"/>
        <v>300000</v>
      </c>
      <c r="O171" s="61">
        <f t="shared" si="168"/>
        <v>300000</v>
      </c>
      <c r="P171" s="61">
        <f t="shared" si="169"/>
        <v>0</v>
      </c>
      <c r="Q171" s="61">
        <f t="shared" ref="Q171:S172" si="249">Q172</f>
        <v>0</v>
      </c>
      <c r="R171" s="61">
        <f t="shared" si="249"/>
        <v>0</v>
      </c>
      <c r="S171" s="61">
        <f t="shared" si="249"/>
        <v>0</v>
      </c>
      <c r="T171" s="61">
        <f t="shared" si="170"/>
        <v>300000</v>
      </c>
      <c r="U171" s="61">
        <f t="shared" si="171"/>
        <v>300000</v>
      </c>
      <c r="V171" s="61">
        <f t="shared" si="172"/>
        <v>0</v>
      </c>
      <c r="W171" s="61">
        <f t="shared" ref="W171:Y172" si="250">W172</f>
        <v>0</v>
      </c>
      <c r="X171" s="61">
        <f t="shared" si="250"/>
        <v>0</v>
      </c>
      <c r="Y171" s="61">
        <f t="shared" si="250"/>
        <v>0</v>
      </c>
      <c r="Z171" s="61">
        <f t="shared" si="173"/>
        <v>300000</v>
      </c>
      <c r="AA171" s="61">
        <f t="shared" si="174"/>
        <v>300000</v>
      </c>
      <c r="AB171" s="61">
        <f t="shared" si="175"/>
        <v>0</v>
      </c>
    </row>
    <row r="172" spans="1:28" ht="26.4">
      <c r="A172" s="242"/>
      <c r="B172" s="74" t="s">
        <v>41</v>
      </c>
      <c r="C172" s="5" t="s">
        <v>13</v>
      </c>
      <c r="D172" s="54" t="s">
        <v>6</v>
      </c>
      <c r="E172" s="5" t="s">
        <v>100</v>
      </c>
      <c r="F172" s="54" t="s">
        <v>163</v>
      </c>
      <c r="G172" s="55" t="s">
        <v>39</v>
      </c>
      <c r="H172" s="61">
        <f>H173</f>
        <v>300000</v>
      </c>
      <c r="I172" s="61">
        <f t="shared" si="248"/>
        <v>300000</v>
      </c>
      <c r="J172" s="61">
        <f t="shared" si="248"/>
        <v>0</v>
      </c>
      <c r="K172" s="61">
        <f t="shared" si="248"/>
        <v>0</v>
      </c>
      <c r="L172" s="61">
        <f t="shared" si="248"/>
        <v>0</v>
      </c>
      <c r="M172" s="61">
        <f t="shared" si="248"/>
        <v>0</v>
      </c>
      <c r="N172" s="61">
        <f t="shared" si="167"/>
        <v>300000</v>
      </c>
      <c r="O172" s="61">
        <f t="shared" si="168"/>
        <v>300000</v>
      </c>
      <c r="P172" s="61">
        <f t="shared" si="169"/>
        <v>0</v>
      </c>
      <c r="Q172" s="61">
        <f t="shared" si="249"/>
        <v>0</v>
      </c>
      <c r="R172" s="61">
        <f t="shared" si="249"/>
        <v>0</v>
      </c>
      <c r="S172" s="61">
        <f t="shared" si="249"/>
        <v>0</v>
      </c>
      <c r="T172" s="61">
        <f t="shared" si="170"/>
        <v>300000</v>
      </c>
      <c r="U172" s="61">
        <f t="shared" si="171"/>
        <v>300000</v>
      </c>
      <c r="V172" s="61">
        <f t="shared" si="172"/>
        <v>0</v>
      </c>
      <c r="W172" s="61">
        <f t="shared" si="250"/>
        <v>0</v>
      </c>
      <c r="X172" s="61">
        <f t="shared" si="250"/>
        <v>0</v>
      </c>
      <c r="Y172" s="61">
        <f t="shared" si="250"/>
        <v>0</v>
      </c>
      <c r="Z172" s="61">
        <f t="shared" si="173"/>
        <v>300000</v>
      </c>
      <c r="AA172" s="61">
        <f t="shared" si="174"/>
        <v>300000</v>
      </c>
      <c r="AB172" s="61">
        <f t="shared" si="175"/>
        <v>0</v>
      </c>
    </row>
    <row r="173" spans="1:28">
      <c r="A173" s="242"/>
      <c r="B173" s="85" t="s">
        <v>42</v>
      </c>
      <c r="C173" s="5" t="s">
        <v>13</v>
      </c>
      <c r="D173" s="54" t="s">
        <v>6</v>
      </c>
      <c r="E173" s="5" t="s">
        <v>100</v>
      </c>
      <c r="F173" s="54" t="s">
        <v>163</v>
      </c>
      <c r="G173" s="55" t="s">
        <v>40</v>
      </c>
      <c r="H173" s="61">
        <v>300000</v>
      </c>
      <c r="I173" s="61">
        <v>300000</v>
      </c>
      <c r="J173" s="61"/>
      <c r="K173" s="61"/>
      <c r="L173" s="61"/>
      <c r="M173" s="61"/>
      <c r="N173" s="61">
        <f t="shared" si="167"/>
        <v>300000</v>
      </c>
      <c r="O173" s="61">
        <f t="shared" si="168"/>
        <v>300000</v>
      </c>
      <c r="P173" s="61">
        <f t="shared" si="169"/>
        <v>0</v>
      </c>
      <c r="Q173" s="61"/>
      <c r="R173" s="61"/>
      <c r="S173" s="61"/>
      <c r="T173" s="61">
        <f t="shared" si="170"/>
        <v>300000</v>
      </c>
      <c r="U173" s="61">
        <f t="shared" si="171"/>
        <v>300000</v>
      </c>
      <c r="V173" s="61">
        <f t="shared" si="172"/>
        <v>0</v>
      </c>
      <c r="W173" s="61"/>
      <c r="X173" s="61"/>
      <c r="Y173" s="61"/>
      <c r="Z173" s="61">
        <f t="shared" si="173"/>
        <v>300000</v>
      </c>
      <c r="AA173" s="61">
        <f t="shared" si="174"/>
        <v>300000</v>
      </c>
      <c r="AB173" s="61">
        <f t="shared" si="175"/>
        <v>0</v>
      </c>
    </row>
    <row r="174" spans="1:28" ht="39.6">
      <c r="A174" s="242"/>
      <c r="B174" s="82" t="s">
        <v>282</v>
      </c>
      <c r="C174" s="5" t="s">
        <v>13</v>
      </c>
      <c r="D174" s="54" t="s">
        <v>6</v>
      </c>
      <c r="E174" s="5" t="s">
        <v>100</v>
      </c>
      <c r="F174" s="73" t="s">
        <v>320</v>
      </c>
      <c r="G174" s="17"/>
      <c r="H174" s="57">
        <f>H175</f>
        <v>1591048.72</v>
      </c>
      <c r="I174" s="57">
        <f t="shared" ref="I174:M175" si="251">I175</f>
        <v>1654694.51</v>
      </c>
      <c r="J174" s="57">
        <f t="shared" si="251"/>
        <v>1720859.08</v>
      </c>
      <c r="K174" s="57">
        <f t="shared" si="251"/>
        <v>0</v>
      </c>
      <c r="L174" s="57">
        <f t="shared" si="251"/>
        <v>0</v>
      </c>
      <c r="M174" s="57">
        <f t="shared" si="251"/>
        <v>0</v>
      </c>
      <c r="N174" s="57">
        <f t="shared" si="167"/>
        <v>1591048.72</v>
      </c>
      <c r="O174" s="57">
        <f t="shared" si="168"/>
        <v>1654694.51</v>
      </c>
      <c r="P174" s="57">
        <f t="shared" si="169"/>
        <v>1720859.08</v>
      </c>
      <c r="Q174" s="57">
        <f t="shared" ref="Q174:S175" si="252">Q175</f>
        <v>0</v>
      </c>
      <c r="R174" s="57">
        <f t="shared" si="252"/>
        <v>0</v>
      </c>
      <c r="S174" s="57">
        <f t="shared" si="252"/>
        <v>0</v>
      </c>
      <c r="T174" s="57">
        <f t="shared" si="170"/>
        <v>1591048.72</v>
      </c>
      <c r="U174" s="57">
        <f t="shared" si="171"/>
        <v>1654694.51</v>
      </c>
      <c r="V174" s="57">
        <f t="shared" si="172"/>
        <v>1720859.08</v>
      </c>
      <c r="W174" s="57">
        <f t="shared" ref="W174:Y175" si="253">W175</f>
        <v>0</v>
      </c>
      <c r="X174" s="57">
        <f t="shared" si="253"/>
        <v>0</v>
      </c>
      <c r="Y174" s="57">
        <f t="shared" si="253"/>
        <v>0</v>
      </c>
      <c r="Z174" s="57">
        <f t="shared" si="173"/>
        <v>1591048.72</v>
      </c>
      <c r="AA174" s="57">
        <f t="shared" si="174"/>
        <v>1654694.51</v>
      </c>
      <c r="AB174" s="57">
        <f t="shared" si="175"/>
        <v>1720859.08</v>
      </c>
    </row>
    <row r="175" spans="1:28" ht="26.4">
      <c r="A175" s="242"/>
      <c r="B175" s="74" t="s">
        <v>41</v>
      </c>
      <c r="C175" s="5" t="s">
        <v>13</v>
      </c>
      <c r="D175" s="54" t="s">
        <v>6</v>
      </c>
      <c r="E175" s="5" t="s">
        <v>100</v>
      </c>
      <c r="F175" s="73" t="s">
        <v>320</v>
      </c>
      <c r="G175" s="17" t="s">
        <v>39</v>
      </c>
      <c r="H175" s="57">
        <f>H176</f>
        <v>1591048.72</v>
      </c>
      <c r="I175" s="57">
        <f t="shared" si="251"/>
        <v>1654694.51</v>
      </c>
      <c r="J175" s="57">
        <f t="shared" si="251"/>
        <v>1720859.08</v>
      </c>
      <c r="K175" s="57">
        <f t="shared" si="251"/>
        <v>0</v>
      </c>
      <c r="L175" s="57">
        <f t="shared" si="251"/>
        <v>0</v>
      </c>
      <c r="M175" s="57">
        <f t="shared" si="251"/>
        <v>0</v>
      </c>
      <c r="N175" s="57">
        <f t="shared" si="167"/>
        <v>1591048.72</v>
      </c>
      <c r="O175" s="57">
        <f t="shared" si="168"/>
        <v>1654694.51</v>
      </c>
      <c r="P175" s="57">
        <f t="shared" si="169"/>
        <v>1720859.08</v>
      </c>
      <c r="Q175" s="57">
        <f t="shared" si="252"/>
        <v>0</v>
      </c>
      <c r="R175" s="57">
        <f t="shared" si="252"/>
        <v>0</v>
      </c>
      <c r="S175" s="57">
        <f t="shared" si="252"/>
        <v>0</v>
      </c>
      <c r="T175" s="57">
        <f t="shared" si="170"/>
        <v>1591048.72</v>
      </c>
      <c r="U175" s="57">
        <f t="shared" si="171"/>
        <v>1654694.51</v>
      </c>
      <c r="V175" s="57">
        <f t="shared" si="172"/>
        <v>1720859.08</v>
      </c>
      <c r="W175" s="57">
        <f t="shared" si="253"/>
        <v>0</v>
      </c>
      <c r="X175" s="57">
        <f t="shared" si="253"/>
        <v>0</v>
      </c>
      <c r="Y175" s="57">
        <f t="shared" si="253"/>
        <v>0</v>
      </c>
      <c r="Z175" s="57">
        <f t="shared" si="173"/>
        <v>1591048.72</v>
      </c>
      <c r="AA175" s="57">
        <f t="shared" si="174"/>
        <v>1654694.51</v>
      </c>
      <c r="AB175" s="57">
        <f t="shared" si="175"/>
        <v>1720859.08</v>
      </c>
    </row>
    <row r="176" spans="1:28">
      <c r="A176" s="243"/>
      <c r="B176" s="85" t="s">
        <v>42</v>
      </c>
      <c r="C176" s="5" t="s">
        <v>13</v>
      </c>
      <c r="D176" s="54" t="s">
        <v>6</v>
      </c>
      <c r="E176" s="5" t="s">
        <v>100</v>
      </c>
      <c r="F176" s="73" t="s">
        <v>320</v>
      </c>
      <c r="G176" s="17" t="s">
        <v>40</v>
      </c>
      <c r="H176" s="61">
        <v>1591048.72</v>
      </c>
      <c r="I176" s="61">
        <v>1654694.51</v>
      </c>
      <c r="J176" s="61">
        <v>1720859.08</v>
      </c>
      <c r="K176" s="61"/>
      <c r="L176" s="61"/>
      <c r="M176" s="61"/>
      <c r="N176" s="61">
        <f t="shared" si="167"/>
        <v>1591048.72</v>
      </c>
      <c r="O176" s="61">
        <f t="shared" si="168"/>
        <v>1654694.51</v>
      </c>
      <c r="P176" s="61">
        <f t="shared" si="169"/>
        <v>1720859.08</v>
      </c>
      <c r="Q176" s="61"/>
      <c r="R176" s="61"/>
      <c r="S176" s="61"/>
      <c r="T176" s="61">
        <f t="shared" si="170"/>
        <v>1591048.72</v>
      </c>
      <c r="U176" s="61">
        <f t="shared" si="171"/>
        <v>1654694.51</v>
      </c>
      <c r="V176" s="61">
        <f t="shared" si="172"/>
        <v>1720859.08</v>
      </c>
      <c r="W176" s="61"/>
      <c r="X176" s="61"/>
      <c r="Y176" s="61"/>
      <c r="Z176" s="61">
        <f t="shared" si="173"/>
        <v>1591048.72</v>
      </c>
      <c r="AA176" s="61">
        <f t="shared" si="174"/>
        <v>1654694.51</v>
      </c>
      <c r="AB176" s="61">
        <f t="shared" si="175"/>
        <v>1720859.08</v>
      </c>
    </row>
    <row r="177" spans="1:28" ht="52.8">
      <c r="A177" s="180"/>
      <c r="B177" s="102" t="s">
        <v>214</v>
      </c>
      <c r="C177" s="39" t="s">
        <v>13</v>
      </c>
      <c r="D177" s="73" t="s">
        <v>6</v>
      </c>
      <c r="E177" s="39" t="s">
        <v>100</v>
      </c>
      <c r="F177" s="73" t="s">
        <v>314</v>
      </c>
      <c r="G177" s="38"/>
      <c r="H177" s="61">
        <f>H178</f>
        <v>40000</v>
      </c>
      <c r="I177" s="61">
        <f t="shared" ref="I177:M178" si="254">I178</f>
        <v>50000</v>
      </c>
      <c r="J177" s="61">
        <f t="shared" si="254"/>
        <v>50000</v>
      </c>
      <c r="K177" s="61">
        <f t="shared" si="254"/>
        <v>0</v>
      </c>
      <c r="L177" s="61">
        <f t="shared" si="254"/>
        <v>0</v>
      </c>
      <c r="M177" s="61">
        <f t="shared" si="254"/>
        <v>0</v>
      </c>
      <c r="N177" s="61">
        <f t="shared" si="167"/>
        <v>40000</v>
      </c>
      <c r="O177" s="61">
        <f t="shared" si="168"/>
        <v>50000</v>
      </c>
      <c r="P177" s="61">
        <f t="shared" si="169"/>
        <v>50000</v>
      </c>
      <c r="Q177" s="61">
        <f t="shared" ref="Q177:S178" si="255">Q178</f>
        <v>0</v>
      </c>
      <c r="R177" s="61">
        <f t="shared" si="255"/>
        <v>0</v>
      </c>
      <c r="S177" s="61">
        <f t="shared" si="255"/>
        <v>0</v>
      </c>
      <c r="T177" s="61">
        <f t="shared" si="170"/>
        <v>40000</v>
      </c>
      <c r="U177" s="61">
        <f t="shared" si="171"/>
        <v>50000</v>
      </c>
      <c r="V177" s="61">
        <f t="shared" si="172"/>
        <v>50000</v>
      </c>
      <c r="W177" s="61">
        <f t="shared" ref="W177:Y178" si="256">W178</f>
        <v>0</v>
      </c>
      <c r="X177" s="61">
        <f t="shared" si="256"/>
        <v>0</v>
      </c>
      <c r="Y177" s="61">
        <f t="shared" si="256"/>
        <v>0</v>
      </c>
      <c r="Z177" s="61">
        <f t="shared" si="173"/>
        <v>40000</v>
      </c>
      <c r="AA177" s="61">
        <f t="shared" si="174"/>
        <v>50000</v>
      </c>
      <c r="AB177" s="61">
        <f t="shared" si="175"/>
        <v>50000</v>
      </c>
    </row>
    <row r="178" spans="1:28" ht="26.4">
      <c r="A178" s="180"/>
      <c r="B178" s="74" t="s">
        <v>41</v>
      </c>
      <c r="C178" s="39" t="s">
        <v>13</v>
      </c>
      <c r="D178" s="73" t="s">
        <v>6</v>
      </c>
      <c r="E178" s="39" t="s">
        <v>100</v>
      </c>
      <c r="F178" s="73" t="s">
        <v>314</v>
      </c>
      <c r="G178" s="101" t="s">
        <v>39</v>
      </c>
      <c r="H178" s="61">
        <f>H179</f>
        <v>40000</v>
      </c>
      <c r="I178" s="61">
        <f t="shared" si="254"/>
        <v>50000</v>
      </c>
      <c r="J178" s="61">
        <f t="shared" si="254"/>
        <v>50000</v>
      </c>
      <c r="K178" s="61">
        <f t="shared" si="254"/>
        <v>0</v>
      </c>
      <c r="L178" s="61">
        <f t="shared" si="254"/>
        <v>0</v>
      </c>
      <c r="M178" s="61">
        <f t="shared" si="254"/>
        <v>0</v>
      </c>
      <c r="N178" s="61">
        <f t="shared" si="167"/>
        <v>40000</v>
      </c>
      <c r="O178" s="61">
        <f t="shared" si="168"/>
        <v>50000</v>
      </c>
      <c r="P178" s="61">
        <f t="shared" si="169"/>
        <v>50000</v>
      </c>
      <c r="Q178" s="61">
        <f t="shared" si="255"/>
        <v>0</v>
      </c>
      <c r="R178" s="61">
        <f t="shared" si="255"/>
        <v>0</v>
      </c>
      <c r="S178" s="61">
        <f t="shared" si="255"/>
        <v>0</v>
      </c>
      <c r="T178" s="61">
        <f t="shared" si="170"/>
        <v>40000</v>
      </c>
      <c r="U178" s="61">
        <f t="shared" si="171"/>
        <v>50000</v>
      </c>
      <c r="V178" s="61">
        <f t="shared" si="172"/>
        <v>50000</v>
      </c>
      <c r="W178" s="61">
        <f t="shared" si="256"/>
        <v>0</v>
      </c>
      <c r="X178" s="61">
        <f t="shared" si="256"/>
        <v>0</v>
      </c>
      <c r="Y178" s="61">
        <f t="shared" si="256"/>
        <v>0</v>
      </c>
      <c r="Z178" s="61">
        <f t="shared" si="173"/>
        <v>40000</v>
      </c>
      <c r="AA178" s="61">
        <f t="shared" si="174"/>
        <v>50000</v>
      </c>
      <c r="AB178" s="61">
        <f t="shared" si="175"/>
        <v>50000</v>
      </c>
    </row>
    <row r="179" spans="1:28">
      <c r="A179" s="180"/>
      <c r="B179" s="102" t="s">
        <v>42</v>
      </c>
      <c r="C179" s="39" t="s">
        <v>13</v>
      </c>
      <c r="D179" s="73" t="s">
        <v>6</v>
      </c>
      <c r="E179" s="39" t="s">
        <v>100</v>
      </c>
      <c r="F179" s="73" t="s">
        <v>314</v>
      </c>
      <c r="G179" s="101" t="s">
        <v>40</v>
      </c>
      <c r="H179" s="61">
        <v>40000</v>
      </c>
      <c r="I179" s="61">
        <v>50000</v>
      </c>
      <c r="J179" s="61">
        <v>50000</v>
      </c>
      <c r="K179" s="61"/>
      <c r="L179" s="61"/>
      <c r="M179" s="61"/>
      <c r="N179" s="61">
        <f t="shared" si="167"/>
        <v>40000</v>
      </c>
      <c r="O179" s="61">
        <f t="shared" si="168"/>
        <v>50000</v>
      </c>
      <c r="P179" s="61">
        <f t="shared" si="169"/>
        <v>50000</v>
      </c>
      <c r="Q179" s="61"/>
      <c r="R179" s="61"/>
      <c r="S179" s="61"/>
      <c r="T179" s="61">
        <f t="shared" si="170"/>
        <v>40000</v>
      </c>
      <c r="U179" s="61">
        <f t="shared" si="171"/>
        <v>50000</v>
      </c>
      <c r="V179" s="61">
        <f t="shared" si="172"/>
        <v>50000</v>
      </c>
      <c r="W179" s="61"/>
      <c r="X179" s="61"/>
      <c r="Y179" s="61"/>
      <c r="Z179" s="61">
        <f t="shared" si="173"/>
        <v>40000</v>
      </c>
      <c r="AA179" s="61">
        <f t="shared" si="174"/>
        <v>50000</v>
      </c>
      <c r="AB179" s="61">
        <f t="shared" si="175"/>
        <v>50000</v>
      </c>
    </row>
    <row r="180" spans="1:28" ht="26.4">
      <c r="A180" s="184" t="s">
        <v>356</v>
      </c>
      <c r="B180" s="81" t="s">
        <v>357</v>
      </c>
      <c r="C180" s="6" t="s">
        <v>13</v>
      </c>
      <c r="D180" s="6" t="s">
        <v>7</v>
      </c>
      <c r="E180" s="6" t="s">
        <v>100</v>
      </c>
      <c r="F180" s="6" t="s">
        <v>101</v>
      </c>
      <c r="G180" s="17"/>
      <c r="H180" s="58">
        <f>H181+H186+H189</f>
        <v>22022238.920000002</v>
      </c>
      <c r="I180" s="58">
        <f t="shared" ref="I180:J180" si="257">I181+I186+I189</f>
        <v>21882694.870000001</v>
      </c>
      <c r="J180" s="58">
        <f t="shared" si="257"/>
        <v>21888882.02</v>
      </c>
      <c r="K180" s="58">
        <f t="shared" ref="K180:M180" si="258">K181+K186+K189</f>
        <v>0</v>
      </c>
      <c r="L180" s="58">
        <f t="shared" si="258"/>
        <v>0</v>
      </c>
      <c r="M180" s="58">
        <f t="shared" si="258"/>
        <v>0</v>
      </c>
      <c r="N180" s="58">
        <f t="shared" si="167"/>
        <v>22022238.920000002</v>
      </c>
      <c r="O180" s="58">
        <f t="shared" si="168"/>
        <v>21882694.870000001</v>
      </c>
      <c r="P180" s="58">
        <f t="shared" si="169"/>
        <v>21888882.02</v>
      </c>
      <c r="Q180" s="58">
        <f t="shared" ref="Q180:S180" si="259">Q181+Q186+Q189</f>
        <v>0</v>
      </c>
      <c r="R180" s="58">
        <f t="shared" si="259"/>
        <v>0</v>
      </c>
      <c r="S180" s="58">
        <f t="shared" si="259"/>
        <v>0</v>
      </c>
      <c r="T180" s="58">
        <f t="shared" si="170"/>
        <v>22022238.920000002</v>
      </c>
      <c r="U180" s="58">
        <f t="shared" si="171"/>
        <v>21882694.870000001</v>
      </c>
      <c r="V180" s="58">
        <f t="shared" si="172"/>
        <v>21888882.02</v>
      </c>
      <c r="W180" s="58">
        <f t="shared" ref="W180:Y180" si="260">W181+W186+W189</f>
        <v>0</v>
      </c>
      <c r="X180" s="58">
        <f t="shared" si="260"/>
        <v>0</v>
      </c>
      <c r="Y180" s="58">
        <f t="shared" si="260"/>
        <v>0</v>
      </c>
      <c r="Z180" s="58">
        <f t="shared" si="173"/>
        <v>22022238.920000002</v>
      </c>
      <c r="AA180" s="58">
        <f t="shared" si="174"/>
        <v>21882694.870000001</v>
      </c>
      <c r="AB180" s="58">
        <f t="shared" si="175"/>
        <v>21888882.02</v>
      </c>
    </row>
    <row r="181" spans="1:28" customFormat="1" ht="26.4">
      <c r="A181" s="114"/>
      <c r="B181" s="82" t="s">
        <v>55</v>
      </c>
      <c r="C181" s="35" t="s">
        <v>13</v>
      </c>
      <c r="D181" s="35" t="s">
        <v>7</v>
      </c>
      <c r="E181" s="35" t="s">
        <v>100</v>
      </c>
      <c r="F181" s="35" t="s">
        <v>122</v>
      </c>
      <c r="G181" s="36"/>
      <c r="H181" s="60">
        <f>H182+H184</f>
        <v>19080008</v>
      </c>
      <c r="I181" s="60">
        <f t="shared" ref="I181:J181" si="261">I182+I184</f>
        <v>18930008</v>
      </c>
      <c r="J181" s="60">
        <f t="shared" si="261"/>
        <v>18830008</v>
      </c>
      <c r="K181" s="60">
        <f t="shared" ref="K181:M181" si="262">K182+K184</f>
        <v>0</v>
      </c>
      <c r="L181" s="60">
        <f t="shared" si="262"/>
        <v>0</v>
      </c>
      <c r="M181" s="60">
        <f t="shared" si="262"/>
        <v>0</v>
      </c>
      <c r="N181" s="60">
        <f t="shared" si="167"/>
        <v>19080008</v>
      </c>
      <c r="O181" s="60">
        <f t="shared" si="168"/>
        <v>18930008</v>
      </c>
      <c r="P181" s="60">
        <f t="shared" si="169"/>
        <v>18830008</v>
      </c>
      <c r="Q181" s="60">
        <f t="shared" ref="Q181:S181" si="263">Q182+Q184</f>
        <v>0</v>
      </c>
      <c r="R181" s="60">
        <f t="shared" si="263"/>
        <v>0</v>
      </c>
      <c r="S181" s="60">
        <f t="shared" si="263"/>
        <v>0</v>
      </c>
      <c r="T181" s="60">
        <f t="shared" si="170"/>
        <v>19080008</v>
      </c>
      <c r="U181" s="60">
        <f t="shared" si="171"/>
        <v>18930008</v>
      </c>
      <c r="V181" s="60">
        <f t="shared" si="172"/>
        <v>18830008</v>
      </c>
      <c r="W181" s="60">
        <f t="shared" ref="W181:Y181" si="264">W182+W184</f>
        <v>0</v>
      </c>
      <c r="X181" s="60">
        <f t="shared" si="264"/>
        <v>0</v>
      </c>
      <c r="Y181" s="60">
        <f t="shared" si="264"/>
        <v>0</v>
      </c>
      <c r="Z181" s="60">
        <f t="shared" si="173"/>
        <v>19080008</v>
      </c>
      <c r="AA181" s="60">
        <f t="shared" si="174"/>
        <v>18930008</v>
      </c>
      <c r="AB181" s="60">
        <f t="shared" si="175"/>
        <v>18830008</v>
      </c>
    </row>
    <row r="182" spans="1:28" customFormat="1" ht="39.6">
      <c r="A182" s="114"/>
      <c r="B182" s="86" t="s">
        <v>51</v>
      </c>
      <c r="C182" s="35" t="s">
        <v>13</v>
      </c>
      <c r="D182" s="35" t="s">
        <v>7</v>
      </c>
      <c r="E182" s="35" t="s">
        <v>100</v>
      </c>
      <c r="F182" s="35" t="s">
        <v>122</v>
      </c>
      <c r="G182" s="36" t="s">
        <v>49</v>
      </c>
      <c r="H182" s="60">
        <f>H183</f>
        <v>18731008</v>
      </c>
      <c r="I182" s="60">
        <f t="shared" ref="I182:M182" si="265">I183</f>
        <v>18581008</v>
      </c>
      <c r="J182" s="60">
        <f t="shared" si="265"/>
        <v>18481008</v>
      </c>
      <c r="K182" s="60">
        <f t="shared" si="265"/>
        <v>0</v>
      </c>
      <c r="L182" s="60">
        <f t="shared" si="265"/>
        <v>0</v>
      </c>
      <c r="M182" s="60">
        <f t="shared" si="265"/>
        <v>0</v>
      </c>
      <c r="N182" s="60">
        <f t="shared" si="167"/>
        <v>18731008</v>
      </c>
      <c r="O182" s="60">
        <f t="shared" si="168"/>
        <v>18581008</v>
      </c>
      <c r="P182" s="60">
        <f t="shared" si="169"/>
        <v>18481008</v>
      </c>
      <c r="Q182" s="60">
        <f t="shared" ref="Q182:S182" si="266">Q183</f>
        <v>0</v>
      </c>
      <c r="R182" s="60">
        <f t="shared" si="266"/>
        <v>0</v>
      </c>
      <c r="S182" s="60">
        <f t="shared" si="266"/>
        <v>0</v>
      </c>
      <c r="T182" s="60">
        <f t="shared" si="170"/>
        <v>18731008</v>
      </c>
      <c r="U182" s="60">
        <f t="shared" si="171"/>
        <v>18581008</v>
      </c>
      <c r="V182" s="60">
        <f t="shared" si="172"/>
        <v>18481008</v>
      </c>
      <c r="W182" s="60">
        <f t="shared" ref="W182:Y182" si="267">W183</f>
        <v>0</v>
      </c>
      <c r="X182" s="60">
        <f t="shared" si="267"/>
        <v>0</v>
      </c>
      <c r="Y182" s="60">
        <f t="shared" si="267"/>
        <v>0</v>
      </c>
      <c r="Z182" s="60">
        <f t="shared" si="173"/>
        <v>18731008</v>
      </c>
      <c r="AA182" s="60">
        <f t="shared" si="174"/>
        <v>18581008</v>
      </c>
      <c r="AB182" s="60">
        <f t="shared" si="175"/>
        <v>18481008</v>
      </c>
    </row>
    <row r="183" spans="1:28" customFormat="1">
      <c r="A183" s="114"/>
      <c r="B183" s="86" t="s">
        <v>52</v>
      </c>
      <c r="C183" s="35" t="s">
        <v>13</v>
      </c>
      <c r="D183" s="35" t="s">
        <v>7</v>
      </c>
      <c r="E183" s="35" t="s">
        <v>100</v>
      </c>
      <c r="F183" s="35" t="s">
        <v>122</v>
      </c>
      <c r="G183" s="36" t="s">
        <v>50</v>
      </c>
      <c r="H183" s="60">
        <f>14163601+4277407+10000+250000+30000</f>
        <v>18731008</v>
      </c>
      <c r="I183" s="60">
        <f>18731008-150000</f>
        <v>18581008</v>
      </c>
      <c r="J183" s="60">
        <f>18581008-100000</f>
        <v>18481008</v>
      </c>
      <c r="K183" s="60"/>
      <c r="L183" s="60"/>
      <c r="M183" s="60"/>
      <c r="N183" s="60">
        <f t="shared" si="167"/>
        <v>18731008</v>
      </c>
      <c r="O183" s="60">
        <f t="shared" si="168"/>
        <v>18581008</v>
      </c>
      <c r="P183" s="60">
        <f t="shared" si="169"/>
        <v>18481008</v>
      </c>
      <c r="Q183" s="60"/>
      <c r="R183" s="60"/>
      <c r="S183" s="60"/>
      <c r="T183" s="60">
        <f t="shared" si="170"/>
        <v>18731008</v>
      </c>
      <c r="U183" s="60">
        <f t="shared" si="171"/>
        <v>18581008</v>
      </c>
      <c r="V183" s="60">
        <f t="shared" si="172"/>
        <v>18481008</v>
      </c>
      <c r="W183" s="60"/>
      <c r="X183" s="60"/>
      <c r="Y183" s="60"/>
      <c r="Z183" s="60">
        <f t="shared" si="173"/>
        <v>18731008</v>
      </c>
      <c r="AA183" s="60">
        <f t="shared" si="174"/>
        <v>18581008</v>
      </c>
      <c r="AB183" s="60">
        <f t="shared" si="175"/>
        <v>18481008</v>
      </c>
    </row>
    <row r="184" spans="1:28" customFormat="1" ht="26.4">
      <c r="A184" s="114"/>
      <c r="B184" s="82" t="s">
        <v>186</v>
      </c>
      <c r="C184" s="35" t="s">
        <v>13</v>
      </c>
      <c r="D184" s="35" t="s">
        <v>7</v>
      </c>
      <c r="E184" s="35" t="s">
        <v>100</v>
      </c>
      <c r="F184" s="35" t="s">
        <v>122</v>
      </c>
      <c r="G184" s="36" t="s">
        <v>32</v>
      </c>
      <c r="H184" s="60">
        <f>H185</f>
        <v>349000</v>
      </c>
      <c r="I184" s="60">
        <f t="shared" ref="I184:M184" si="268">I185</f>
        <v>349000</v>
      </c>
      <c r="J184" s="60">
        <f t="shared" si="268"/>
        <v>349000</v>
      </c>
      <c r="K184" s="60">
        <f t="shared" si="268"/>
        <v>0</v>
      </c>
      <c r="L184" s="60">
        <f t="shared" si="268"/>
        <v>0</v>
      </c>
      <c r="M184" s="60">
        <f t="shared" si="268"/>
        <v>0</v>
      </c>
      <c r="N184" s="60">
        <f t="shared" si="167"/>
        <v>349000</v>
      </c>
      <c r="O184" s="60">
        <f t="shared" si="168"/>
        <v>349000</v>
      </c>
      <c r="P184" s="60">
        <f t="shared" si="169"/>
        <v>349000</v>
      </c>
      <c r="Q184" s="60">
        <f t="shared" ref="Q184:S184" si="269">Q185</f>
        <v>0</v>
      </c>
      <c r="R184" s="60">
        <f t="shared" si="269"/>
        <v>0</v>
      </c>
      <c r="S184" s="60">
        <f t="shared" si="269"/>
        <v>0</v>
      </c>
      <c r="T184" s="60">
        <f t="shared" si="170"/>
        <v>349000</v>
      </c>
      <c r="U184" s="60">
        <f t="shared" si="171"/>
        <v>349000</v>
      </c>
      <c r="V184" s="60">
        <f t="shared" si="172"/>
        <v>349000</v>
      </c>
      <c r="W184" s="60">
        <f t="shared" ref="W184:Y184" si="270">W185</f>
        <v>0</v>
      </c>
      <c r="X184" s="60">
        <f t="shared" si="270"/>
        <v>0</v>
      </c>
      <c r="Y184" s="60">
        <f t="shared" si="270"/>
        <v>0</v>
      </c>
      <c r="Z184" s="60">
        <f t="shared" si="173"/>
        <v>349000</v>
      </c>
      <c r="AA184" s="60">
        <f t="shared" si="174"/>
        <v>349000</v>
      </c>
      <c r="AB184" s="60">
        <f t="shared" si="175"/>
        <v>349000</v>
      </c>
    </row>
    <row r="185" spans="1:28" customFormat="1" ht="26.4">
      <c r="A185" s="114"/>
      <c r="B185" s="86" t="s">
        <v>34</v>
      </c>
      <c r="C185" s="35" t="s">
        <v>13</v>
      </c>
      <c r="D185" s="35" t="s">
        <v>7</v>
      </c>
      <c r="E185" s="35" t="s">
        <v>100</v>
      </c>
      <c r="F185" s="35" t="s">
        <v>122</v>
      </c>
      <c r="G185" s="36" t="s">
        <v>33</v>
      </c>
      <c r="H185" s="60">
        <v>349000</v>
      </c>
      <c r="I185" s="60">
        <v>349000</v>
      </c>
      <c r="J185" s="60">
        <v>349000</v>
      </c>
      <c r="K185" s="60"/>
      <c r="L185" s="60"/>
      <c r="M185" s="60"/>
      <c r="N185" s="60">
        <f t="shared" si="167"/>
        <v>349000</v>
      </c>
      <c r="O185" s="60">
        <f t="shared" si="168"/>
        <v>349000</v>
      </c>
      <c r="P185" s="60">
        <f t="shared" si="169"/>
        <v>349000</v>
      </c>
      <c r="Q185" s="60"/>
      <c r="R185" s="60"/>
      <c r="S185" s="60"/>
      <c r="T185" s="60">
        <f t="shared" si="170"/>
        <v>349000</v>
      </c>
      <c r="U185" s="60">
        <f t="shared" si="171"/>
        <v>349000</v>
      </c>
      <c r="V185" s="60">
        <f t="shared" si="172"/>
        <v>349000</v>
      </c>
      <c r="W185" s="60"/>
      <c r="X185" s="60"/>
      <c r="Y185" s="60"/>
      <c r="Z185" s="60">
        <f t="shared" si="173"/>
        <v>349000</v>
      </c>
      <c r="AA185" s="60">
        <f t="shared" si="174"/>
        <v>349000</v>
      </c>
      <c r="AB185" s="60">
        <f t="shared" si="175"/>
        <v>349000</v>
      </c>
    </row>
    <row r="186" spans="1:28" customFormat="1" ht="26.4">
      <c r="A186" s="114"/>
      <c r="B186" s="82" t="s">
        <v>97</v>
      </c>
      <c r="C186" s="35" t="s">
        <v>13</v>
      </c>
      <c r="D186" s="35" t="s">
        <v>7</v>
      </c>
      <c r="E186" s="143" t="s">
        <v>100</v>
      </c>
      <c r="F186" s="143" t="s">
        <v>349</v>
      </c>
      <c r="G186" s="113"/>
      <c r="H186" s="61">
        <f>H187</f>
        <v>88836</v>
      </c>
      <c r="I186" s="61">
        <f t="shared" ref="I186:M187" si="271">I187</f>
        <v>73008</v>
      </c>
      <c r="J186" s="61">
        <f t="shared" si="271"/>
        <v>73008</v>
      </c>
      <c r="K186" s="61">
        <f t="shared" si="271"/>
        <v>0</v>
      </c>
      <c r="L186" s="61">
        <f t="shared" si="271"/>
        <v>0</v>
      </c>
      <c r="M186" s="61">
        <f t="shared" si="271"/>
        <v>0</v>
      </c>
      <c r="N186" s="61">
        <f t="shared" si="167"/>
        <v>88836</v>
      </c>
      <c r="O186" s="61">
        <f t="shared" si="168"/>
        <v>73008</v>
      </c>
      <c r="P186" s="61">
        <f t="shared" si="169"/>
        <v>73008</v>
      </c>
      <c r="Q186" s="61">
        <f t="shared" ref="Q186:S187" si="272">Q187</f>
        <v>0</v>
      </c>
      <c r="R186" s="61">
        <f t="shared" si="272"/>
        <v>0</v>
      </c>
      <c r="S186" s="61">
        <f t="shared" si="272"/>
        <v>0</v>
      </c>
      <c r="T186" s="61">
        <f t="shared" si="170"/>
        <v>88836</v>
      </c>
      <c r="U186" s="61">
        <f t="shared" si="171"/>
        <v>73008</v>
      </c>
      <c r="V186" s="61">
        <f t="shared" si="172"/>
        <v>73008</v>
      </c>
      <c r="W186" s="61">
        <f t="shared" ref="W186:Y187" si="273">W187</f>
        <v>0</v>
      </c>
      <c r="X186" s="61">
        <f t="shared" si="273"/>
        <v>0</v>
      </c>
      <c r="Y186" s="61">
        <f t="shared" si="273"/>
        <v>0</v>
      </c>
      <c r="Z186" s="61">
        <f t="shared" si="173"/>
        <v>88836</v>
      </c>
      <c r="AA186" s="61">
        <f t="shared" si="174"/>
        <v>73008</v>
      </c>
      <c r="AB186" s="61">
        <f t="shared" si="175"/>
        <v>73008</v>
      </c>
    </row>
    <row r="187" spans="1:28" customFormat="1">
      <c r="A187" s="114"/>
      <c r="B187" s="103" t="s">
        <v>35</v>
      </c>
      <c r="C187" s="35" t="s">
        <v>13</v>
      </c>
      <c r="D187" s="35" t="s">
        <v>7</v>
      </c>
      <c r="E187" s="143" t="s">
        <v>100</v>
      </c>
      <c r="F187" s="143" t="s">
        <v>349</v>
      </c>
      <c r="G187" s="113" t="s">
        <v>36</v>
      </c>
      <c r="H187" s="61">
        <f>H188</f>
        <v>88836</v>
      </c>
      <c r="I187" s="61">
        <f t="shared" si="271"/>
        <v>73008</v>
      </c>
      <c r="J187" s="61">
        <f t="shared" si="271"/>
        <v>73008</v>
      </c>
      <c r="K187" s="61">
        <f t="shared" si="271"/>
        <v>0</v>
      </c>
      <c r="L187" s="61">
        <f t="shared" si="271"/>
        <v>0</v>
      </c>
      <c r="M187" s="61">
        <f t="shared" si="271"/>
        <v>0</v>
      </c>
      <c r="N187" s="61">
        <f t="shared" si="167"/>
        <v>88836</v>
      </c>
      <c r="O187" s="61">
        <f t="shared" si="168"/>
        <v>73008</v>
      </c>
      <c r="P187" s="61">
        <f t="shared" si="169"/>
        <v>73008</v>
      </c>
      <c r="Q187" s="61">
        <f t="shared" si="272"/>
        <v>0</v>
      </c>
      <c r="R187" s="61">
        <f t="shared" si="272"/>
        <v>0</v>
      </c>
      <c r="S187" s="61">
        <f t="shared" si="272"/>
        <v>0</v>
      </c>
      <c r="T187" s="61">
        <f t="shared" si="170"/>
        <v>88836</v>
      </c>
      <c r="U187" s="61">
        <f t="shared" si="171"/>
        <v>73008</v>
      </c>
      <c r="V187" s="61">
        <f t="shared" si="172"/>
        <v>73008</v>
      </c>
      <c r="W187" s="61">
        <f t="shared" si="273"/>
        <v>0</v>
      </c>
      <c r="X187" s="61">
        <f t="shared" si="273"/>
        <v>0</v>
      </c>
      <c r="Y187" s="61">
        <f t="shared" si="273"/>
        <v>0</v>
      </c>
      <c r="Z187" s="61">
        <f t="shared" si="173"/>
        <v>88836</v>
      </c>
      <c r="AA187" s="61">
        <f t="shared" si="174"/>
        <v>73008</v>
      </c>
      <c r="AB187" s="61">
        <f t="shared" si="175"/>
        <v>73008</v>
      </c>
    </row>
    <row r="188" spans="1:28" customFormat="1" ht="26.4">
      <c r="A188" s="114"/>
      <c r="B188" s="152" t="s">
        <v>38</v>
      </c>
      <c r="C188" s="35" t="s">
        <v>13</v>
      </c>
      <c r="D188" s="35" t="s">
        <v>7</v>
      </c>
      <c r="E188" s="143" t="s">
        <v>100</v>
      </c>
      <c r="F188" s="143" t="s">
        <v>349</v>
      </c>
      <c r="G188" s="113" t="s">
        <v>37</v>
      </c>
      <c r="H188" s="68">
        <v>88836</v>
      </c>
      <c r="I188" s="68">
        <v>73008</v>
      </c>
      <c r="J188" s="68">
        <v>73008</v>
      </c>
      <c r="K188" s="68"/>
      <c r="L188" s="68"/>
      <c r="M188" s="68"/>
      <c r="N188" s="68">
        <f t="shared" si="167"/>
        <v>88836</v>
      </c>
      <c r="O188" s="68">
        <f t="shared" si="168"/>
        <v>73008</v>
      </c>
      <c r="P188" s="68">
        <f t="shared" si="169"/>
        <v>73008</v>
      </c>
      <c r="Q188" s="68"/>
      <c r="R188" s="68"/>
      <c r="S188" s="68"/>
      <c r="T188" s="68">
        <f t="shared" si="170"/>
        <v>88836</v>
      </c>
      <c r="U188" s="68">
        <f t="shared" si="171"/>
        <v>73008</v>
      </c>
      <c r="V188" s="68">
        <f t="shared" si="172"/>
        <v>73008</v>
      </c>
      <c r="W188" s="68"/>
      <c r="X188" s="68"/>
      <c r="Y188" s="68"/>
      <c r="Z188" s="68">
        <f t="shared" si="173"/>
        <v>88836</v>
      </c>
      <c r="AA188" s="68">
        <f t="shared" si="174"/>
        <v>73008</v>
      </c>
      <c r="AB188" s="68">
        <f t="shared" si="175"/>
        <v>73008</v>
      </c>
    </row>
    <row r="189" spans="1:28" customFormat="1" ht="52.8">
      <c r="A189" s="114"/>
      <c r="B189" s="102" t="s">
        <v>277</v>
      </c>
      <c r="C189" s="35" t="s">
        <v>13</v>
      </c>
      <c r="D189" s="35" t="s">
        <v>7</v>
      </c>
      <c r="E189" s="35" t="s">
        <v>100</v>
      </c>
      <c r="F189" s="35" t="s">
        <v>352</v>
      </c>
      <c r="G189" s="36"/>
      <c r="H189" s="60">
        <f>H192+H190</f>
        <v>2853394.92</v>
      </c>
      <c r="I189" s="60">
        <f t="shared" ref="I189:J189" si="274">I192+I190</f>
        <v>2879678.87</v>
      </c>
      <c r="J189" s="60">
        <f t="shared" si="274"/>
        <v>2985866.02</v>
      </c>
      <c r="K189" s="60">
        <f t="shared" ref="K189:M189" si="275">K192+K190</f>
        <v>0</v>
      </c>
      <c r="L189" s="60">
        <f t="shared" si="275"/>
        <v>0</v>
      </c>
      <c r="M189" s="60">
        <f t="shared" si="275"/>
        <v>0</v>
      </c>
      <c r="N189" s="60">
        <f t="shared" si="167"/>
        <v>2853394.92</v>
      </c>
      <c r="O189" s="60">
        <f t="shared" si="168"/>
        <v>2879678.87</v>
      </c>
      <c r="P189" s="60">
        <f t="shared" si="169"/>
        <v>2985866.02</v>
      </c>
      <c r="Q189" s="60">
        <f t="shared" ref="Q189:S189" si="276">Q192+Q190</f>
        <v>0</v>
      </c>
      <c r="R189" s="60">
        <f t="shared" si="276"/>
        <v>0</v>
      </c>
      <c r="S189" s="60">
        <f t="shared" si="276"/>
        <v>0</v>
      </c>
      <c r="T189" s="60">
        <f t="shared" si="170"/>
        <v>2853394.92</v>
      </c>
      <c r="U189" s="60">
        <f t="shared" si="171"/>
        <v>2879678.87</v>
      </c>
      <c r="V189" s="60">
        <f t="shared" si="172"/>
        <v>2985866.02</v>
      </c>
      <c r="W189" s="60">
        <f t="shared" ref="W189:Y189" si="277">W192+W190</f>
        <v>0</v>
      </c>
      <c r="X189" s="60">
        <f t="shared" si="277"/>
        <v>0</v>
      </c>
      <c r="Y189" s="60">
        <f t="shared" si="277"/>
        <v>0</v>
      </c>
      <c r="Z189" s="60">
        <f t="shared" si="173"/>
        <v>2853394.92</v>
      </c>
      <c r="AA189" s="60">
        <f t="shared" si="174"/>
        <v>2879678.87</v>
      </c>
      <c r="AB189" s="60">
        <f t="shared" si="175"/>
        <v>2985866.02</v>
      </c>
    </row>
    <row r="190" spans="1:28" customFormat="1" ht="39.6">
      <c r="A190" s="114"/>
      <c r="B190" s="71" t="s">
        <v>51</v>
      </c>
      <c r="C190" s="35" t="s">
        <v>13</v>
      </c>
      <c r="D190" s="35" t="s">
        <v>7</v>
      </c>
      <c r="E190" s="143" t="s">
        <v>100</v>
      </c>
      <c r="F190" s="35" t="s">
        <v>352</v>
      </c>
      <c r="G190" s="113" t="s">
        <v>49</v>
      </c>
      <c r="H190" s="60">
        <f>H191</f>
        <v>2737800</v>
      </c>
      <c r="I190" s="60">
        <f t="shared" ref="I190:M190" si="278">I191</f>
        <v>2704678.87</v>
      </c>
      <c r="J190" s="60">
        <f t="shared" si="278"/>
        <v>2810866.02</v>
      </c>
      <c r="K190" s="60">
        <f t="shared" si="278"/>
        <v>0</v>
      </c>
      <c r="L190" s="60">
        <f t="shared" si="278"/>
        <v>0</v>
      </c>
      <c r="M190" s="60">
        <f t="shared" si="278"/>
        <v>0</v>
      </c>
      <c r="N190" s="60">
        <f t="shared" si="167"/>
        <v>2737800</v>
      </c>
      <c r="O190" s="60">
        <f t="shared" si="168"/>
        <v>2704678.87</v>
      </c>
      <c r="P190" s="60">
        <f t="shared" si="169"/>
        <v>2810866.02</v>
      </c>
      <c r="Q190" s="60">
        <f t="shared" ref="Q190:S190" si="279">Q191</f>
        <v>0</v>
      </c>
      <c r="R190" s="60">
        <f t="shared" si="279"/>
        <v>0</v>
      </c>
      <c r="S190" s="60">
        <f t="shared" si="279"/>
        <v>0</v>
      </c>
      <c r="T190" s="60">
        <f t="shared" si="170"/>
        <v>2737800</v>
      </c>
      <c r="U190" s="60">
        <f t="shared" si="171"/>
        <v>2704678.87</v>
      </c>
      <c r="V190" s="60">
        <f t="shared" si="172"/>
        <v>2810866.02</v>
      </c>
      <c r="W190" s="60">
        <f t="shared" ref="W190:Y190" si="280">W191</f>
        <v>0</v>
      </c>
      <c r="X190" s="60">
        <f t="shared" si="280"/>
        <v>0</v>
      </c>
      <c r="Y190" s="60">
        <f t="shared" si="280"/>
        <v>0</v>
      </c>
      <c r="Z190" s="60">
        <f t="shared" si="173"/>
        <v>2737800</v>
      </c>
      <c r="AA190" s="60">
        <f t="shared" si="174"/>
        <v>2704678.87</v>
      </c>
      <c r="AB190" s="60">
        <f t="shared" si="175"/>
        <v>2810866.02</v>
      </c>
    </row>
    <row r="191" spans="1:28" customFormat="1">
      <c r="A191" s="114"/>
      <c r="B191" s="71" t="s">
        <v>52</v>
      </c>
      <c r="C191" s="35" t="s">
        <v>13</v>
      </c>
      <c r="D191" s="35" t="s">
        <v>7</v>
      </c>
      <c r="E191" s="143" t="s">
        <v>100</v>
      </c>
      <c r="F191" s="35" t="s">
        <v>352</v>
      </c>
      <c r="G191" s="113" t="s">
        <v>50</v>
      </c>
      <c r="H191" s="68">
        <v>2737800</v>
      </c>
      <c r="I191" s="68">
        <v>2704678.87</v>
      </c>
      <c r="J191" s="68">
        <v>2810866.02</v>
      </c>
      <c r="K191" s="68"/>
      <c r="L191" s="68"/>
      <c r="M191" s="68"/>
      <c r="N191" s="68">
        <f t="shared" si="167"/>
        <v>2737800</v>
      </c>
      <c r="O191" s="68">
        <f t="shared" si="168"/>
        <v>2704678.87</v>
      </c>
      <c r="P191" s="68">
        <f t="shared" si="169"/>
        <v>2810866.02</v>
      </c>
      <c r="Q191" s="68"/>
      <c r="R191" s="68"/>
      <c r="S191" s="68"/>
      <c r="T191" s="68">
        <f t="shared" si="170"/>
        <v>2737800</v>
      </c>
      <c r="U191" s="68">
        <f t="shared" si="171"/>
        <v>2704678.87</v>
      </c>
      <c r="V191" s="68">
        <f t="shared" si="172"/>
        <v>2810866.02</v>
      </c>
      <c r="W191" s="68"/>
      <c r="X191" s="68"/>
      <c r="Y191" s="68"/>
      <c r="Z191" s="68">
        <f t="shared" si="173"/>
        <v>2737800</v>
      </c>
      <c r="AA191" s="68">
        <f t="shared" si="174"/>
        <v>2704678.87</v>
      </c>
      <c r="AB191" s="68">
        <f t="shared" si="175"/>
        <v>2810866.02</v>
      </c>
    </row>
    <row r="192" spans="1:28" customFormat="1" ht="26.4">
      <c r="A192" s="114"/>
      <c r="B192" s="126" t="s">
        <v>186</v>
      </c>
      <c r="C192" s="35" t="s">
        <v>13</v>
      </c>
      <c r="D192" s="35" t="s">
        <v>7</v>
      </c>
      <c r="E192" s="143" t="s">
        <v>100</v>
      </c>
      <c r="F192" s="35" t="s">
        <v>352</v>
      </c>
      <c r="G192" s="113" t="s">
        <v>32</v>
      </c>
      <c r="H192" s="60">
        <f>H193</f>
        <v>115594.92</v>
      </c>
      <c r="I192" s="60">
        <f t="shared" ref="I192:M192" si="281">I193</f>
        <v>175000</v>
      </c>
      <c r="J192" s="60">
        <f t="shared" si="281"/>
        <v>175000</v>
      </c>
      <c r="K192" s="60">
        <f t="shared" si="281"/>
        <v>0</v>
      </c>
      <c r="L192" s="60">
        <f t="shared" si="281"/>
        <v>0</v>
      </c>
      <c r="M192" s="60">
        <f t="shared" si="281"/>
        <v>0</v>
      </c>
      <c r="N192" s="60">
        <f t="shared" si="167"/>
        <v>115594.92</v>
      </c>
      <c r="O192" s="60">
        <f t="shared" si="168"/>
        <v>175000</v>
      </c>
      <c r="P192" s="60">
        <f t="shared" si="169"/>
        <v>175000</v>
      </c>
      <c r="Q192" s="60">
        <f t="shared" ref="Q192:S192" si="282">Q193</f>
        <v>0</v>
      </c>
      <c r="R192" s="60">
        <f t="shared" si="282"/>
        <v>0</v>
      </c>
      <c r="S192" s="60">
        <f t="shared" si="282"/>
        <v>0</v>
      </c>
      <c r="T192" s="60">
        <f t="shared" si="170"/>
        <v>115594.92</v>
      </c>
      <c r="U192" s="60">
        <f t="shared" si="171"/>
        <v>175000</v>
      </c>
      <c r="V192" s="60">
        <f t="shared" si="172"/>
        <v>175000</v>
      </c>
      <c r="W192" s="60">
        <f t="shared" ref="W192:Y192" si="283">W193</f>
        <v>0</v>
      </c>
      <c r="X192" s="60">
        <f t="shared" si="283"/>
        <v>0</v>
      </c>
      <c r="Y192" s="60">
        <f t="shared" si="283"/>
        <v>0</v>
      </c>
      <c r="Z192" s="60">
        <f t="shared" si="173"/>
        <v>115594.92</v>
      </c>
      <c r="AA192" s="60">
        <f t="shared" si="174"/>
        <v>175000</v>
      </c>
      <c r="AB192" s="60">
        <f t="shared" si="175"/>
        <v>175000</v>
      </c>
    </row>
    <row r="193" spans="1:28" customFormat="1" ht="26.4">
      <c r="A193" s="114"/>
      <c r="B193" s="71" t="s">
        <v>34</v>
      </c>
      <c r="C193" s="35" t="s">
        <v>13</v>
      </c>
      <c r="D193" s="35" t="s">
        <v>7</v>
      </c>
      <c r="E193" s="143" t="s">
        <v>100</v>
      </c>
      <c r="F193" s="35" t="s">
        <v>352</v>
      </c>
      <c r="G193" s="113" t="s">
        <v>33</v>
      </c>
      <c r="H193" s="68">
        <v>115594.92</v>
      </c>
      <c r="I193" s="68">
        <v>175000</v>
      </c>
      <c r="J193" s="68">
        <v>175000</v>
      </c>
      <c r="K193" s="68"/>
      <c r="L193" s="68"/>
      <c r="M193" s="68"/>
      <c r="N193" s="68">
        <f t="shared" si="167"/>
        <v>115594.92</v>
      </c>
      <c r="O193" s="68">
        <f t="shared" si="168"/>
        <v>175000</v>
      </c>
      <c r="P193" s="68">
        <f t="shared" si="169"/>
        <v>175000</v>
      </c>
      <c r="Q193" s="68"/>
      <c r="R193" s="68"/>
      <c r="S193" s="68"/>
      <c r="T193" s="68">
        <f t="shared" si="170"/>
        <v>115594.92</v>
      </c>
      <c r="U193" s="68">
        <f t="shared" si="171"/>
        <v>175000</v>
      </c>
      <c r="V193" s="68">
        <f t="shared" si="172"/>
        <v>175000</v>
      </c>
      <c r="W193" s="68"/>
      <c r="X193" s="68"/>
      <c r="Y193" s="68"/>
      <c r="Z193" s="68">
        <f t="shared" si="173"/>
        <v>115594.92</v>
      </c>
      <c r="AA193" s="68">
        <f t="shared" si="174"/>
        <v>175000</v>
      </c>
      <c r="AB193" s="68">
        <f t="shared" si="175"/>
        <v>175000</v>
      </c>
    </row>
    <row r="194" spans="1:28">
      <c r="A194" s="72"/>
      <c r="B194" s="85"/>
      <c r="C194" s="5"/>
      <c r="D194" s="5"/>
      <c r="E194" s="5"/>
      <c r="F194" s="5"/>
      <c r="G194" s="1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</row>
    <row r="195" spans="1:28" ht="27.6">
      <c r="A195" s="186" t="s">
        <v>10</v>
      </c>
      <c r="B195" s="96" t="s">
        <v>288</v>
      </c>
      <c r="C195" s="7" t="s">
        <v>16</v>
      </c>
      <c r="D195" s="7" t="s">
        <v>21</v>
      </c>
      <c r="E195" s="7" t="s">
        <v>100</v>
      </c>
      <c r="F195" s="7" t="s">
        <v>101</v>
      </c>
      <c r="G195" s="18"/>
      <c r="H195" s="58">
        <f t="shared" ref="H195:M195" si="284">H196+H221+H249+H262</f>
        <v>137283891.71000001</v>
      </c>
      <c r="I195" s="58">
        <f t="shared" si="284"/>
        <v>132060940.11</v>
      </c>
      <c r="J195" s="58">
        <f t="shared" si="284"/>
        <v>131923458.63000001</v>
      </c>
      <c r="K195" s="58">
        <f t="shared" si="284"/>
        <v>8289916.75</v>
      </c>
      <c r="L195" s="58">
        <f t="shared" si="284"/>
        <v>-40106.019999999997</v>
      </c>
      <c r="M195" s="58">
        <f t="shared" si="284"/>
        <v>-18795.18</v>
      </c>
      <c r="N195" s="58">
        <f t="shared" si="167"/>
        <v>145573808.46000001</v>
      </c>
      <c r="O195" s="58">
        <f t="shared" si="168"/>
        <v>132020834.09</v>
      </c>
      <c r="P195" s="58">
        <f t="shared" si="169"/>
        <v>131904663.45</v>
      </c>
      <c r="Q195" s="58">
        <f>Q196+Q221+Q249+Q262</f>
        <v>9936964.0999999996</v>
      </c>
      <c r="R195" s="58">
        <f>R196+R221+R249+R262</f>
        <v>0</v>
      </c>
      <c r="S195" s="58">
        <f>S196+S221+S249+S262</f>
        <v>0</v>
      </c>
      <c r="T195" s="58">
        <f t="shared" ref="T195:T267" si="285">N195+Q195</f>
        <v>155510772.56</v>
      </c>
      <c r="U195" s="58">
        <f t="shared" ref="U195:U267" si="286">O195+R195</f>
        <v>132020834.09</v>
      </c>
      <c r="V195" s="58">
        <f t="shared" ref="V195:V267" si="287">P195+S195</f>
        <v>131904663.45</v>
      </c>
      <c r="W195" s="58">
        <f>W196+W221+W249+W262</f>
        <v>117399.99999999988</v>
      </c>
      <c r="X195" s="58">
        <f>X196+X221+X249+X262</f>
        <v>0</v>
      </c>
      <c r="Y195" s="58">
        <f>Y196+Y221+Y249+Y262</f>
        <v>0</v>
      </c>
      <c r="Z195" s="58">
        <f t="shared" ref="Z195:Z267" si="288">T195+W195</f>
        <v>155628172.56</v>
      </c>
      <c r="AA195" s="58">
        <f t="shared" ref="AA195:AA267" si="289">U195+X195</f>
        <v>132020834.09</v>
      </c>
      <c r="AB195" s="58">
        <f t="shared" ref="AB195:AB267" si="290">V195+Y195</f>
        <v>131904663.45</v>
      </c>
    </row>
    <row r="196" spans="1:28" ht="39.6">
      <c r="A196" s="184" t="s">
        <v>79</v>
      </c>
      <c r="B196" s="81" t="s">
        <v>77</v>
      </c>
      <c r="C196" s="6" t="s">
        <v>16</v>
      </c>
      <c r="D196" s="6" t="s">
        <v>3</v>
      </c>
      <c r="E196" s="6" t="s">
        <v>100</v>
      </c>
      <c r="F196" s="6" t="s">
        <v>101</v>
      </c>
      <c r="G196" s="18"/>
      <c r="H196" s="58">
        <f>H200+H203+H206+H215+H209+H197</f>
        <v>76313477</v>
      </c>
      <c r="I196" s="58">
        <f>I200+I203+I206+I215+I209+I197</f>
        <v>71427991.379999995</v>
      </c>
      <c r="J196" s="58">
        <f>J200+J203+J206+J215+J209+J197</f>
        <v>71222926.019999996</v>
      </c>
      <c r="K196" s="58">
        <f>K200+K203+K206+K215+K209+K197+K218</f>
        <v>5250000</v>
      </c>
      <c r="L196" s="58">
        <f>L200+L203+L206+L215+L209+L197+L218</f>
        <v>0</v>
      </c>
      <c r="M196" s="58">
        <f>M200+M203+M206+M215+M209+M197+M218</f>
        <v>0</v>
      </c>
      <c r="N196" s="58">
        <f t="shared" si="167"/>
        <v>81563477</v>
      </c>
      <c r="O196" s="58">
        <f t="shared" si="168"/>
        <v>71427991.379999995</v>
      </c>
      <c r="P196" s="58">
        <f t="shared" si="169"/>
        <v>71222926.019999996</v>
      </c>
      <c r="Q196" s="58">
        <f>Q200+Q203+Q206+Q215+Q209+Q197+Q218+Q212</f>
        <v>-2360000</v>
      </c>
      <c r="R196" s="58">
        <f t="shared" ref="R196:S196" si="291">R200+R203+R206+R215+R209+R197+R218+R212</f>
        <v>0</v>
      </c>
      <c r="S196" s="58">
        <f t="shared" si="291"/>
        <v>0</v>
      </c>
      <c r="T196" s="58">
        <f t="shared" si="285"/>
        <v>79203477</v>
      </c>
      <c r="U196" s="58">
        <f t="shared" si="286"/>
        <v>71427991.379999995</v>
      </c>
      <c r="V196" s="58">
        <f t="shared" si="287"/>
        <v>71222926.019999996</v>
      </c>
      <c r="W196" s="58">
        <f>W200+W203+W206+W215+W209+W197+W218+W212</f>
        <v>1126824.42</v>
      </c>
      <c r="X196" s="58">
        <f t="shared" ref="X196:Y196" si="292">X200+X203+X206+X215+X209+X197+X218+X212</f>
        <v>0</v>
      </c>
      <c r="Y196" s="58">
        <f t="shared" si="292"/>
        <v>0</v>
      </c>
      <c r="Z196" s="58">
        <f t="shared" si="288"/>
        <v>80330301.420000002</v>
      </c>
      <c r="AA196" s="58">
        <f t="shared" si="289"/>
        <v>71427991.379999995</v>
      </c>
      <c r="AB196" s="58">
        <f t="shared" si="290"/>
        <v>71222926.019999996</v>
      </c>
    </row>
    <row r="197" spans="1:28" ht="26.4">
      <c r="A197" s="248"/>
      <c r="B197" s="82" t="s">
        <v>213</v>
      </c>
      <c r="C197" s="5" t="s">
        <v>16</v>
      </c>
      <c r="D197" s="5" t="s">
        <v>3</v>
      </c>
      <c r="E197" s="5" t="s">
        <v>100</v>
      </c>
      <c r="F197" s="73" t="s">
        <v>163</v>
      </c>
      <c r="G197" s="17"/>
      <c r="H197" s="64">
        <f>H198</f>
        <v>3000000</v>
      </c>
      <c r="I197" s="64">
        <f t="shared" ref="I197:M197" si="293">I198</f>
        <v>500000</v>
      </c>
      <c r="J197" s="64">
        <f t="shared" si="293"/>
        <v>0</v>
      </c>
      <c r="K197" s="64">
        <f t="shared" si="293"/>
        <v>3000000</v>
      </c>
      <c r="L197" s="64">
        <f t="shared" si="293"/>
        <v>0</v>
      </c>
      <c r="M197" s="64">
        <f t="shared" si="293"/>
        <v>0</v>
      </c>
      <c r="N197" s="64">
        <f t="shared" si="167"/>
        <v>6000000</v>
      </c>
      <c r="O197" s="64">
        <f t="shared" si="168"/>
        <v>500000</v>
      </c>
      <c r="P197" s="64">
        <f t="shared" si="169"/>
        <v>0</v>
      </c>
      <c r="Q197" s="64">
        <f t="shared" ref="Q197:S198" si="294">Q198</f>
        <v>0</v>
      </c>
      <c r="R197" s="64">
        <f t="shared" si="294"/>
        <v>0</v>
      </c>
      <c r="S197" s="64">
        <f t="shared" si="294"/>
        <v>0</v>
      </c>
      <c r="T197" s="64">
        <f t="shared" si="285"/>
        <v>6000000</v>
      </c>
      <c r="U197" s="64">
        <f t="shared" si="286"/>
        <v>500000</v>
      </c>
      <c r="V197" s="64">
        <f t="shared" si="287"/>
        <v>0</v>
      </c>
      <c r="W197" s="64">
        <f t="shared" ref="W197:Y198" si="295">W198</f>
        <v>1009424.42</v>
      </c>
      <c r="X197" s="64">
        <f t="shared" si="295"/>
        <v>0</v>
      </c>
      <c r="Y197" s="64">
        <f t="shared" si="295"/>
        <v>0</v>
      </c>
      <c r="Z197" s="64">
        <f t="shared" si="288"/>
        <v>7009424.4199999999</v>
      </c>
      <c r="AA197" s="64">
        <f t="shared" si="289"/>
        <v>500000</v>
      </c>
      <c r="AB197" s="64">
        <f t="shared" si="290"/>
        <v>0</v>
      </c>
    </row>
    <row r="198" spans="1:28" ht="26.4">
      <c r="A198" s="249"/>
      <c r="B198" s="74" t="s">
        <v>41</v>
      </c>
      <c r="C198" s="5" t="s">
        <v>16</v>
      </c>
      <c r="D198" s="5" t="s">
        <v>3</v>
      </c>
      <c r="E198" s="5" t="s">
        <v>100</v>
      </c>
      <c r="F198" s="73" t="s">
        <v>163</v>
      </c>
      <c r="G198" s="17" t="s">
        <v>39</v>
      </c>
      <c r="H198" s="64">
        <f>H199</f>
        <v>3000000</v>
      </c>
      <c r="I198" s="64">
        <f t="shared" ref="I198:M198" si="296">I199</f>
        <v>500000</v>
      </c>
      <c r="J198" s="64">
        <f t="shared" si="296"/>
        <v>0</v>
      </c>
      <c r="K198" s="64">
        <f t="shared" si="296"/>
        <v>3000000</v>
      </c>
      <c r="L198" s="64">
        <f t="shared" si="296"/>
        <v>0</v>
      </c>
      <c r="M198" s="64">
        <f t="shared" si="296"/>
        <v>0</v>
      </c>
      <c r="N198" s="64">
        <f t="shared" si="167"/>
        <v>6000000</v>
      </c>
      <c r="O198" s="64">
        <f t="shared" si="168"/>
        <v>500000</v>
      </c>
      <c r="P198" s="64">
        <f t="shared" si="169"/>
        <v>0</v>
      </c>
      <c r="Q198" s="64">
        <f t="shared" si="294"/>
        <v>0</v>
      </c>
      <c r="R198" s="64">
        <f t="shared" si="294"/>
        <v>0</v>
      </c>
      <c r="S198" s="64">
        <f t="shared" si="294"/>
        <v>0</v>
      </c>
      <c r="T198" s="64">
        <f t="shared" si="285"/>
        <v>6000000</v>
      </c>
      <c r="U198" s="64">
        <f t="shared" si="286"/>
        <v>500000</v>
      </c>
      <c r="V198" s="64">
        <f t="shared" si="287"/>
        <v>0</v>
      </c>
      <c r="W198" s="64">
        <f t="shared" si="295"/>
        <v>1009424.42</v>
      </c>
      <c r="X198" s="64">
        <f t="shared" si="295"/>
        <v>0</v>
      </c>
      <c r="Y198" s="64">
        <f t="shared" si="295"/>
        <v>0</v>
      </c>
      <c r="Z198" s="64">
        <f t="shared" si="288"/>
        <v>7009424.4199999999</v>
      </c>
      <c r="AA198" s="64">
        <f t="shared" si="289"/>
        <v>500000</v>
      </c>
      <c r="AB198" s="64">
        <f t="shared" si="290"/>
        <v>0</v>
      </c>
    </row>
    <row r="199" spans="1:28">
      <c r="A199" s="249"/>
      <c r="B199" s="102" t="s">
        <v>42</v>
      </c>
      <c r="C199" s="5" t="s">
        <v>16</v>
      </c>
      <c r="D199" s="5" t="s">
        <v>3</v>
      </c>
      <c r="E199" s="5" t="s">
        <v>100</v>
      </c>
      <c r="F199" s="73" t="s">
        <v>163</v>
      </c>
      <c r="G199" s="17" t="s">
        <v>40</v>
      </c>
      <c r="H199" s="61">
        <v>3000000</v>
      </c>
      <c r="I199" s="61">
        <v>500000</v>
      </c>
      <c r="J199" s="61"/>
      <c r="K199" s="61">
        <v>3000000</v>
      </c>
      <c r="L199" s="61"/>
      <c r="M199" s="61"/>
      <c r="N199" s="61">
        <f t="shared" si="167"/>
        <v>6000000</v>
      </c>
      <c r="O199" s="61">
        <f t="shared" si="168"/>
        <v>500000</v>
      </c>
      <c r="P199" s="61">
        <f t="shared" si="169"/>
        <v>0</v>
      </c>
      <c r="Q199" s="61"/>
      <c r="R199" s="61"/>
      <c r="S199" s="61"/>
      <c r="T199" s="61">
        <f t="shared" si="285"/>
        <v>6000000</v>
      </c>
      <c r="U199" s="61">
        <f t="shared" si="286"/>
        <v>500000</v>
      </c>
      <c r="V199" s="61">
        <f t="shared" si="287"/>
        <v>0</v>
      </c>
      <c r="W199" s="61">
        <v>1009424.42</v>
      </c>
      <c r="X199" s="61"/>
      <c r="Y199" s="61"/>
      <c r="Z199" s="61">
        <f t="shared" si="288"/>
        <v>7009424.4199999999</v>
      </c>
      <c r="AA199" s="61">
        <f t="shared" si="289"/>
        <v>500000</v>
      </c>
      <c r="AB199" s="61">
        <f t="shared" si="290"/>
        <v>0</v>
      </c>
    </row>
    <row r="200" spans="1:28">
      <c r="A200" s="249"/>
      <c r="B200" s="56" t="s">
        <v>218</v>
      </c>
      <c r="C200" s="5" t="s">
        <v>16</v>
      </c>
      <c r="D200" s="5" t="s">
        <v>3</v>
      </c>
      <c r="E200" s="5" t="s">
        <v>100</v>
      </c>
      <c r="F200" s="5" t="s">
        <v>109</v>
      </c>
      <c r="G200" s="17"/>
      <c r="H200" s="57">
        <f>H201</f>
        <v>630000</v>
      </c>
      <c r="I200" s="57">
        <f t="shared" ref="I200:M201" si="297">I201</f>
        <v>630000</v>
      </c>
      <c r="J200" s="57">
        <f t="shared" si="297"/>
        <v>630000</v>
      </c>
      <c r="K200" s="57">
        <f t="shared" si="297"/>
        <v>0</v>
      </c>
      <c r="L200" s="57">
        <f t="shared" si="297"/>
        <v>0</v>
      </c>
      <c r="M200" s="57">
        <f t="shared" si="297"/>
        <v>0</v>
      </c>
      <c r="N200" s="57">
        <f t="shared" si="167"/>
        <v>630000</v>
      </c>
      <c r="O200" s="57">
        <f t="shared" si="168"/>
        <v>630000</v>
      </c>
      <c r="P200" s="57">
        <f t="shared" si="169"/>
        <v>630000</v>
      </c>
      <c r="Q200" s="57">
        <f t="shared" ref="Q200:S201" si="298">Q201</f>
        <v>0</v>
      </c>
      <c r="R200" s="57">
        <f t="shared" si="298"/>
        <v>0</v>
      </c>
      <c r="S200" s="57">
        <f t="shared" si="298"/>
        <v>0</v>
      </c>
      <c r="T200" s="57">
        <f t="shared" si="285"/>
        <v>630000</v>
      </c>
      <c r="U200" s="57">
        <f t="shared" si="286"/>
        <v>630000</v>
      </c>
      <c r="V200" s="57">
        <f t="shared" si="287"/>
        <v>630000</v>
      </c>
      <c r="W200" s="57">
        <f t="shared" ref="W200:Y201" si="299">W201</f>
        <v>0</v>
      </c>
      <c r="X200" s="57">
        <f t="shared" si="299"/>
        <v>0</v>
      </c>
      <c r="Y200" s="57">
        <f t="shared" si="299"/>
        <v>0</v>
      </c>
      <c r="Z200" s="57">
        <f t="shared" si="288"/>
        <v>630000</v>
      </c>
      <c r="AA200" s="57">
        <f t="shared" si="289"/>
        <v>630000</v>
      </c>
      <c r="AB200" s="57">
        <f t="shared" si="290"/>
        <v>630000</v>
      </c>
    </row>
    <row r="201" spans="1:28" ht="26.4">
      <c r="A201" s="249"/>
      <c r="B201" s="27" t="s">
        <v>41</v>
      </c>
      <c r="C201" s="5" t="s">
        <v>16</v>
      </c>
      <c r="D201" s="5" t="s">
        <v>3</v>
      </c>
      <c r="E201" s="5" t="s">
        <v>100</v>
      </c>
      <c r="F201" s="5" t="s">
        <v>109</v>
      </c>
      <c r="G201" s="17" t="s">
        <v>39</v>
      </c>
      <c r="H201" s="57">
        <f>H202</f>
        <v>630000</v>
      </c>
      <c r="I201" s="57">
        <f t="shared" si="297"/>
        <v>630000</v>
      </c>
      <c r="J201" s="57">
        <f t="shared" si="297"/>
        <v>630000</v>
      </c>
      <c r="K201" s="57">
        <f t="shared" si="297"/>
        <v>0</v>
      </c>
      <c r="L201" s="57">
        <f t="shared" si="297"/>
        <v>0</v>
      </c>
      <c r="M201" s="57">
        <f t="shared" si="297"/>
        <v>0</v>
      </c>
      <c r="N201" s="57">
        <f t="shared" si="167"/>
        <v>630000</v>
      </c>
      <c r="O201" s="57">
        <f t="shared" si="168"/>
        <v>630000</v>
      </c>
      <c r="P201" s="57">
        <f t="shared" si="169"/>
        <v>630000</v>
      </c>
      <c r="Q201" s="57">
        <f t="shared" si="298"/>
        <v>0</v>
      </c>
      <c r="R201" s="57">
        <f t="shared" si="298"/>
        <v>0</v>
      </c>
      <c r="S201" s="57">
        <f t="shared" si="298"/>
        <v>0</v>
      </c>
      <c r="T201" s="57">
        <f t="shared" si="285"/>
        <v>630000</v>
      </c>
      <c r="U201" s="57">
        <f t="shared" si="286"/>
        <v>630000</v>
      </c>
      <c r="V201" s="57">
        <f t="shared" si="287"/>
        <v>630000</v>
      </c>
      <c r="W201" s="57">
        <f t="shared" si="299"/>
        <v>0</v>
      </c>
      <c r="X201" s="57">
        <f t="shared" si="299"/>
        <v>0</v>
      </c>
      <c r="Y201" s="57">
        <f t="shared" si="299"/>
        <v>0</v>
      </c>
      <c r="Z201" s="57">
        <f t="shared" si="288"/>
        <v>630000</v>
      </c>
      <c r="AA201" s="57">
        <f t="shared" si="289"/>
        <v>630000</v>
      </c>
      <c r="AB201" s="57">
        <f t="shared" si="290"/>
        <v>630000</v>
      </c>
    </row>
    <row r="202" spans="1:28">
      <c r="A202" s="249"/>
      <c r="B202" s="26" t="s">
        <v>42</v>
      </c>
      <c r="C202" s="5" t="s">
        <v>16</v>
      </c>
      <c r="D202" s="5" t="s">
        <v>3</v>
      </c>
      <c r="E202" s="5" t="s">
        <v>100</v>
      </c>
      <c r="F202" s="5" t="s">
        <v>109</v>
      </c>
      <c r="G202" s="17" t="s">
        <v>40</v>
      </c>
      <c r="H202" s="61">
        <v>630000</v>
      </c>
      <c r="I202" s="61">
        <v>630000</v>
      </c>
      <c r="J202" s="61">
        <v>630000</v>
      </c>
      <c r="K202" s="61"/>
      <c r="L202" s="61"/>
      <c r="M202" s="61"/>
      <c r="N202" s="61">
        <f t="shared" si="167"/>
        <v>630000</v>
      </c>
      <c r="O202" s="61">
        <f t="shared" si="168"/>
        <v>630000</v>
      </c>
      <c r="P202" s="61">
        <f t="shared" si="169"/>
        <v>630000</v>
      </c>
      <c r="Q202" s="61"/>
      <c r="R202" s="61"/>
      <c r="S202" s="61"/>
      <c r="T202" s="61">
        <f t="shared" si="285"/>
        <v>630000</v>
      </c>
      <c r="U202" s="61">
        <f t="shared" si="286"/>
        <v>630000</v>
      </c>
      <c r="V202" s="61">
        <f t="shared" si="287"/>
        <v>630000</v>
      </c>
      <c r="W202" s="61"/>
      <c r="X202" s="61"/>
      <c r="Y202" s="61"/>
      <c r="Z202" s="61">
        <f t="shared" si="288"/>
        <v>630000</v>
      </c>
      <c r="AA202" s="61">
        <f t="shared" si="289"/>
        <v>630000</v>
      </c>
      <c r="AB202" s="61">
        <f t="shared" si="290"/>
        <v>630000</v>
      </c>
    </row>
    <row r="203" spans="1:28">
      <c r="A203" s="249"/>
      <c r="B203" s="56" t="s">
        <v>219</v>
      </c>
      <c r="C203" s="5" t="s">
        <v>16</v>
      </c>
      <c r="D203" s="5" t="s">
        <v>3</v>
      </c>
      <c r="E203" s="5" t="s">
        <v>100</v>
      </c>
      <c r="F203" s="5" t="s">
        <v>110</v>
      </c>
      <c r="G203" s="17"/>
      <c r="H203" s="57">
        <f>H204</f>
        <v>68150508</v>
      </c>
      <c r="I203" s="57">
        <f t="shared" ref="I203:M204" si="300">I204</f>
        <v>69435703.379999995</v>
      </c>
      <c r="J203" s="57">
        <f t="shared" si="300"/>
        <v>69800147.019999996</v>
      </c>
      <c r="K203" s="57">
        <f t="shared" si="300"/>
        <v>0</v>
      </c>
      <c r="L203" s="57">
        <f t="shared" si="300"/>
        <v>0</v>
      </c>
      <c r="M203" s="57">
        <f t="shared" si="300"/>
        <v>0</v>
      </c>
      <c r="N203" s="57">
        <f t="shared" ref="N203:N281" si="301">H203+K203</f>
        <v>68150508</v>
      </c>
      <c r="O203" s="57">
        <f t="shared" ref="O203:O281" si="302">I203+L203</f>
        <v>69435703.379999995</v>
      </c>
      <c r="P203" s="57">
        <f t="shared" ref="P203:P281" si="303">J203+M203</f>
        <v>69800147.019999996</v>
      </c>
      <c r="Q203" s="57">
        <f t="shared" ref="Q203:S204" si="304">Q204</f>
        <v>0</v>
      </c>
      <c r="R203" s="57">
        <f t="shared" si="304"/>
        <v>0</v>
      </c>
      <c r="S203" s="57">
        <f t="shared" si="304"/>
        <v>0</v>
      </c>
      <c r="T203" s="57">
        <f t="shared" si="285"/>
        <v>68150508</v>
      </c>
      <c r="U203" s="57">
        <f t="shared" si="286"/>
        <v>69435703.379999995</v>
      </c>
      <c r="V203" s="57">
        <f t="shared" si="287"/>
        <v>69800147.019999996</v>
      </c>
      <c r="W203" s="57">
        <f t="shared" ref="W203:Y204" si="305">W204</f>
        <v>0</v>
      </c>
      <c r="X203" s="57">
        <f t="shared" si="305"/>
        <v>0</v>
      </c>
      <c r="Y203" s="57">
        <f t="shared" si="305"/>
        <v>0</v>
      </c>
      <c r="Z203" s="57">
        <f t="shared" si="288"/>
        <v>68150508</v>
      </c>
      <c r="AA203" s="57">
        <f t="shared" si="289"/>
        <v>69435703.379999995</v>
      </c>
      <c r="AB203" s="57">
        <f t="shared" si="290"/>
        <v>69800147.019999996</v>
      </c>
    </row>
    <row r="204" spans="1:28" ht="26.4">
      <c r="A204" s="249"/>
      <c r="B204" s="27" t="s">
        <v>41</v>
      </c>
      <c r="C204" s="5" t="s">
        <v>16</v>
      </c>
      <c r="D204" s="5" t="s">
        <v>3</v>
      </c>
      <c r="E204" s="5" t="s">
        <v>100</v>
      </c>
      <c r="F204" s="5" t="s">
        <v>110</v>
      </c>
      <c r="G204" s="17" t="s">
        <v>39</v>
      </c>
      <c r="H204" s="57">
        <f>H205</f>
        <v>68150508</v>
      </c>
      <c r="I204" s="57">
        <f t="shared" si="300"/>
        <v>69435703.379999995</v>
      </c>
      <c r="J204" s="57">
        <f t="shared" si="300"/>
        <v>69800147.019999996</v>
      </c>
      <c r="K204" s="57">
        <f t="shared" si="300"/>
        <v>0</v>
      </c>
      <c r="L204" s="57">
        <f t="shared" si="300"/>
        <v>0</v>
      </c>
      <c r="M204" s="57">
        <f t="shared" si="300"/>
        <v>0</v>
      </c>
      <c r="N204" s="57">
        <f t="shared" si="301"/>
        <v>68150508</v>
      </c>
      <c r="O204" s="57">
        <f t="shared" si="302"/>
        <v>69435703.379999995</v>
      </c>
      <c r="P204" s="57">
        <f t="shared" si="303"/>
        <v>69800147.019999996</v>
      </c>
      <c r="Q204" s="57">
        <f t="shared" si="304"/>
        <v>0</v>
      </c>
      <c r="R204" s="57">
        <f t="shared" si="304"/>
        <v>0</v>
      </c>
      <c r="S204" s="57">
        <f t="shared" si="304"/>
        <v>0</v>
      </c>
      <c r="T204" s="57">
        <f t="shared" si="285"/>
        <v>68150508</v>
      </c>
      <c r="U204" s="57">
        <f t="shared" si="286"/>
        <v>69435703.379999995</v>
      </c>
      <c r="V204" s="57">
        <f t="shared" si="287"/>
        <v>69800147.019999996</v>
      </c>
      <c r="W204" s="57">
        <f t="shared" si="305"/>
        <v>0</v>
      </c>
      <c r="X204" s="57">
        <f t="shared" si="305"/>
        <v>0</v>
      </c>
      <c r="Y204" s="57">
        <f t="shared" si="305"/>
        <v>0</v>
      </c>
      <c r="Z204" s="57">
        <f t="shared" si="288"/>
        <v>68150508</v>
      </c>
      <c r="AA204" s="57">
        <f t="shared" si="289"/>
        <v>69435703.379999995</v>
      </c>
      <c r="AB204" s="57">
        <f t="shared" si="290"/>
        <v>69800147.019999996</v>
      </c>
    </row>
    <row r="205" spans="1:28">
      <c r="A205" s="249"/>
      <c r="B205" s="26" t="s">
        <v>42</v>
      </c>
      <c r="C205" s="5" t="s">
        <v>16</v>
      </c>
      <c r="D205" s="5" t="s">
        <v>3</v>
      </c>
      <c r="E205" s="5" t="s">
        <v>100</v>
      </c>
      <c r="F205" s="5" t="s">
        <v>110</v>
      </c>
      <c r="G205" s="17" t="s">
        <v>40</v>
      </c>
      <c r="H205" s="61">
        <f>67650508+500000</f>
        <v>68150508</v>
      </c>
      <c r="I205" s="61">
        <f>69235703.38+200000</f>
        <v>69435703.379999995</v>
      </c>
      <c r="J205" s="61">
        <f>69600147.02+200000</f>
        <v>69800147.019999996</v>
      </c>
      <c r="K205" s="61"/>
      <c r="L205" s="61"/>
      <c r="M205" s="61"/>
      <c r="N205" s="61">
        <f t="shared" si="301"/>
        <v>68150508</v>
      </c>
      <c r="O205" s="61">
        <f t="shared" si="302"/>
        <v>69435703.379999995</v>
      </c>
      <c r="P205" s="61">
        <f t="shared" si="303"/>
        <v>69800147.019999996</v>
      </c>
      <c r="Q205" s="61"/>
      <c r="R205" s="61"/>
      <c r="S205" s="61"/>
      <c r="T205" s="61">
        <f t="shared" si="285"/>
        <v>68150508</v>
      </c>
      <c r="U205" s="61">
        <f t="shared" si="286"/>
        <v>69435703.379999995</v>
      </c>
      <c r="V205" s="61">
        <f t="shared" si="287"/>
        <v>69800147.019999996</v>
      </c>
      <c r="W205" s="61"/>
      <c r="X205" s="61"/>
      <c r="Y205" s="61"/>
      <c r="Z205" s="61">
        <f t="shared" si="288"/>
        <v>68150508</v>
      </c>
      <c r="AA205" s="61">
        <f t="shared" si="289"/>
        <v>69435703.379999995</v>
      </c>
      <c r="AB205" s="61">
        <f t="shared" si="290"/>
        <v>69800147.019999996</v>
      </c>
    </row>
    <row r="206" spans="1:28">
      <c r="A206" s="249"/>
      <c r="B206" s="111" t="s">
        <v>220</v>
      </c>
      <c r="C206" s="5" t="s">
        <v>16</v>
      </c>
      <c r="D206" s="5" t="s">
        <v>3</v>
      </c>
      <c r="E206" s="5" t="s">
        <v>100</v>
      </c>
      <c r="F206" s="5" t="s">
        <v>111</v>
      </c>
      <c r="G206" s="17"/>
      <c r="H206" s="57">
        <f>H207</f>
        <v>300000</v>
      </c>
      <c r="I206" s="57">
        <f t="shared" ref="I206:M207" si="306">I207</f>
        <v>100000</v>
      </c>
      <c r="J206" s="57">
        <f t="shared" si="306"/>
        <v>0</v>
      </c>
      <c r="K206" s="57">
        <f t="shared" si="306"/>
        <v>0</v>
      </c>
      <c r="L206" s="57">
        <f t="shared" si="306"/>
        <v>0</v>
      </c>
      <c r="M206" s="57">
        <f t="shared" si="306"/>
        <v>0</v>
      </c>
      <c r="N206" s="57">
        <f t="shared" si="301"/>
        <v>300000</v>
      </c>
      <c r="O206" s="57">
        <f t="shared" si="302"/>
        <v>100000</v>
      </c>
      <c r="P206" s="57">
        <f t="shared" si="303"/>
        <v>0</v>
      </c>
      <c r="Q206" s="57">
        <f t="shared" ref="Q206:S207" si="307">Q207</f>
        <v>-140000</v>
      </c>
      <c r="R206" s="57">
        <f t="shared" si="307"/>
        <v>0</v>
      </c>
      <c r="S206" s="57">
        <f t="shared" si="307"/>
        <v>0</v>
      </c>
      <c r="T206" s="57">
        <f t="shared" si="285"/>
        <v>160000</v>
      </c>
      <c r="U206" s="57">
        <f t="shared" si="286"/>
        <v>100000</v>
      </c>
      <c r="V206" s="57">
        <f t="shared" si="287"/>
        <v>0</v>
      </c>
      <c r="W206" s="57">
        <f t="shared" ref="W206:Y207" si="308">W207</f>
        <v>0</v>
      </c>
      <c r="X206" s="57">
        <f t="shared" si="308"/>
        <v>0</v>
      </c>
      <c r="Y206" s="57">
        <f t="shared" si="308"/>
        <v>0</v>
      </c>
      <c r="Z206" s="57">
        <f t="shared" si="288"/>
        <v>160000</v>
      </c>
      <c r="AA206" s="57">
        <f t="shared" si="289"/>
        <v>100000</v>
      </c>
      <c r="AB206" s="57">
        <f t="shared" si="290"/>
        <v>0</v>
      </c>
    </row>
    <row r="207" spans="1:28" ht="26.4">
      <c r="A207" s="249"/>
      <c r="B207" s="56" t="s">
        <v>186</v>
      </c>
      <c r="C207" s="5" t="s">
        <v>16</v>
      </c>
      <c r="D207" s="5" t="s">
        <v>3</v>
      </c>
      <c r="E207" s="5" t="s">
        <v>100</v>
      </c>
      <c r="F207" s="5" t="s">
        <v>111</v>
      </c>
      <c r="G207" s="17" t="s">
        <v>32</v>
      </c>
      <c r="H207" s="57">
        <f>H208</f>
        <v>300000</v>
      </c>
      <c r="I207" s="57">
        <f t="shared" si="306"/>
        <v>100000</v>
      </c>
      <c r="J207" s="57">
        <f t="shared" si="306"/>
        <v>0</v>
      </c>
      <c r="K207" s="57">
        <f t="shared" si="306"/>
        <v>0</v>
      </c>
      <c r="L207" s="57">
        <f t="shared" si="306"/>
        <v>0</v>
      </c>
      <c r="M207" s="57">
        <f t="shared" si="306"/>
        <v>0</v>
      </c>
      <c r="N207" s="57">
        <f t="shared" si="301"/>
        <v>300000</v>
      </c>
      <c r="O207" s="57">
        <f t="shared" si="302"/>
        <v>100000</v>
      </c>
      <c r="P207" s="57">
        <f t="shared" si="303"/>
        <v>0</v>
      </c>
      <c r="Q207" s="57">
        <f t="shared" si="307"/>
        <v>-140000</v>
      </c>
      <c r="R207" s="57">
        <f t="shared" si="307"/>
        <v>0</v>
      </c>
      <c r="S207" s="57">
        <f t="shared" si="307"/>
        <v>0</v>
      </c>
      <c r="T207" s="57">
        <f t="shared" si="285"/>
        <v>160000</v>
      </c>
      <c r="U207" s="57">
        <f t="shared" si="286"/>
        <v>100000</v>
      </c>
      <c r="V207" s="57">
        <f t="shared" si="287"/>
        <v>0</v>
      </c>
      <c r="W207" s="57">
        <f t="shared" si="308"/>
        <v>0</v>
      </c>
      <c r="X207" s="57">
        <f t="shared" si="308"/>
        <v>0</v>
      </c>
      <c r="Y207" s="57">
        <f t="shared" si="308"/>
        <v>0</v>
      </c>
      <c r="Z207" s="57">
        <f t="shared" si="288"/>
        <v>160000</v>
      </c>
      <c r="AA207" s="57">
        <f t="shared" si="289"/>
        <v>100000</v>
      </c>
      <c r="AB207" s="57">
        <f t="shared" si="290"/>
        <v>0</v>
      </c>
    </row>
    <row r="208" spans="1:28" ht="26.4">
      <c r="A208" s="249"/>
      <c r="B208" s="28" t="s">
        <v>34</v>
      </c>
      <c r="C208" s="5" t="s">
        <v>16</v>
      </c>
      <c r="D208" s="5" t="s">
        <v>3</v>
      </c>
      <c r="E208" s="5" t="s">
        <v>100</v>
      </c>
      <c r="F208" s="5" t="s">
        <v>111</v>
      </c>
      <c r="G208" s="17" t="s">
        <v>33</v>
      </c>
      <c r="H208" s="61">
        <v>300000</v>
      </c>
      <c r="I208" s="61">
        <v>100000</v>
      </c>
      <c r="J208" s="61"/>
      <c r="K208" s="61"/>
      <c r="L208" s="61"/>
      <c r="M208" s="61"/>
      <c r="N208" s="61">
        <f t="shared" si="301"/>
        <v>300000</v>
      </c>
      <c r="O208" s="61">
        <f t="shared" si="302"/>
        <v>100000</v>
      </c>
      <c r="P208" s="61">
        <f t="shared" si="303"/>
        <v>0</v>
      </c>
      <c r="Q208" s="61">
        <v>-140000</v>
      </c>
      <c r="R208" s="61"/>
      <c r="S208" s="61"/>
      <c r="T208" s="61">
        <f t="shared" si="285"/>
        <v>160000</v>
      </c>
      <c r="U208" s="61">
        <f t="shared" si="286"/>
        <v>100000</v>
      </c>
      <c r="V208" s="61">
        <f t="shared" si="287"/>
        <v>0</v>
      </c>
      <c r="W208" s="61"/>
      <c r="X208" s="61"/>
      <c r="Y208" s="61"/>
      <c r="Z208" s="61">
        <f t="shared" si="288"/>
        <v>160000</v>
      </c>
      <c r="AA208" s="61">
        <f t="shared" si="289"/>
        <v>100000</v>
      </c>
      <c r="AB208" s="61">
        <f t="shared" si="290"/>
        <v>0</v>
      </c>
    </row>
    <row r="209" spans="1:28" ht="39.6">
      <c r="A209" s="249"/>
      <c r="B209" s="56" t="s">
        <v>215</v>
      </c>
      <c r="C209" s="5" t="s">
        <v>16</v>
      </c>
      <c r="D209" s="5" t="s">
        <v>3</v>
      </c>
      <c r="E209" s="5" t="s">
        <v>100</v>
      </c>
      <c r="F209" s="5" t="s">
        <v>105</v>
      </c>
      <c r="G209" s="17"/>
      <c r="H209" s="57">
        <f>H210</f>
        <v>732969</v>
      </c>
      <c r="I209" s="57">
        <f t="shared" ref="I209:M210" si="309">I210</f>
        <v>762288</v>
      </c>
      <c r="J209" s="57">
        <f t="shared" si="309"/>
        <v>792779</v>
      </c>
      <c r="K209" s="57">
        <f t="shared" si="309"/>
        <v>0</v>
      </c>
      <c r="L209" s="57">
        <f t="shared" si="309"/>
        <v>0</v>
      </c>
      <c r="M209" s="57">
        <f t="shared" si="309"/>
        <v>0</v>
      </c>
      <c r="N209" s="57">
        <f t="shared" ref="N209:P211" si="310">H209+K209</f>
        <v>732969</v>
      </c>
      <c r="O209" s="57">
        <f t="shared" si="310"/>
        <v>762288</v>
      </c>
      <c r="P209" s="57">
        <f t="shared" si="310"/>
        <v>792779</v>
      </c>
      <c r="Q209" s="57">
        <f t="shared" ref="Q209:S210" si="311">Q210</f>
        <v>0</v>
      </c>
      <c r="R209" s="57">
        <f t="shared" si="311"/>
        <v>0</v>
      </c>
      <c r="S209" s="57">
        <f t="shared" si="311"/>
        <v>0</v>
      </c>
      <c r="T209" s="57">
        <f t="shared" ref="T209:V211" si="312">N209+Q209</f>
        <v>732969</v>
      </c>
      <c r="U209" s="57">
        <f t="shared" si="312"/>
        <v>762288</v>
      </c>
      <c r="V209" s="57">
        <f t="shared" si="312"/>
        <v>792779</v>
      </c>
      <c r="W209" s="57">
        <f t="shared" ref="W209:Y210" si="313">W210</f>
        <v>0</v>
      </c>
      <c r="X209" s="57">
        <f t="shared" si="313"/>
        <v>0</v>
      </c>
      <c r="Y209" s="57">
        <f t="shared" si="313"/>
        <v>0</v>
      </c>
      <c r="Z209" s="57">
        <f t="shared" si="288"/>
        <v>732969</v>
      </c>
      <c r="AA209" s="57">
        <f t="shared" si="289"/>
        <v>762288</v>
      </c>
      <c r="AB209" s="57">
        <f t="shared" si="290"/>
        <v>792779</v>
      </c>
    </row>
    <row r="210" spans="1:28" ht="26.4">
      <c r="A210" s="249"/>
      <c r="B210" s="27" t="s">
        <v>41</v>
      </c>
      <c r="C210" s="5" t="s">
        <v>16</v>
      </c>
      <c r="D210" s="5" t="s">
        <v>3</v>
      </c>
      <c r="E210" s="5" t="s">
        <v>100</v>
      </c>
      <c r="F210" s="5" t="s">
        <v>105</v>
      </c>
      <c r="G210" s="17" t="s">
        <v>39</v>
      </c>
      <c r="H210" s="57">
        <f>H211</f>
        <v>732969</v>
      </c>
      <c r="I210" s="57">
        <f t="shared" si="309"/>
        <v>762288</v>
      </c>
      <c r="J210" s="57">
        <f t="shared" si="309"/>
        <v>792779</v>
      </c>
      <c r="K210" s="57">
        <f t="shared" si="309"/>
        <v>0</v>
      </c>
      <c r="L210" s="57">
        <f t="shared" si="309"/>
        <v>0</v>
      </c>
      <c r="M210" s="57">
        <f t="shared" si="309"/>
        <v>0</v>
      </c>
      <c r="N210" s="57">
        <f t="shared" si="310"/>
        <v>732969</v>
      </c>
      <c r="O210" s="57">
        <f t="shared" si="310"/>
        <v>762288</v>
      </c>
      <c r="P210" s="57">
        <f t="shared" si="310"/>
        <v>792779</v>
      </c>
      <c r="Q210" s="57">
        <f t="shared" si="311"/>
        <v>0</v>
      </c>
      <c r="R210" s="57">
        <f t="shared" si="311"/>
        <v>0</v>
      </c>
      <c r="S210" s="57">
        <f t="shared" si="311"/>
        <v>0</v>
      </c>
      <c r="T210" s="57">
        <f t="shared" si="312"/>
        <v>732969</v>
      </c>
      <c r="U210" s="57">
        <f t="shared" si="312"/>
        <v>762288</v>
      </c>
      <c r="V210" s="57">
        <f t="shared" si="312"/>
        <v>792779</v>
      </c>
      <c r="W210" s="57">
        <f t="shared" si="313"/>
        <v>0</v>
      </c>
      <c r="X210" s="57">
        <f t="shared" si="313"/>
        <v>0</v>
      </c>
      <c r="Y210" s="57">
        <f t="shared" si="313"/>
        <v>0</v>
      </c>
      <c r="Z210" s="57">
        <f t="shared" si="288"/>
        <v>732969</v>
      </c>
      <c r="AA210" s="57">
        <f t="shared" si="289"/>
        <v>762288</v>
      </c>
      <c r="AB210" s="57">
        <f t="shared" si="290"/>
        <v>792779</v>
      </c>
    </row>
    <row r="211" spans="1:28">
      <c r="A211" s="249"/>
      <c r="B211" s="26" t="s">
        <v>42</v>
      </c>
      <c r="C211" s="5" t="s">
        <v>16</v>
      </c>
      <c r="D211" s="5" t="s">
        <v>3</v>
      </c>
      <c r="E211" s="5" t="s">
        <v>100</v>
      </c>
      <c r="F211" s="5" t="s">
        <v>105</v>
      </c>
      <c r="G211" s="17" t="s">
        <v>40</v>
      </c>
      <c r="H211" s="61">
        <v>732969</v>
      </c>
      <c r="I211" s="61">
        <v>762288</v>
      </c>
      <c r="J211" s="61">
        <v>792779</v>
      </c>
      <c r="K211" s="61"/>
      <c r="L211" s="61"/>
      <c r="M211" s="61"/>
      <c r="N211" s="61">
        <f t="shared" si="310"/>
        <v>732969</v>
      </c>
      <c r="O211" s="61">
        <f t="shared" si="310"/>
        <v>762288</v>
      </c>
      <c r="P211" s="61">
        <f t="shared" si="310"/>
        <v>792779</v>
      </c>
      <c r="Q211" s="61"/>
      <c r="R211" s="61"/>
      <c r="S211" s="61"/>
      <c r="T211" s="61">
        <f t="shared" si="312"/>
        <v>732969</v>
      </c>
      <c r="U211" s="61">
        <f t="shared" si="312"/>
        <v>762288</v>
      </c>
      <c r="V211" s="61">
        <f t="shared" si="312"/>
        <v>792779</v>
      </c>
      <c r="W211" s="61"/>
      <c r="X211" s="61"/>
      <c r="Y211" s="61"/>
      <c r="Z211" s="61">
        <f t="shared" si="288"/>
        <v>732969</v>
      </c>
      <c r="AA211" s="61">
        <f t="shared" si="289"/>
        <v>762288</v>
      </c>
      <c r="AB211" s="61">
        <f t="shared" si="290"/>
        <v>792779</v>
      </c>
    </row>
    <row r="212" spans="1:28">
      <c r="A212" s="249"/>
      <c r="B212" s="26" t="s">
        <v>170</v>
      </c>
      <c r="C212" s="5" t="s">
        <v>16</v>
      </c>
      <c r="D212" s="5" t="s">
        <v>3</v>
      </c>
      <c r="E212" s="5" t="s">
        <v>100</v>
      </c>
      <c r="F212" s="5" t="s">
        <v>169</v>
      </c>
      <c r="G212" s="17"/>
      <c r="H212" s="61"/>
      <c r="I212" s="61"/>
      <c r="J212" s="61"/>
      <c r="K212" s="61"/>
      <c r="L212" s="61"/>
      <c r="M212" s="61"/>
      <c r="N212" s="61"/>
      <c r="O212" s="61"/>
      <c r="P212" s="61"/>
      <c r="Q212" s="61">
        <f>Q213</f>
        <v>650000</v>
      </c>
      <c r="R212" s="61">
        <f t="shared" ref="R212:S213" si="314">R213</f>
        <v>0</v>
      </c>
      <c r="S212" s="61">
        <f t="shared" si="314"/>
        <v>0</v>
      </c>
      <c r="T212" s="61">
        <f t="shared" ref="T212:T214" si="315">N212+Q212</f>
        <v>650000</v>
      </c>
      <c r="U212" s="61">
        <f t="shared" ref="U212:U214" si="316">O212+R212</f>
        <v>0</v>
      </c>
      <c r="V212" s="61">
        <f t="shared" ref="V212:V214" si="317">P212+S212</f>
        <v>0</v>
      </c>
      <c r="W212" s="61">
        <f>W213</f>
        <v>117400</v>
      </c>
      <c r="X212" s="61">
        <f t="shared" ref="X212:Y213" si="318">X213</f>
        <v>0</v>
      </c>
      <c r="Y212" s="61">
        <f t="shared" si="318"/>
        <v>0</v>
      </c>
      <c r="Z212" s="61">
        <f t="shared" si="288"/>
        <v>767400</v>
      </c>
      <c r="AA212" s="61">
        <f t="shared" si="289"/>
        <v>0</v>
      </c>
      <c r="AB212" s="61">
        <f t="shared" si="290"/>
        <v>0</v>
      </c>
    </row>
    <row r="213" spans="1:28" ht="26.4">
      <c r="A213" s="249"/>
      <c r="B213" s="26" t="s">
        <v>41</v>
      </c>
      <c r="C213" s="5" t="s">
        <v>16</v>
      </c>
      <c r="D213" s="5" t="s">
        <v>3</v>
      </c>
      <c r="E213" s="5" t="s">
        <v>100</v>
      </c>
      <c r="F213" s="5" t="s">
        <v>169</v>
      </c>
      <c r="G213" s="17" t="s">
        <v>39</v>
      </c>
      <c r="H213" s="61"/>
      <c r="I213" s="61"/>
      <c r="J213" s="61"/>
      <c r="K213" s="61"/>
      <c r="L213" s="61"/>
      <c r="M213" s="61"/>
      <c r="N213" s="61"/>
      <c r="O213" s="61"/>
      <c r="P213" s="61"/>
      <c r="Q213" s="61">
        <f>Q214</f>
        <v>650000</v>
      </c>
      <c r="R213" s="61">
        <f t="shared" si="314"/>
        <v>0</v>
      </c>
      <c r="S213" s="61">
        <f t="shared" si="314"/>
        <v>0</v>
      </c>
      <c r="T213" s="61">
        <f t="shared" si="315"/>
        <v>650000</v>
      </c>
      <c r="U213" s="61">
        <f t="shared" si="316"/>
        <v>0</v>
      </c>
      <c r="V213" s="61">
        <f t="shared" si="317"/>
        <v>0</v>
      </c>
      <c r="W213" s="61">
        <f>W214</f>
        <v>117400</v>
      </c>
      <c r="X213" s="61">
        <f t="shared" si="318"/>
        <v>0</v>
      </c>
      <c r="Y213" s="61">
        <f t="shared" si="318"/>
        <v>0</v>
      </c>
      <c r="Z213" s="61">
        <f t="shared" si="288"/>
        <v>767400</v>
      </c>
      <c r="AA213" s="61">
        <f t="shared" si="289"/>
        <v>0</v>
      </c>
      <c r="AB213" s="61">
        <f t="shared" si="290"/>
        <v>0</v>
      </c>
    </row>
    <row r="214" spans="1:28">
      <c r="A214" s="249"/>
      <c r="B214" s="26" t="s">
        <v>42</v>
      </c>
      <c r="C214" s="5" t="s">
        <v>16</v>
      </c>
      <c r="D214" s="5" t="s">
        <v>3</v>
      </c>
      <c r="E214" s="5" t="s">
        <v>100</v>
      </c>
      <c r="F214" s="5" t="s">
        <v>169</v>
      </c>
      <c r="G214" s="17" t="s">
        <v>40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>
        <v>650000</v>
      </c>
      <c r="R214" s="61"/>
      <c r="S214" s="61"/>
      <c r="T214" s="61">
        <f t="shared" si="315"/>
        <v>650000</v>
      </c>
      <c r="U214" s="61">
        <f t="shared" si="316"/>
        <v>0</v>
      </c>
      <c r="V214" s="61">
        <f t="shared" si="317"/>
        <v>0</v>
      </c>
      <c r="W214" s="61">
        <v>117400</v>
      </c>
      <c r="X214" s="61"/>
      <c r="Y214" s="61"/>
      <c r="Z214" s="61">
        <f t="shared" si="288"/>
        <v>767400</v>
      </c>
      <c r="AA214" s="61">
        <f t="shared" si="289"/>
        <v>0</v>
      </c>
      <c r="AB214" s="61">
        <f t="shared" si="290"/>
        <v>0</v>
      </c>
    </row>
    <row r="215" spans="1:28" ht="26.4">
      <c r="A215" s="249"/>
      <c r="B215" s="111" t="s">
        <v>221</v>
      </c>
      <c r="C215" s="5" t="s">
        <v>16</v>
      </c>
      <c r="D215" s="5" t="s">
        <v>3</v>
      </c>
      <c r="E215" s="5" t="s">
        <v>100</v>
      </c>
      <c r="F215" s="73" t="s">
        <v>321</v>
      </c>
      <c r="G215" s="17"/>
      <c r="H215" s="67">
        <f>H216</f>
        <v>3500000</v>
      </c>
      <c r="I215" s="67">
        <f t="shared" ref="I215:M216" si="319">I216</f>
        <v>0</v>
      </c>
      <c r="J215" s="67">
        <f t="shared" si="319"/>
        <v>0</v>
      </c>
      <c r="K215" s="67">
        <f t="shared" si="319"/>
        <v>1000000</v>
      </c>
      <c r="L215" s="67">
        <f t="shared" si="319"/>
        <v>0</v>
      </c>
      <c r="M215" s="67">
        <f t="shared" si="319"/>
        <v>0</v>
      </c>
      <c r="N215" s="67">
        <f t="shared" si="301"/>
        <v>4500000</v>
      </c>
      <c r="O215" s="67">
        <f t="shared" si="302"/>
        <v>0</v>
      </c>
      <c r="P215" s="67">
        <f t="shared" si="303"/>
        <v>0</v>
      </c>
      <c r="Q215" s="67">
        <f t="shared" ref="Q215:S216" si="320">Q216</f>
        <v>-1620000</v>
      </c>
      <c r="R215" s="67">
        <f t="shared" si="320"/>
        <v>0</v>
      </c>
      <c r="S215" s="67">
        <f t="shared" si="320"/>
        <v>0</v>
      </c>
      <c r="T215" s="67">
        <f t="shared" si="285"/>
        <v>2880000</v>
      </c>
      <c r="U215" s="67">
        <f t="shared" si="286"/>
        <v>0</v>
      </c>
      <c r="V215" s="67">
        <f t="shared" si="287"/>
        <v>0</v>
      </c>
      <c r="W215" s="67">
        <f t="shared" ref="W215:Y216" si="321">W216</f>
        <v>0</v>
      </c>
      <c r="X215" s="67">
        <f t="shared" si="321"/>
        <v>0</v>
      </c>
      <c r="Y215" s="67">
        <f t="shared" si="321"/>
        <v>0</v>
      </c>
      <c r="Z215" s="67">
        <f t="shared" si="288"/>
        <v>2880000</v>
      </c>
      <c r="AA215" s="67">
        <f t="shared" si="289"/>
        <v>0</v>
      </c>
      <c r="AB215" s="67">
        <f t="shared" si="290"/>
        <v>0</v>
      </c>
    </row>
    <row r="216" spans="1:28" ht="26.4">
      <c r="A216" s="249"/>
      <c r="B216" s="27" t="s">
        <v>41</v>
      </c>
      <c r="C216" s="5" t="s">
        <v>16</v>
      </c>
      <c r="D216" s="5" t="s">
        <v>3</v>
      </c>
      <c r="E216" s="5" t="s">
        <v>100</v>
      </c>
      <c r="F216" s="73" t="s">
        <v>321</v>
      </c>
      <c r="G216" s="55" t="s">
        <v>39</v>
      </c>
      <c r="H216" s="67">
        <f>H217</f>
        <v>3500000</v>
      </c>
      <c r="I216" s="67">
        <f t="shared" si="319"/>
        <v>0</v>
      </c>
      <c r="J216" s="67">
        <f t="shared" si="319"/>
        <v>0</v>
      </c>
      <c r="K216" s="67">
        <f t="shared" si="319"/>
        <v>1000000</v>
      </c>
      <c r="L216" s="67">
        <f t="shared" si="319"/>
        <v>0</v>
      </c>
      <c r="M216" s="67">
        <f t="shared" si="319"/>
        <v>0</v>
      </c>
      <c r="N216" s="67">
        <f t="shared" si="301"/>
        <v>4500000</v>
      </c>
      <c r="O216" s="67">
        <f t="shared" si="302"/>
        <v>0</v>
      </c>
      <c r="P216" s="67">
        <f t="shared" si="303"/>
        <v>0</v>
      </c>
      <c r="Q216" s="67">
        <f t="shared" si="320"/>
        <v>-1620000</v>
      </c>
      <c r="R216" s="67">
        <f t="shared" si="320"/>
        <v>0</v>
      </c>
      <c r="S216" s="67">
        <f t="shared" si="320"/>
        <v>0</v>
      </c>
      <c r="T216" s="67">
        <f t="shared" si="285"/>
        <v>2880000</v>
      </c>
      <c r="U216" s="67">
        <f t="shared" si="286"/>
        <v>0</v>
      </c>
      <c r="V216" s="67">
        <f t="shared" si="287"/>
        <v>0</v>
      </c>
      <c r="W216" s="67">
        <f t="shared" si="321"/>
        <v>0</v>
      </c>
      <c r="X216" s="67">
        <f t="shared" si="321"/>
        <v>0</v>
      </c>
      <c r="Y216" s="67">
        <f t="shared" si="321"/>
        <v>0</v>
      </c>
      <c r="Z216" s="67">
        <f t="shared" si="288"/>
        <v>2880000</v>
      </c>
      <c r="AA216" s="67">
        <f t="shared" si="289"/>
        <v>0</v>
      </c>
      <c r="AB216" s="67">
        <f t="shared" si="290"/>
        <v>0</v>
      </c>
    </row>
    <row r="217" spans="1:28">
      <c r="A217" s="249"/>
      <c r="B217" s="26" t="s">
        <v>42</v>
      </c>
      <c r="C217" s="5" t="s">
        <v>16</v>
      </c>
      <c r="D217" s="5" t="s">
        <v>3</v>
      </c>
      <c r="E217" s="5" t="s">
        <v>100</v>
      </c>
      <c r="F217" s="73" t="s">
        <v>321</v>
      </c>
      <c r="G217" s="55" t="s">
        <v>40</v>
      </c>
      <c r="H217" s="61">
        <v>3500000</v>
      </c>
      <c r="I217" s="61"/>
      <c r="J217" s="61"/>
      <c r="K217" s="61">
        <v>1000000</v>
      </c>
      <c r="L217" s="61"/>
      <c r="M217" s="61"/>
      <c r="N217" s="61">
        <f t="shared" si="301"/>
        <v>4500000</v>
      </c>
      <c r="O217" s="61">
        <f t="shared" si="302"/>
        <v>0</v>
      </c>
      <c r="P217" s="61">
        <f t="shared" si="303"/>
        <v>0</v>
      </c>
      <c r="Q217" s="61">
        <v>-1620000</v>
      </c>
      <c r="R217" s="61"/>
      <c r="S217" s="61"/>
      <c r="T217" s="61">
        <f t="shared" si="285"/>
        <v>2880000</v>
      </c>
      <c r="U217" s="61">
        <f t="shared" si="286"/>
        <v>0</v>
      </c>
      <c r="V217" s="61">
        <f t="shared" si="287"/>
        <v>0</v>
      </c>
      <c r="W217" s="61"/>
      <c r="X217" s="61"/>
      <c r="Y217" s="61"/>
      <c r="Z217" s="61">
        <f t="shared" si="288"/>
        <v>2880000</v>
      </c>
      <c r="AA217" s="61">
        <f t="shared" si="289"/>
        <v>0</v>
      </c>
      <c r="AB217" s="61">
        <f t="shared" si="290"/>
        <v>0</v>
      </c>
    </row>
    <row r="218" spans="1:28" ht="26.4">
      <c r="A218" s="249"/>
      <c r="B218" s="82" t="s">
        <v>370</v>
      </c>
      <c r="C218" s="39" t="s">
        <v>16</v>
      </c>
      <c r="D218" s="39" t="s">
        <v>3</v>
      </c>
      <c r="E218" s="39" t="s">
        <v>100</v>
      </c>
      <c r="F218" s="73" t="s">
        <v>369</v>
      </c>
      <c r="G218" s="101"/>
      <c r="H218" s="61"/>
      <c r="I218" s="61"/>
      <c r="J218" s="61"/>
      <c r="K218" s="61">
        <f>K219</f>
        <v>1250000</v>
      </c>
      <c r="L218" s="61">
        <f t="shared" ref="L218:M219" si="322">L219</f>
        <v>0</v>
      </c>
      <c r="M218" s="61">
        <f t="shared" si="322"/>
        <v>0</v>
      </c>
      <c r="N218" s="61">
        <f t="shared" ref="N218:N220" si="323">H218+K218</f>
        <v>1250000</v>
      </c>
      <c r="O218" s="61">
        <f t="shared" ref="O218:O220" si="324">I218+L218</f>
        <v>0</v>
      </c>
      <c r="P218" s="61">
        <f t="shared" ref="P218:P220" si="325">J218+M218</f>
        <v>0</v>
      </c>
      <c r="Q218" s="61">
        <f>Q219</f>
        <v>-1250000</v>
      </c>
      <c r="R218" s="61">
        <f t="shared" ref="R218:S219" si="326">R219</f>
        <v>0</v>
      </c>
      <c r="S218" s="61">
        <f t="shared" si="326"/>
        <v>0</v>
      </c>
      <c r="T218" s="61">
        <f t="shared" si="285"/>
        <v>0</v>
      </c>
      <c r="U218" s="61">
        <f t="shared" si="286"/>
        <v>0</v>
      </c>
      <c r="V218" s="61">
        <f t="shared" si="287"/>
        <v>0</v>
      </c>
      <c r="W218" s="61">
        <f>W219</f>
        <v>0</v>
      </c>
      <c r="X218" s="61">
        <f t="shared" ref="X218:Y219" si="327">X219</f>
        <v>0</v>
      </c>
      <c r="Y218" s="61">
        <f t="shared" si="327"/>
        <v>0</v>
      </c>
      <c r="Z218" s="61">
        <f t="shared" si="288"/>
        <v>0</v>
      </c>
      <c r="AA218" s="61">
        <f t="shared" si="289"/>
        <v>0</v>
      </c>
      <c r="AB218" s="61">
        <f t="shared" si="290"/>
        <v>0</v>
      </c>
    </row>
    <row r="219" spans="1:28" ht="26.4">
      <c r="A219" s="249"/>
      <c r="B219" s="27" t="s">
        <v>41</v>
      </c>
      <c r="C219" s="39" t="s">
        <v>16</v>
      </c>
      <c r="D219" s="39" t="s">
        <v>3</v>
      </c>
      <c r="E219" s="39" t="s">
        <v>100</v>
      </c>
      <c r="F219" s="73" t="s">
        <v>369</v>
      </c>
      <c r="G219" s="101" t="s">
        <v>39</v>
      </c>
      <c r="H219" s="61"/>
      <c r="I219" s="61"/>
      <c r="J219" s="61"/>
      <c r="K219" s="61">
        <f>K220</f>
        <v>1250000</v>
      </c>
      <c r="L219" s="61">
        <f t="shared" si="322"/>
        <v>0</v>
      </c>
      <c r="M219" s="61">
        <f t="shared" si="322"/>
        <v>0</v>
      </c>
      <c r="N219" s="61">
        <f t="shared" si="323"/>
        <v>1250000</v>
      </c>
      <c r="O219" s="61">
        <f t="shared" si="324"/>
        <v>0</v>
      </c>
      <c r="P219" s="61">
        <f t="shared" si="325"/>
        <v>0</v>
      </c>
      <c r="Q219" s="61">
        <f>Q220</f>
        <v>-1250000</v>
      </c>
      <c r="R219" s="61">
        <f t="shared" si="326"/>
        <v>0</v>
      </c>
      <c r="S219" s="61">
        <f t="shared" si="326"/>
        <v>0</v>
      </c>
      <c r="T219" s="61">
        <f t="shared" si="285"/>
        <v>0</v>
      </c>
      <c r="U219" s="61">
        <f t="shared" si="286"/>
        <v>0</v>
      </c>
      <c r="V219" s="61">
        <f t="shared" si="287"/>
        <v>0</v>
      </c>
      <c r="W219" s="61">
        <f>W220</f>
        <v>0</v>
      </c>
      <c r="X219" s="61">
        <f t="shared" si="327"/>
        <v>0</v>
      </c>
      <c r="Y219" s="61">
        <f t="shared" si="327"/>
        <v>0</v>
      </c>
      <c r="Z219" s="61">
        <f t="shared" si="288"/>
        <v>0</v>
      </c>
      <c r="AA219" s="61">
        <f t="shared" si="289"/>
        <v>0</v>
      </c>
      <c r="AB219" s="61">
        <f t="shared" si="290"/>
        <v>0</v>
      </c>
    </row>
    <row r="220" spans="1:28">
      <c r="A220" s="249"/>
      <c r="B220" s="26" t="s">
        <v>42</v>
      </c>
      <c r="C220" s="39" t="s">
        <v>16</v>
      </c>
      <c r="D220" s="39" t="s">
        <v>3</v>
      </c>
      <c r="E220" s="39" t="s">
        <v>100</v>
      </c>
      <c r="F220" s="73" t="s">
        <v>369</v>
      </c>
      <c r="G220" s="101" t="s">
        <v>40</v>
      </c>
      <c r="H220" s="61"/>
      <c r="I220" s="61"/>
      <c r="J220" s="61"/>
      <c r="K220" s="61">
        <v>1250000</v>
      </c>
      <c r="L220" s="61"/>
      <c r="M220" s="61"/>
      <c r="N220" s="61">
        <f t="shared" si="323"/>
        <v>1250000</v>
      </c>
      <c r="O220" s="61">
        <f t="shared" si="324"/>
        <v>0</v>
      </c>
      <c r="P220" s="61">
        <f t="shared" si="325"/>
        <v>0</v>
      </c>
      <c r="Q220" s="61">
        <v>-1250000</v>
      </c>
      <c r="R220" s="61"/>
      <c r="S220" s="61"/>
      <c r="T220" s="61">
        <f t="shared" si="285"/>
        <v>0</v>
      </c>
      <c r="U220" s="61">
        <f t="shared" si="286"/>
        <v>0</v>
      </c>
      <c r="V220" s="61">
        <f t="shared" si="287"/>
        <v>0</v>
      </c>
      <c r="W220" s="61"/>
      <c r="X220" s="61"/>
      <c r="Y220" s="61"/>
      <c r="Z220" s="61">
        <f t="shared" si="288"/>
        <v>0</v>
      </c>
      <c r="AA220" s="61">
        <f t="shared" si="289"/>
        <v>0</v>
      </c>
      <c r="AB220" s="61">
        <f t="shared" si="290"/>
        <v>0</v>
      </c>
    </row>
    <row r="221" spans="1:28" ht="26.4">
      <c r="A221" s="31" t="s">
        <v>80</v>
      </c>
      <c r="B221" s="81" t="s">
        <v>78</v>
      </c>
      <c r="C221" s="6" t="s">
        <v>16</v>
      </c>
      <c r="D221" s="6" t="s">
        <v>10</v>
      </c>
      <c r="E221" s="6" t="s">
        <v>100</v>
      </c>
      <c r="F221" s="6" t="s">
        <v>101</v>
      </c>
      <c r="G221" s="18"/>
      <c r="H221" s="58">
        <f t="shared" ref="H221:M221" si="328">H228+H231+H234+H243+H240+H246+H225</f>
        <v>35762649.710000001</v>
      </c>
      <c r="I221" s="58">
        <f t="shared" si="328"/>
        <v>35582635.880000003</v>
      </c>
      <c r="J221" s="58">
        <f t="shared" si="328"/>
        <v>35541040.590000004</v>
      </c>
      <c r="K221" s="58">
        <f t="shared" si="328"/>
        <v>3039916.7500000005</v>
      </c>
      <c r="L221" s="58">
        <f t="shared" si="328"/>
        <v>-40106.019999999997</v>
      </c>
      <c r="M221" s="58">
        <f t="shared" si="328"/>
        <v>-18795.18</v>
      </c>
      <c r="N221" s="58">
        <f t="shared" si="301"/>
        <v>38802566.460000001</v>
      </c>
      <c r="O221" s="58">
        <f t="shared" si="302"/>
        <v>35542529.859999999</v>
      </c>
      <c r="P221" s="58">
        <f t="shared" si="303"/>
        <v>35522245.410000004</v>
      </c>
      <c r="Q221" s="58">
        <f>Q228+Q231+Q234+Q243+Q240+Q246+Q225+Q222+Q237</f>
        <v>10694400</v>
      </c>
      <c r="R221" s="58">
        <f t="shared" ref="R221:S221" si="329">R228+R231+R234+R243+R240+R246+R225+R222+R237</f>
        <v>0</v>
      </c>
      <c r="S221" s="58">
        <f t="shared" si="329"/>
        <v>0</v>
      </c>
      <c r="T221" s="58">
        <f t="shared" si="285"/>
        <v>49496966.460000001</v>
      </c>
      <c r="U221" s="58">
        <f t="shared" si="286"/>
        <v>35542529.859999999</v>
      </c>
      <c r="V221" s="58">
        <f t="shared" si="287"/>
        <v>35522245.410000004</v>
      </c>
      <c r="W221" s="58">
        <f>W228+W231+W234+W243+W240+W246+W225+W222+W237</f>
        <v>-1009424.42</v>
      </c>
      <c r="X221" s="58">
        <f t="shared" ref="X221:Y221" si="330">X228+X231+X234+X243+X240+X246+X225+X222+X237</f>
        <v>0</v>
      </c>
      <c r="Y221" s="58">
        <f t="shared" si="330"/>
        <v>0</v>
      </c>
      <c r="Z221" s="58">
        <f t="shared" si="288"/>
        <v>48487542.039999999</v>
      </c>
      <c r="AA221" s="58">
        <f t="shared" si="289"/>
        <v>35542529.859999999</v>
      </c>
      <c r="AB221" s="58">
        <f t="shared" si="290"/>
        <v>35522245.410000004</v>
      </c>
    </row>
    <row r="222" spans="1:28">
      <c r="A222" s="211"/>
      <c r="B222" s="82" t="s">
        <v>253</v>
      </c>
      <c r="C222" s="39" t="s">
        <v>16</v>
      </c>
      <c r="D222" s="39" t="s">
        <v>10</v>
      </c>
      <c r="E222" s="39" t="s">
        <v>100</v>
      </c>
      <c r="F222" s="73" t="s">
        <v>126</v>
      </c>
      <c r="G222" s="38"/>
      <c r="H222" s="64"/>
      <c r="I222" s="64"/>
      <c r="J222" s="64"/>
      <c r="K222" s="64"/>
      <c r="L222" s="64"/>
      <c r="M222" s="64"/>
      <c r="N222" s="64"/>
      <c r="O222" s="64"/>
      <c r="P222" s="64"/>
      <c r="Q222" s="64">
        <f>Q223</f>
        <v>20000</v>
      </c>
      <c r="R222" s="64">
        <f t="shared" ref="R222:S223" si="331">R223</f>
        <v>0</v>
      </c>
      <c r="S222" s="64">
        <f t="shared" si="331"/>
        <v>0</v>
      </c>
      <c r="T222" s="64">
        <f t="shared" ref="T222:T224" si="332">N222+Q222</f>
        <v>20000</v>
      </c>
      <c r="U222" s="64">
        <f t="shared" ref="U222:U224" si="333">O222+R222</f>
        <v>0</v>
      </c>
      <c r="V222" s="64">
        <f t="shared" ref="V222:V224" si="334">P222+S222</f>
        <v>0</v>
      </c>
      <c r="W222" s="64">
        <f>W223</f>
        <v>0</v>
      </c>
      <c r="X222" s="64">
        <f t="shared" ref="X222:Y223" si="335">X223</f>
        <v>0</v>
      </c>
      <c r="Y222" s="64">
        <f t="shared" si="335"/>
        <v>0</v>
      </c>
      <c r="Z222" s="64">
        <f t="shared" si="288"/>
        <v>20000</v>
      </c>
      <c r="AA222" s="64">
        <f t="shared" si="289"/>
        <v>0</v>
      </c>
      <c r="AB222" s="64">
        <f t="shared" si="290"/>
        <v>0</v>
      </c>
    </row>
    <row r="223" spans="1:28" ht="26.4">
      <c r="A223" s="218"/>
      <c r="B223" s="82" t="s">
        <v>41</v>
      </c>
      <c r="C223" s="39" t="s">
        <v>16</v>
      </c>
      <c r="D223" s="39" t="s">
        <v>10</v>
      </c>
      <c r="E223" s="39" t="s">
        <v>100</v>
      </c>
      <c r="F223" s="73" t="s">
        <v>126</v>
      </c>
      <c r="G223" s="101" t="s">
        <v>39</v>
      </c>
      <c r="H223" s="64"/>
      <c r="I223" s="64"/>
      <c r="J223" s="64"/>
      <c r="K223" s="64"/>
      <c r="L223" s="64"/>
      <c r="M223" s="64"/>
      <c r="N223" s="64"/>
      <c r="O223" s="64"/>
      <c r="P223" s="64"/>
      <c r="Q223" s="64">
        <f>Q224</f>
        <v>20000</v>
      </c>
      <c r="R223" s="64">
        <f t="shared" si="331"/>
        <v>0</v>
      </c>
      <c r="S223" s="64">
        <f t="shared" si="331"/>
        <v>0</v>
      </c>
      <c r="T223" s="64">
        <f t="shared" si="332"/>
        <v>20000</v>
      </c>
      <c r="U223" s="64">
        <f t="shared" si="333"/>
        <v>0</v>
      </c>
      <c r="V223" s="64">
        <f t="shared" si="334"/>
        <v>0</v>
      </c>
      <c r="W223" s="64">
        <f>W224</f>
        <v>0</v>
      </c>
      <c r="X223" s="64">
        <f t="shared" si="335"/>
        <v>0</v>
      </c>
      <c r="Y223" s="64">
        <f t="shared" si="335"/>
        <v>0</v>
      </c>
      <c r="Z223" s="64">
        <f t="shared" si="288"/>
        <v>20000</v>
      </c>
      <c r="AA223" s="64">
        <f t="shared" si="289"/>
        <v>0</v>
      </c>
      <c r="AB223" s="64">
        <f t="shared" si="290"/>
        <v>0</v>
      </c>
    </row>
    <row r="224" spans="1:28">
      <c r="A224" s="218"/>
      <c r="B224" s="82" t="s">
        <v>42</v>
      </c>
      <c r="C224" s="39" t="s">
        <v>16</v>
      </c>
      <c r="D224" s="39" t="s">
        <v>10</v>
      </c>
      <c r="E224" s="39" t="s">
        <v>100</v>
      </c>
      <c r="F224" s="73" t="s">
        <v>126</v>
      </c>
      <c r="G224" s="101" t="s">
        <v>40</v>
      </c>
      <c r="H224" s="64"/>
      <c r="I224" s="64"/>
      <c r="J224" s="64"/>
      <c r="K224" s="64"/>
      <c r="L224" s="64"/>
      <c r="M224" s="64"/>
      <c r="N224" s="64"/>
      <c r="O224" s="64"/>
      <c r="P224" s="64"/>
      <c r="Q224" s="64">
        <v>20000</v>
      </c>
      <c r="R224" s="64"/>
      <c r="S224" s="64"/>
      <c r="T224" s="64">
        <f t="shared" si="332"/>
        <v>20000</v>
      </c>
      <c r="U224" s="64">
        <f t="shared" si="333"/>
        <v>0</v>
      </c>
      <c r="V224" s="64">
        <f t="shared" si="334"/>
        <v>0</v>
      </c>
      <c r="W224" s="64"/>
      <c r="X224" s="64"/>
      <c r="Y224" s="64"/>
      <c r="Z224" s="64">
        <f t="shared" si="288"/>
        <v>20000</v>
      </c>
      <c r="AA224" s="64">
        <f t="shared" si="289"/>
        <v>0</v>
      </c>
      <c r="AB224" s="64">
        <f t="shared" si="290"/>
        <v>0</v>
      </c>
    </row>
    <row r="225" spans="1:28" ht="26.4">
      <c r="A225" s="218"/>
      <c r="B225" s="82" t="s">
        <v>213</v>
      </c>
      <c r="C225" s="5" t="s">
        <v>16</v>
      </c>
      <c r="D225" s="5" t="s">
        <v>10</v>
      </c>
      <c r="E225" s="5" t="s">
        <v>100</v>
      </c>
      <c r="F225" s="73" t="s">
        <v>163</v>
      </c>
      <c r="G225" s="17"/>
      <c r="H225" s="64">
        <f>H226</f>
        <v>500000</v>
      </c>
      <c r="I225" s="64">
        <f t="shared" ref="I225:M225" si="336">I226</f>
        <v>0</v>
      </c>
      <c r="J225" s="64">
        <f t="shared" si="336"/>
        <v>0</v>
      </c>
      <c r="K225" s="64">
        <f t="shared" si="336"/>
        <v>3091305.5300000003</v>
      </c>
      <c r="L225" s="64">
        <f t="shared" si="336"/>
        <v>11229.210000000001</v>
      </c>
      <c r="M225" s="64">
        <f t="shared" si="336"/>
        <v>9658.0500000000011</v>
      </c>
      <c r="N225" s="64">
        <f t="shared" si="301"/>
        <v>3591305.5300000003</v>
      </c>
      <c r="O225" s="64">
        <f t="shared" si="302"/>
        <v>11229.210000000001</v>
      </c>
      <c r="P225" s="64">
        <f t="shared" si="303"/>
        <v>9658.0500000000011</v>
      </c>
      <c r="Q225" s="64">
        <f t="shared" ref="Q225:S226" si="337">Q226</f>
        <v>0</v>
      </c>
      <c r="R225" s="64">
        <f t="shared" si="337"/>
        <v>0</v>
      </c>
      <c r="S225" s="64">
        <f t="shared" si="337"/>
        <v>0</v>
      </c>
      <c r="T225" s="64">
        <f t="shared" si="285"/>
        <v>3591305.5300000003</v>
      </c>
      <c r="U225" s="64">
        <f t="shared" si="286"/>
        <v>11229.210000000001</v>
      </c>
      <c r="V225" s="64">
        <f t="shared" si="287"/>
        <v>9658.0500000000011</v>
      </c>
      <c r="W225" s="64">
        <f t="shared" ref="W225:Y226" si="338">W226</f>
        <v>-1009424.42</v>
      </c>
      <c r="X225" s="64">
        <f t="shared" si="338"/>
        <v>0</v>
      </c>
      <c r="Y225" s="64">
        <f t="shared" si="338"/>
        <v>0</v>
      </c>
      <c r="Z225" s="64">
        <f t="shared" si="288"/>
        <v>2581881.1100000003</v>
      </c>
      <c r="AA225" s="64">
        <f t="shared" si="289"/>
        <v>11229.210000000001</v>
      </c>
      <c r="AB225" s="64">
        <f t="shared" si="290"/>
        <v>9658.0500000000011</v>
      </c>
    </row>
    <row r="226" spans="1:28" ht="26.4">
      <c r="A226" s="218"/>
      <c r="B226" s="74" t="s">
        <v>41</v>
      </c>
      <c r="C226" s="5" t="s">
        <v>16</v>
      </c>
      <c r="D226" s="5" t="s">
        <v>10</v>
      </c>
      <c r="E226" s="5" t="s">
        <v>100</v>
      </c>
      <c r="F226" s="73" t="s">
        <v>163</v>
      </c>
      <c r="G226" s="17" t="s">
        <v>39</v>
      </c>
      <c r="H226" s="64">
        <f>H227</f>
        <v>500000</v>
      </c>
      <c r="I226" s="64">
        <f t="shared" ref="I226:M226" si="339">I227</f>
        <v>0</v>
      </c>
      <c r="J226" s="64">
        <f t="shared" si="339"/>
        <v>0</v>
      </c>
      <c r="K226" s="64">
        <f t="shared" si="339"/>
        <v>3091305.5300000003</v>
      </c>
      <c r="L226" s="64">
        <f t="shared" si="339"/>
        <v>11229.210000000001</v>
      </c>
      <c r="M226" s="64">
        <f t="shared" si="339"/>
        <v>9658.0500000000011</v>
      </c>
      <c r="N226" s="64">
        <f t="shared" si="301"/>
        <v>3591305.5300000003</v>
      </c>
      <c r="O226" s="64">
        <f t="shared" si="302"/>
        <v>11229.210000000001</v>
      </c>
      <c r="P226" s="64">
        <f t="shared" si="303"/>
        <v>9658.0500000000011</v>
      </c>
      <c r="Q226" s="64">
        <f t="shared" si="337"/>
        <v>0</v>
      </c>
      <c r="R226" s="64">
        <f t="shared" si="337"/>
        <v>0</v>
      </c>
      <c r="S226" s="64">
        <f t="shared" si="337"/>
        <v>0</v>
      </c>
      <c r="T226" s="64">
        <f t="shared" si="285"/>
        <v>3591305.5300000003</v>
      </c>
      <c r="U226" s="64">
        <f t="shared" si="286"/>
        <v>11229.210000000001</v>
      </c>
      <c r="V226" s="64">
        <f t="shared" si="287"/>
        <v>9658.0500000000011</v>
      </c>
      <c r="W226" s="64">
        <f t="shared" si="338"/>
        <v>-1009424.42</v>
      </c>
      <c r="X226" s="64">
        <f t="shared" si="338"/>
        <v>0</v>
      </c>
      <c r="Y226" s="64">
        <f t="shared" si="338"/>
        <v>0</v>
      </c>
      <c r="Z226" s="64">
        <f t="shared" si="288"/>
        <v>2581881.1100000003</v>
      </c>
      <c r="AA226" s="64">
        <f t="shared" si="289"/>
        <v>11229.210000000001</v>
      </c>
      <c r="AB226" s="64">
        <f t="shared" si="290"/>
        <v>9658.0500000000011</v>
      </c>
    </row>
    <row r="227" spans="1:28">
      <c r="A227" s="218"/>
      <c r="B227" s="102" t="s">
        <v>42</v>
      </c>
      <c r="C227" s="5" t="s">
        <v>16</v>
      </c>
      <c r="D227" s="5" t="s">
        <v>10</v>
      </c>
      <c r="E227" s="5" t="s">
        <v>100</v>
      </c>
      <c r="F227" s="73" t="s">
        <v>163</v>
      </c>
      <c r="G227" s="17" t="s">
        <v>40</v>
      </c>
      <c r="H227" s="61">
        <v>500000</v>
      </c>
      <c r="I227" s="61"/>
      <c r="J227" s="61"/>
      <c r="K227" s="61">
        <f>3080000+10824.74+480.79</f>
        <v>3091305.5300000003</v>
      </c>
      <c r="L227" s="61">
        <f>10748.42+480.79</f>
        <v>11229.210000000001</v>
      </c>
      <c r="M227" s="61">
        <f>9177.26+480.79</f>
        <v>9658.0500000000011</v>
      </c>
      <c r="N227" s="61">
        <f t="shared" si="301"/>
        <v>3591305.5300000003</v>
      </c>
      <c r="O227" s="61">
        <f t="shared" si="302"/>
        <v>11229.210000000001</v>
      </c>
      <c r="P227" s="61">
        <f t="shared" si="303"/>
        <v>9658.0500000000011</v>
      </c>
      <c r="Q227" s="61"/>
      <c r="R227" s="61"/>
      <c r="S227" s="61"/>
      <c r="T227" s="61">
        <f t="shared" si="285"/>
        <v>3591305.5300000003</v>
      </c>
      <c r="U227" s="61">
        <f t="shared" si="286"/>
        <v>11229.210000000001</v>
      </c>
      <c r="V227" s="61">
        <f t="shared" si="287"/>
        <v>9658.0500000000011</v>
      </c>
      <c r="W227" s="61">
        <v>-1009424.42</v>
      </c>
      <c r="X227" s="61"/>
      <c r="Y227" s="61"/>
      <c r="Z227" s="61">
        <f t="shared" si="288"/>
        <v>2581881.1100000003</v>
      </c>
      <c r="AA227" s="61">
        <f t="shared" si="289"/>
        <v>11229.210000000001</v>
      </c>
      <c r="AB227" s="61">
        <f t="shared" si="290"/>
        <v>9658.0500000000011</v>
      </c>
    </row>
    <row r="228" spans="1:28">
      <c r="A228" s="218"/>
      <c r="B228" s="56" t="s">
        <v>218</v>
      </c>
      <c r="C228" s="5" t="s">
        <v>16</v>
      </c>
      <c r="D228" s="5" t="s">
        <v>10</v>
      </c>
      <c r="E228" s="5" t="s">
        <v>100</v>
      </c>
      <c r="F228" s="54" t="s">
        <v>109</v>
      </c>
      <c r="G228" s="17"/>
      <c r="H228" s="57">
        <f>H229</f>
        <v>27000</v>
      </c>
      <c r="I228" s="57">
        <f t="shared" ref="I228:M229" si="340">I229</f>
        <v>27000</v>
      </c>
      <c r="J228" s="57">
        <f t="shared" si="340"/>
        <v>27000</v>
      </c>
      <c r="K228" s="57">
        <f t="shared" si="340"/>
        <v>0</v>
      </c>
      <c r="L228" s="57">
        <f t="shared" si="340"/>
        <v>0</v>
      </c>
      <c r="M228" s="57">
        <f t="shared" si="340"/>
        <v>0</v>
      </c>
      <c r="N228" s="57">
        <f t="shared" si="301"/>
        <v>27000</v>
      </c>
      <c r="O228" s="57">
        <f t="shared" si="302"/>
        <v>27000</v>
      </c>
      <c r="P228" s="57">
        <f t="shared" si="303"/>
        <v>27000</v>
      </c>
      <c r="Q228" s="57">
        <f t="shared" ref="Q228:S229" si="341">Q229</f>
        <v>0</v>
      </c>
      <c r="R228" s="57">
        <f t="shared" si="341"/>
        <v>0</v>
      </c>
      <c r="S228" s="57">
        <f t="shared" si="341"/>
        <v>0</v>
      </c>
      <c r="T228" s="57">
        <f t="shared" si="285"/>
        <v>27000</v>
      </c>
      <c r="U228" s="57">
        <f t="shared" si="286"/>
        <v>27000</v>
      </c>
      <c r="V228" s="57">
        <f t="shared" si="287"/>
        <v>27000</v>
      </c>
      <c r="W228" s="57">
        <f t="shared" ref="W228:Y229" si="342">W229</f>
        <v>0</v>
      </c>
      <c r="X228" s="57">
        <f t="shared" si="342"/>
        <v>0</v>
      </c>
      <c r="Y228" s="57">
        <f t="shared" si="342"/>
        <v>0</v>
      </c>
      <c r="Z228" s="57">
        <f t="shared" si="288"/>
        <v>27000</v>
      </c>
      <c r="AA228" s="57">
        <f t="shared" si="289"/>
        <v>27000</v>
      </c>
      <c r="AB228" s="57">
        <f t="shared" si="290"/>
        <v>27000</v>
      </c>
    </row>
    <row r="229" spans="1:28" ht="26.4">
      <c r="A229" s="218"/>
      <c r="B229" s="74" t="s">
        <v>41</v>
      </c>
      <c r="C229" s="5" t="s">
        <v>16</v>
      </c>
      <c r="D229" s="5" t="s">
        <v>10</v>
      </c>
      <c r="E229" s="5" t="s">
        <v>100</v>
      </c>
      <c r="F229" s="54" t="s">
        <v>109</v>
      </c>
      <c r="G229" s="17" t="s">
        <v>39</v>
      </c>
      <c r="H229" s="57">
        <f>H230</f>
        <v>27000</v>
      </c>
      <c r="I229" s="57">
        <f t="shared" si="340"/>
        <v>27000</v>
      </c>
      <c r="J229" s="57">
        <f t="shared" si="340"/>
        <v>27000</v>
      </c>
      <c r="K229" s="57">
        <f t="shared" si="340"/>
        <v>0</v>
      </c>
      <c r="L229" s="57">
        <f t="shared" si="340"/>
        <v>0</v>
      </c>
      <c r="M229" s="57">
        <f t="shared" si="340"/>
        <v>0</v>
      </c>
      <c r="N229" s="57">
        <f t="shared" si="301"/>
        <v>27000</v>
      </c>
      <c r="O229" s="57">
        <f t="shared" si="302"/>
        <v>27000</v>
      </c>
      <c r="P229" s="57">
        <f t="shared" si="303"/>
        <v>27000</v>
      </c>
      <c r="Q229" s="57">
        <f t="shared" si="341"/>
        <v>0</v>
      </c>
      <c r="R229" s="57">
        <f t="shared" si="341"/>
        <v>0</v>
      </c>
      <c r="S229" s="57">
        <f t="shared" si="341"/>
        <v>0</v>
      </c>
      <c r="T229" s="57">
        <f t="shared" si="285"/>
        <v>27000</v>
      </c>
      <c r="U229" s="57">
        <f t="shared" si="286"/>
        <v>27000</v>
      </c>
      <c r="V229" s="57">
        <f t="shared" si="287"/>
        <v>27000</v>
      </c>
      <c r="W229" s="57">
        <f t="shared" si="342"/>
        <v>0</v>
      </c>
      <c r="X229" s="57">
        <f t="shared" si="342"/>
        <v>0</v>
      </c>
      <c r="Y229" s="57">
        <f t="shared" si="342"/>
        <v>0</v>
      </c>
      <c r="Z229" s="57">
        <f t="shared" si="288"/>
        <v>27000</v>
      </c>
      <c r="AA229" s="57">
        <f t="shared" si="289"/>
        <v>27000</v>
      </c>
      <c r="AB229" s="57">
        <f t="shared" si="290"/>
        <v>27000</v>
      </c>
    </row>
    <row r="230" spans="1:28">
      <c r="A230" s="218"/>
      <c r="B230" s="85" t="s">
        <v>42</v>
      </c>
      <c r="C230" s="5" t="s">
        <v>16</v>
      </c>
      <c r="D230" s="5" t="s">
        <v>10</v>
      </c>
      <c r="E230" s="5" t="s">
        <v>100</v>
      </c>
      <c r="F230" s="54" t="s">
        <v>109</v>
      </c>
      <c r="G230" s="17" t="s">
        <v>40</v>
      </c>
      <c r="H230" s="61">
        <v>27000</v>
      </c>
      <c r="I230" s="61">
        <v>27000</v>
      </c>
      <c r="J230" s="61">
        <v>27000</v>
      </c>
      <c r="K230" s="61"/>
      <c r="L230" s="61"/>
      <c r="M230" s="61"/>
      <c r="N230" s="61">
        <f t="shared" si="301"/>
        <v>27000</v>
      </c>
      <c r="O230" s="61">
        <f t="shared" si="302"/>
        <v>27000</v>
      </c>
      <c r="P230" s="61">
        <f t="shared" si="303"/>
        <v>27000</v>
      </c>
      <c r="Q230" s="61"/>
      <c r="R230" s="61"/>
      <c r="S230" s="61"/>
      <c r="T230" s="61">
        <f t="shared" si="285"/>
        <v>27000</v>
      </c>
      <c r="U230" s="61">
        <f t="shared" si="286"/>
        <v>27000</v>
      </c>
      <c r="V230" s="61">
        <f t="shared" si="287"/>
        <v>27000</v>
      </c>
      <c r="W230" s="61"/>
      <c r="X230" s="61"/>
      <c r="Y230" s="61"/>
      <c r="Z230" s="61">
        <f t="shared" si="288"/>
        <v>27000</v>
      </c>
      <c r="AA230" s="61">
        <f t="shared" si="289"/>
        <v>27000</v>
      </c>
      <c r="AB230" s="61">
        <f t="shared" si="290"/>
        <v>27000</v>
      </c>
    </row>
    <row r="231" spans="1:28">
      <c r="A231" s="218"/>
      <c r="B231" s="56" t="s">
        <v>54</v>
      </c>
      <c r="C231" s="5" t="s">
        <v>16</v>
      </c>
      <c r="D231" s="5" t="s">
        <v>10</v>
      </c>
      <c r="E231" s="5" t="s">
        <v>100</v>
      </c>
      <c r="F231" s="5" t="s">
        <v>112</v>
      </c>
      <c r="G231" s="17"/>
      <c r="H231" s="57">
        <f>H232</f>
        <v>34150047</v>
      </c>
      <c r="I231" s="57">
        <f t="shared" ref="I231:M232" si="343">I232</f>
        <v>34458112.509999998</v>
      </c>
      <c r="J231" s="57">
        <f t="shared" si="343"/>
        <v>34409009.57</v>
      </c>
      <c r="K231" s="57">
        <f t="shared" si="343"/>
        <v>0</v>
      </c>
      <c r="L231" s="57">
        <f t="shared" si="343"/>
        <v>0</v>
      </c>
      <c r="M231" s="57">
        <f t="shared" si="343"/>
        <v>0</v>
      </c>
      <c r="N231" s="57">
        <f t="shared" si="301"/>
        <v>34150047</v>
      </c>
      <c r="O231" s="57">
        <f t="shared" si="302"/>
        <v>34458112.509999998</v>
      </c>
      <c r="P231" s="57">
        <f t="shared" si="303"/>
        <v>34409009.57</v>
      </c>
      <c r="Q231" s="57">
        <f t="shared" ref="Q231:S232" si="344">Q232</f>
        <v>0</v>
      </c>
      <c r="R231" s="57">
        <f t="shared" si="344"/>
        <v>0</v>
      </c>
      <c r="S231" s="57">
        <f t="shared" si="344"/>
        <v>0</v>
      </c>
      <c r="T231" s="57">
        <f t="shared" si="285"/>
        <v>34150047</v>
      </c>
      <c r="U231" s="57">
        <f t="shared" si="286"/>
        <v>34458112.509999998</v>
      </c>
      <c r="V231" s="57">
        <f t="shared" si="287"/>
        <v>34409009.57</v>
      </c>
      <c r="W231" s="57">
        <f t="shared" ref="W231:Y232" si="345">W232</f>
        <v>0</v>
      </c>
      <c r="X231" s="57">
        <f t="shared" si="345"/>
        <v>0</v>
      </c>
      <c r="Y231" s="57">
        <f t="shared" si="345"/>
        <v>0</v>
      </c>
      <c r="Z231" s="57">
        <f t="shared" si="288"/>
        <v>34150047</v>
      </c>
      <c r="AA231" s="57">
        <f t="shared" si="289"/>
        <v>34458112.509999998</v>
      </c>
      <c r="AB231" s="57">
        <f t="shared" si="290"/>
        <v>34409009.57</v>
      </c>
    </row>
    <row r="232" spans="1:28" ht="26.4">
      <c r="A232" s="218"/>
      <c r="B232" s="74" t="s">
        <v>41</v>
      </c>
      <c r="C232" s="5" t="s">
        <v>16</v>
      </c>
      <c r="D232" s="5" t="s">
        <v>10</v>
      </c>
      <c r="E232" s="5" t="s">
        <v>100</v>
      </c>
      <c r="F232" s="5" t="s">
        <v>112</v>
      </c>
      <c r="G232" s="17" t="s">
        <v>39</v>
      </c>
      <c r="H232" s="57">
        <f>H233</f>
        <v>34150047</v>
      </c>
      <c r="I232" s="57">
        <f t="shared" si="343"/>
        <v>34458112.509999998</v>
      </c>
      <c r="J232" s="57">
        <f t="shared" si="343"/>
        <v>34409009.57</v>
      </c>
      <c r="K232" s="57">
        <f t="shared" si="343"/>
        <v>0</v>
      </c>
      <c r="L232" s="57">
        <f t="shared" si="343"/>
        <v>0</v>
      </c>
      <c r="M232" s="57">
        <f t="shared" si="343"/>
        <v>0</v>
      </c>
      <c r="N232" s="57">
        <f t="shared" si="301"/>
        <v>34150047</v>
      </c>
      <c r="O232" s="57">
        <f t="shared" si="302"/>
        <v>34458112.509999998</v>
      </c>
      <c r="P232" s="57">
        <f t="shared" si="303"/>
        <v>34409009.57</v>
      </c>
      <c r="Q232" s="57">
        <f t="shared" si="344"/>
        <v>0</v>
      </c>
      <c r="R232" s="57">
        <f t="shared" si="344"/>
        <v>0</v>
      </c>
      <c r="S232" s="57">
        <f t="shared" si="344"/>
        <v>0</v>
      </c>
      <c r="T232" s="57">
        <f t="shared" si="285"/>
        <v>34150047</v>
      </c>
      <c r="U232" s="57">
        <f t="shared" si="286"/>
        <v>34458112.509999998</v>
      </c>
      <c r="V232" s="57">
        <f t="shared" si="287"/>
        <v>34409009.57</v>
      </c>
      <c r="W232" s="57">
        <f t="shared" si="345"/>
        <v>0</v>
      </c>
      <c r="X232" s="57">
        <f t="shared" si="345"/>
        <v>0</v>
      </c>
      <c r="Y232" s="57">
        <f t="shared" si="345"/>
        <v>0</v>
      </c>
      <c r="Z232" s="57">
        <f t="shared" si="288"/>
        <v>34150047</v>
      </c>
      <c r="AA232" s="57">
        <f t="shared" si="289"/>
        <v>34458112.509999998</v>
      </c>
      <c r="AB232" s="57">
        <f t="shared" si="290"/>
        <v>34409009.57</v>
      </c>
    </row>
    <row r="233" spans="1:28">
      <c r="A233" s="218"/>
      <c r="B233" s="85" t="s">
        <v>42</v>
      </c>
      <c r="C233" s="5" t="s">
        <v>16</v>
      </c>
      <c r="D233" s="5" t="s">
        <v>10</v>
      </c>
      <c r="E233" s="5" t="s">
        <v>100</v>
      </c>
      <c r="F233" s="5" t="s">
        <v>112</v>
      </c>
      <c r="G233" s="17" t="s">
        <v>40</v>
      </c>
      <c r="H233" s="61">
        <f>33750047+400000</f>
        <v>34150047</v>
      </c>
      <c r="I233" s="61">
        <f>34258112.51+200000</f>
        <v>34458112.509999998</v>
      </c>
      <c r="J233" s="61">
        <f>34322532.21+200000-70925.17-42597.47</f>
        <v>34409009.57</v>
      </c>
      <c r="K233" s="61"/>
      <c r="L233" s="61"/>
      <c r="M233" s="61"/>
      <c r="N233" s="61">
        <f t="shared" si="301"/>
        <v>34150047</v>
      </c>
      <c r="O233" s="61">
        <f t="shared" si="302"/>
        <v>34458112.509999998</v>
      </c>
      <c r="P233" s="61">
        <f t="shared" si="303"/>
        <v>34409009.57</v>
      </c>
      <c r="Q233" s="61"/>
      <c r="R233" s="61"/>
      <c r="S233" s="61"/>
      <c r="T233" s="61">
        <f t="shared" si="285"/>
        <v>34150047</v>
      </c>
      <c r="U233" s="61">
        <f t="shared" si="286"/>
        <v>34458112.509999998</v>
      </c>
      <c r="V233" s="61">
        <f t="shared" si="287"/>
        <v>34409009.57</v>
      </c>
      <c r="W233" s="61"/>
      <c r="X233" s="61"/>
      <c r="Y233" s="61"/>
      <c r="Z233" s="61">
        <f t="shared" si="288"/>
        <v>34150047</v>
      </c>
      <c r="AA233" s="61">
        <f t="shared" si="289"/>
        <v>34458112.509999998</v>
      </c>
      <c r="AB233" s="61">
        <f t="shared" si="290"/>
        <v>34409009.57</v>
      </c>
    </row>
    <row r="234" spans="1:28" ht="39.6">
      <c r="A234" s="218"/>
      <c r="B234" s="56" t="s">
        <v>215</v>
      </c>
      <c r="C234" s="5" t="s">
        <v>16</v>
      </c>
      <c r="D234" s="5" t="s">
        <v>10</v>
      </c>
      <c r="E234" s="5" t="s">
        <v>100</v>
      </c>
      <c r="F234" s="5" t="s">
        <v>105</v>
      </c>
      <c r="G234" s="17"/>
      <c r="H234" s="57">
        <f>H235</f>
        <v>558863</v>
      </c>
      <c r="I234" s="57">
        <f t="shared" ref="I234:M235" si="346">I235</f>
        <v>581218</v>
      </c>
      <c r="J234" s="57">
        <f t="shared" si="346"/>
        <v>604466</v>
      </c>
      <c r="K234" s="57">
        <f t="shared" si="346"/>
        <v>0</v>
      </c>
      <c r="L234" s="57">
        <f t="shared" si="346"/>
        <v>0</v>
      </c>
      <c r="M234" s="57">
        <f t="shared" si="346"/>
        <v>0</v>
      </c>
      <c r="N234" s="57">
        <f t="shared" ref="N234:P236" si="347">H234+K234</f>
        <v>558863</v>
      </c>
      <c r="O234" s="57">
        <f t="shared" si="347"/>
        <v>581218</v>
      </c>
      <c r="P234" s="57">
        <f t="shared" si="347"/>
        <v>604466</v>
      </c>
      <c r="Q234" s="57">
        <f t="shared" ref="Q234:S235" si="348">Q235</f>
        <v>0</v>
      </c>
      <c r="R234" s="57">
        <f t="shared" si="348"/>
        <v>0</v>
      </c>
      <c r="S234" s="57">
        <f t="shared" si="348"/>
        <v>0</v>
      </c>
      <c r="T234" s="57">
        <f t="shared" ref="T234:V236" si="349">N234+Q234</f>
        <v>558863</v>
      </c>
      <c r="U234" s="57">
        <f t="shared" si="349"/>
        <v>581218</v>
      </c>
      <c r="V234" s="57">
        <f t="shared" si="349"/>
        <v>604466</v>
      </c>
      <c r="W234" s="57">
        <f t="shared" ref="W234:Y235" si="350">W235</f>
        <v>0</v>
      </c>
      <c r="X234" s="57">
        <f t="shared" si="350"/>
        <v>0</v>
      </c>
      <c r="Y234" s="57">
        <f t="shared" si="350"/>
        <v>0</v>
      </c>
      <c r="Z234" s="57">
        <f t="shared" si="288"/>
        <v>558863</v>
      </c>
      <c r="AA234" s="57">
        <f t="shared" si="289"/>
        <v>581218</v>
      </c>
      <c r="AB234" s="57">
        <f t="shared" si="290"/>
        <v>604466</v>
      </c>
    </row>
    <row r="235" spans="1:28" ht="26.4">
      <c r="A235" s="218"/>
      <c r="B235" s="74" t="s">
        <v>41</v>
      </c>
      <c r="C235" s="5" t="s">
        <v>16</v>
      </c>
      <c r="D235" s="5" t="s">
        <v>10</v>
      </c>
      <c r="E235" s="5" t="s">
        <v>100</v>
      </c>
      <c r="F235" s="5" t="s">
        <v>105</v>
      </c>
      <c r="G235" s="17" t="s">
        <v>39</v>
      </c>
      <c r="H235" s="57">
        <f>H236</f>
        <v>558863</v>
      </c>
      <c r="I235" s="57">
        <f t="shared" si="346"/>
        <v>581218</v>
      </c>
      <c r="J235" s="57">
        <f t="shared" si="346"/>
        <v>604466</v>
      </c>
      <c r="K235" s="57">
        <f t="shared" si="346"/>
        <v>0</v>
      </c>
      <c r="L235" s="57">
        <f t="shared" si="346"/>
        <v>0</v>
      </c>
      <c r="M235" s="57">
        <f t="shared" si="346"/>
        <v>0</v>
      </c>
      <c r="N235" s="57">
        <f t="shared" si="347"/>
        <v>558863</v>
      </c>
      <c r="O235" s="57">
        <f t="shared" si="347"/>
        <v>581218</v>
      </c>
      <c r="P235" s="57">
        <f t="shared" si="347"/>
        <v>604466</v>
      </c>
      <c r="Q235" s="57">
        <f t="shared" si="348"/>
        <v>0</v>
      </c>
      <c r="R235" s="57">
        <f t="shared" si="348"/>
        <v>0</v>
      </c>
      <c r="S235" s="57">
        <f t="shared" si="348"/>
        <v>0</v>
      </c>
      <c r="T235" s="57">
        <f t="shared" si="349"/>
        <v>558863</v>
      </c>
      <c r="U235" s="57">
        <f t="shared" si="349"/>
        <v>581218</v>
      </c>
      <c r="V235" s="57">
        <f t="shared" si="349"/>
        <v>604466</v>
      </c>
      <c r="W235" s="57">
        <f t="shared" si="350"/>
        <v>0</v>
      </c>
      <c r="X235" s="57">
        <f t="shared" si="350"/>
        <v>0</v>
      </c>
      <c r="Y235" s="57">
        <f t="shared" si="350"/>
        <v>0</v>
      </c>
      <c r="Z235" s="57">
        <f t="shared" si="288"/>
        <v>558863</v>
      </c>
      <c r="AA235" s="57">
        <f t="shared" si="289"/>
        <v>581218</v>
      </c>
      <c r="AB235" s="57">
        <f t="shared" si="290"/>
        <v>604466</v>
      </c>
    </row>
    <row r="236" spans="1:28">
      <c r="A236" s="218"/>
      <c r="B236" s="85" t="s">
        <v>42</v>
      </c>
      <c r="C236" s="5" t="s">
        <v>16</v>
      </c>
      <c r="D236" s="5" t="s">
        <v>10</v>
      </c>
      <c r="E236" s="5" t="s">
        <v>100</v>
      </c>
      <c r="F236" s="5" t="s">
        <v>105</v>
      </c>
      <c r="G236" s="17" t="s">
        <v>40</v>
      </c>
      <c r="H236" s="61">
        <v>558863</v>
      </c>
      <c r="I236" s="61">
        <v>581218</v>
      </c>
      <c r="J236" s="61">
        <v>604466</v>
      </c>
      <c r="K236" s="61"/>
      <c r="L236" s="61"/>
      <c r="M236" s="61"/>
      <c r="N236" s="61">
        <f t="shared" si="347"/>
        <v>558863</v>
      </c>
      <c r="O236" s="61">
        <f t="shared" si="347"/>
        <v>581218</v>
      </c>
      <c r="P236" s="61">
        <f t="shared" si="347"/>
        <v>604466</v>
      </c>
      <c r="Q236" s="61"/>
      <c r="R236" s="61"/>
      <c r="S236" s="61"/>
      <c r="T236" s="61">
        <f t="shared" si="349"/>
        <v>558863</v>
      </c>
      <c r="U236" s="61">
        <f t="shared" si="349"/>
        <v>581218</v>
      </c>
      <c r="V236" s="61">
        <f t="shared" si="349"/>
        <v>604466</v>
      </c>
      <c r="W236" s="61"/>
      <c r="X236" s="61"/>
      <c r="Y236" s="61"/>
      <c r="Z236" s="61">
        <f t="shared" si="288"/>
        <v>558863</v>
      </c>
      <c r="AA236" s="61">
        <f t="shared" si="289"/>
        <v>581218</v>
      </c>
      <c r="AB236" s="61">
        <f t="shared" si="290"/>
        <v>604466</v>
      </c>
    </row>
    <row r="237" spans="1:28">
      <c r="A237" s="218"/>
      <c r="B237" s="85" t="s">
        <v>430</v>
      </c>
      <c r="C237" s="5" t="s">
        <v>16</v>
      </c>
      <c r="D237" s="5" t="s">
        <v>10</v>
      </c>
      <c r="E237" s="5" t="s">
        <v>100</v>
      </c>
      <c r="F237" s="5" t="s">
        <v>429</v>
      </c>
      <c r="G237" s="221"/>
      <c r="H237" s="61"/>
      <c r="I237" s="61"/>
      <c r="J237" s="61"/>
      <c r="K237" s="61"/>
      <c r="L237" s="61"/>
      <c r="M237" s="61"/>
      <c r="N237" s="61"/>
      <c r="O237" s="61"/>
      <c r="P237" s="61"/>
      <c r="Q237" s="61">
        <f>Q238</f>
        <v>10674400</v>
      </c>
      <c r="R237" s="61">
        <f t="shared" ref="R237:S238" si="351">R238</f>
        <v>0</v>
      </c>
      <c r="S237" s="61">
        <f t="shared" si="351"/>
        <v>0</v>
      </c>
      <c r="T237" s="61">
        <f t="shared" ref="T237:T239" si="352">N237+Q237</f>
        <v>10674400</v>
      </c>
      <c r="U237" s="61">
        <f t="shared" ref="U237:U239" si="353">O237+R237</f>
        <v>0</v>
      </c>
      <c r="V237" s="61">
        <f t="shared" ref="V237:V239" si="354">P237+S237</f>
        <v>0</v>
      </c>
      <c r="W237" s="61">
        <f>W238</f>
        <v>0</v>
      </c>
      <c r="X237" s="61">
        <f t="shared" ref="X237:Y238" si="355">X238</f>
        <v>0</v>
      </c>
      <c r="Y237" s="61">
        <f t="shared" si="355"/>
        <v>0</v>
      </c>
      <c r="Z237" s="61">
        <f t="shared" si="288"/>
        <v>10674400</v>
      </c>
      <c r="AA237" s="61">
        <f t="shared" si="289"/>
        <v>0</v>
      </c>
      <c r="AB237" s="61">
        <f t="shared" si="290"/>
        <v>0</v>
      </c>
    </row>
    <row r="238" spans="1:28" ht="26.4">
      <c r="A238" s="218"/>
      <c r="B238" s="85" t="s">
        <v>41</v>
      </c>
      <c r="C238" s="5" t="s">
        <v>16</v>
      </c>
      <c r="D238" s="5" t="s">
        <v>10</v>
      </c>
      <c r="E238" s="5" t="s">
        <v>100</v>
      </c>
      <c r="F238" s="5" t="s">
        <v>429</v>
      </c>
      <c r="G238" s="221" t="s">
        <v>39</v>
      </c>
      <c r="H238" s="61"/>
      <c r="I238" s="61"/>
      <c r="J238" s="61"/>
      <c r="K238" s="61"/>
      <c r="L238" s="61"/>
      <c r="M238" s="61"/>
      <c r="N238" s="61"/>
      <c r="O238" s="61"/>
      <c r="P238" s="61"/>
      <c r="Q238" s="61">
        <f>Q239</f>
        <v>10674400</v>
      </c>
      <c r="R238" s="61">
        <f t="shared" si="351"/>
        <v>0</v>
      </c>
      <c r="S238" s="61">
        <f t="shared" si="351"/>
        <v>0</v>
      </c>
      <c r="T238" s="61">
        <f t="shared" si="352"/>
        <v>10674400</v>
      </c>
      <c r="U238" s="61">
        <f t="shared" si="353"/>
        <v>0</v>
      </c>
      <c r="V238" s="61">
        <f t="shared" si="354"/>
        <v>0</v>
      </c>
      <c r="W238" s="61">
        <f>W239</f>
        <v>0</v>
      </c>
      <c r="X238" s="61">
        <f t="shared" si="355"/>
        <v>0</v>
      </c>
      <c r="Y238" s="61">
        <f t="shared" si="355"/>
        <v>0</v>
      </c>
      <c r="Z238" s="61">
        <f t="shared" si="288"/>
        <v>10674400</v>
      </c>
      <c r="AA238" s="61">
        <f t="shared" si="289"/>
        <v>0</v>
      </c>
      <c r="AB238" s="61">
        <f t="shared" si="290"/>
        <v>0</v>
      </c>
    </row>
    <row r="239" spans="1:28">
      <c r="A239" s="218"/>
      <c r="B239" s="85" t="s">
        <v>42</v>
      </c>
      <c r="C239" s="5" t="s">
        <v>16</v>
      </c>
      <c r="D239" s="5" t="s">
        <v>10</v>
      </c>
      <c r="E239" s="5" t="s">
        <v>100</v>
      </c>
      <c r="F239" s="5" t="s">
        <v>429</v>
      </c>
      <c r="G239" s="221" t="s">
        <v>40</v>
      </c>
      <c r="H239" s="61"/>
      <c r="I239" s="61"/>
      <c r="J239" s="61"/>
      <c r="K239" s="61"/>
      <c r="L239" s="61"/>
      <c r="M239" s="61"/>
      <c r="N239" s="61"/>
      <c r="O239" s="61"/>
      <c r="P239" s="61"/>
      <c r="Q239" s="61">
        <v>10674400</v>
      </c>
      <c r="R239" s="61"/>
      <c r="S239" s="61"/>
      <c r="T239" s="61">
        <f t="shared" si="352"/>
        <v>10674400</v>
      </c>
      <c r="U239" s="61">
        <f t="shared" si="353"/>
        <v>0</v>
      </c>
      <c r="V239" s="61">
        <f t="shared" si="354"/>
        <v>0</v>
      </c>
      <c r="W239" s="61"/>
      <c r="X239" s="61"/>
      <c r="Y239" s="61"/>
      <c r="Z239" s="61">
        <f t="shared" si="288"/>
        <v>10674400</v>
      </c>
      <c r="AA239" s="61">
        <f t="shared" si="289"/>
        <v>0</v>
      </c>
      <c r="AB239" s="61">
        <f t="shared" si="290"/>
        <v>0</v>
      </c>
    </row>
    <row r="240" spans="1:28" ht="66">
      <c r="A240" s="218"/>
      <c r="B240" s="56" t="s">
        <v>322</v>
      </c>
      <c r="C240" s="39" t="s">
        <v>16</v>
      </c>
      <c r="D240" s="39" t="s">
        <v>10</v>
      </c>
      <c r="E240" s="39" t="s">
        <v>100</v>
      </c>
      <c r="F240" s="73" t="s">
        <v>323</v>
      </c>
      <c r="G240" s="38"/>
      <c r="H240" s="67">
        <f>H241</f>
        <v>10727.71</v>
      </c>
      <c r="I240" s="67">
        <f t="shared" ref="I240:M241" si="356">I241</f>
        <v>0</v>
      </c>
      <c r="J240" s="67">
        <f t="shared" si="356"/>
        <v>0</v>
      </c>
      <c r="K240" s="67">
        <f t="shared" si="356"/>
        <v>0</v>
      </c>
      <c r="L240" s="67">
        <f t="shared" si="356"/>
        <v>0</v>
      </c>
      <c r="M240" s="67">
        <f t="shared" si="356"/>
        <v>0</v>
      </c>
      <c r="N240" s="67">
        <f t="shared" ref="N240:P242" si="357">H240+K240</f>
        <v>10727.71</v>
      </c>
      <c r="O240" s="67">
        <f t="shared" si="357"/>
        <v>0</v>
      </c>
      <c r="P240" s="67">
        <f t="shared" si="357"/>
        <v>0</v>
      </c>
      <c r="Q240" s="67">
        <f t="shared" ref="Q240:S241" si="358">Q241</f>
        <v>0</v>
      </c>
      <c r="R240" s="67">
        <f t="shared" si="358"/>
        <v>0</v>
      </c>
      <c r="S240" s="67">
        <f t="shared" si="358"/>
        <v>0</v>
      </c>
      <c r="T240" s="67">
        <f t="shared" ref="T240:V242" si="359">N240+Q240</f>
        <v>10727.71</v>
      </c>
      <c r="U240" s="67">
        <f t="shared" si="359"/>
        <v>0</v>
      </c>
      <c r="V240" s="67">
        <f t="shared" si="359"/>
        <v>0</v>
      </c>
      <c r="W240" s="67">
        <f t="shared" ref="W240:Y241" si="360">W241</f>
        <v>0</v>
      </c>
      <c r="X240" s="67">
        <f t="shared" si="360"/>
        <v>0</v>
      </c>
      <c r="Y240" s="67">
        <f t="shared" si="360"/>
        <v>0</v>
      </c>
      <c r="Z240" s="67">
        <f t="shared" si="288"/>
        <v>10727.71</v>
      </c>
      <c r="AA240" s="67">
        <f t="shared" si="289"/>
        <v>0</v>
      </c>
      <c r="AB240" s="67">
        <f t="shared" si="290"/>
        <v>0</v>
      </c>
    </row>
    <row r="241" spans="1:28" ht="26.4">
      <c r="A241" s="218"/>
      <c r="B241" s="74" t="s">
        <v>41</v>
      </c>
      <c r="C241" s="39" t="s">
        <v>16</v>
      </c>
      <c r="D241" s="39" t="s">
        <v>10</v>
      </c>
      <c r="E241" s="39" t="s">
        <v>100</v>
      </c>
      <c r="F241" s="73" t="s">
        <v>323</v>
      </c>
      <c r="G241" s="38" t="s">
        <v>39</v>
      </c>
      <c r="H241" s="67">
        <f>H242</f>
        <v>10727.71</v>
      </c>
      <c r="I241" s="67">
        <f t="shared" si="356"/>
        <v>0</v>
      </c>
      <c r="J241" s="67">
        <f t="shared" si="356"/>
        <v>0</v>
      </c>
      <c r="K241" s="67">
        <f t="shared" si="356"/>
        <v>0</v>
      </c>
      <c r="L241" s="67">
        <f t="shared" si="356"/>
        <v>0</v>
      </c>
      <c r="M241" s="67">
        <f t="shared" si="356"/>
        <v>0</v>
      </c>
      <c r="N241" s="67">
        <f t="shared" si="357"/>
        <v>10727.71</v>
      </c>
      <c r="O241" s="67">
        <f t="shared" si="357"/>
        <v>0</v>
      </c>
      <c r="P241" s="67">
        <f t="shared" si="357"/>
        <v>0</v>
      </c>
      <c r="Q241" s="67">
        <f t="shared" si="358"/>
        <v>0</v>
      </c>
      <c r="R241" s="67">
        <f t="shared" si="358"/>
        <v>0</v>
      </c>
      <c r="S241" s="67">
        <f t="shared" si="358"/>
        <v>0</v>
      </c>
      <c r="T241" s="67">
        <f t="shared" si="359"/>
        <v>10727.71</v>
      </c>
      <c r="U241" s="67">
        <f t="shared" si="359"/>
        <v>0</v>
      </c>
      <c r="V241" s="67">
        <f t="shared" si="359"/>
        <v>0</v>
      </c>
      <c r="W241" s="67">
        <f t="shared" si="360"/>
        <v>0</v>
      </c>
      <c r="X241" s="67">
        <f t="shared" si="360"/>
        <v>0</v>
      </c>
      <c r="Y241" s="67">
        <f t="shared" si="360"/>
        <v>0</v>
      </c>
      <c r="Z241" s="67">
        <f t="shared" si="288"/>
        <v>10727.71</v>
      </c>
      <c r="AA241" s="67">
        <f t="shared" si="289"/>
        <v>0</v>
      </c>
      <c r="AB241" s="67">
        <f t="shared" si="290"/>
        <v>0</v>
      </c>
    </row>
    <row r="242" spans="1:28">
      <c r="A242" s="218"/>
      <c r="B242" s="85" t="s">
        <v>42</v>
      </c>
      <c r="C242" s="39" t="s">
        <v>16</v>
      </c>
      <c r="D242" s="39" t="s">
        <v>10</v>
      </c>
      <c r="E242" s="39" t="s">
        <v>100</v>
      </c>
      <c r="F242" s="73" t="s">
        <v>323</v>
      </c>
      <c r="G242" s="38" t="s">
        <v>40</v>
      </c>
      <c r="H242" s="61">
        <v>10727.71</v>
      </c>
      <c r="I242" s="61"/>
      <c r="J242" s="61"/>
      <c r="K242" s="61"/>
      <c r="L242" s="61"/>
      <c r="M242" s="61"/>
      <c r="N242" s="61">
        <f t="shared" si="357"/>
        <v>10727.71</v>
      </c>
      <c r="O242" s="61">
        <f t="shared" si="357"/>
        <v>0</v>
      </c>
      <c r="P242" s="61">
        <f t="shared" si="357"/>
        <v>0</v>
      </c>
      <c r="Q242" s="61"/>
      <c r="R242" s="61"/>
      <c r="S242" s="61"/>
      <c r="T242" s="61">
        <f t="shared" si="359"/>
        <v>10727.71</v>
      </c>
      <c r="U242" s="61">
        <f t="shared" si="359"/>
        <v>0</v>
      </c>
      <c r="V242" s="61">
        <f t="shared" si="359"/>
        <v>0</v>
      </c>
      <c r="W242" s="61"/>
      <c r="X242" s="61"/>
      <c r="Y242" s="61"/>
      <c r="Z242" s="61">
        <f t="shared" si="288"/>
        <v>10727.71</v>
      </c>
      <c r="AA242" s="61">
        <f t="shared" si="289"/>
        <v>0</v>
      </c>
      <c r="AB242" s="61">
        <f t="shared" si="290"/>
        <v>0</v>
      </c>
    </row>
    <row r="243" spans="1:28" ht="26.4">
      <c r="A243" s="218"/>
      <c r="B243" s="189" t="s">
        <v>222</v>
      </c>
      <c r="C243" s="10" t="s">
        <v>16</v>
      </c>
      <c r="D243" s="5" t="s">
        <v>10</v>
      </c>
      <c r="E243" s="5" t="s">
        <v>100</v>
      </c>
      <c r="F243" s="73" t="s">
        <v>223</v>
      </c>
      <c r="G243" s="17"/>
      <c r="H243" s="67">
        <f>H244</f>
        <v>193624.85</v>
      </c>
      <c r="I243" s="67">
        <f t="shared" ref="I243:M244" si="361">I244</f>
        <v>193624.85</v>
      </c>
      <c r="J243" s="67">
        <f t="shared" si="361"/>
        <v>193624.85</v>
      </c>
      <c r="K243" s="67">
        <f t="shared" si="361"/>
        <v>-2185.39</v>
      </c>
      <c r="L243" s="67">
        <f t="shared" si="361"/>
        <v>-2185.39</v>
      </c>
      <c r="M243" s="67">
        <f t="shared" si="361"/>
        <v>-2185.39</v>
      </c>
      <c r="N243" s="67">
        <f t="shared" si="301"/>
        <v>191439.46</v>
      </c>
      <c r="O243" s="67">
        <f t="shared" si="302"/>
        <v>191439.46</v>
      </c>
      <c r="P243" s="67">
        <f t="shared" si="303"/>
        <v>191439.46</v>
      </c>
      <c r="Q243" s="67">
        <f t="shared" ref="Q243:S244" si="362">Q244</f>
        <v>0</v>
      </c>
      <c r="R243" s="67">
        <f t="shared" si="362"/>
        <v>0</v>
      </c>
      <c r="S243" s="67">
        <f t="shared" si="362"/>
        <v>0</v>
      </c>
      <c r="T243" s="67">
        <f t="shared" si="285"/>
        <v>191439.46</v>
      </c>
      <c r="U243" s="67">
        <f t="shared" si="286"/>
        <v>191439.46</v>
      </c>
      <c r="V243" s="67">
        <f t="shared" si="287"/>
        <v>191439.46</v>
      </c>
      <c r="W243" s="67">
        <f t="shared" ref="W243:Y244" si="363">W244</f>
        <v>0</v>
      </c>
      <c r="X243" s="67">
        <f t="shared" si="363"/>
        <v>0</v>
      </c>
      <c r="Y243" s="67">
        <f t="shared" si="363"/>
        <v>0</v>
      </c>
      <c r="Z243" s="67">
        <f t="shared" si="288"/>
        <v>191439.46</v>
      </c>
      <c r="AA243" s="67">
        <f t="shared" si="289"/>
        <v>191439.46</v>
      </c>
      <c r="AB243" s="67">
        <f t="shared" si="290"/>
        <v>191439.46</v>
      </c>
    </row>
    <row r="244" spans="1:28" ht="26.4">
      <c r="A244" s="218"/>
      <c r="B244" s="74" t="s">
        <v>41</v>
      </c>
      <c r="C244" s="5" t="s">
        <v>16</v>
      </c>
      <c r="D244" s="5" t="s">
        <v>10</v>
      </c>
      <c r="E244" s="5" t="s">
        <v>100</v>
      </c>
      <c r="F244" s="73" t="s">
        <v>223</v>
      </c>
      <c r="G244" s="55" t="s">
        <v>39</v>
      </c>
      <c r="H244" s="67">
        <f>H245</f>
        <v>193624.85</v>
      </c>
      <c r="I244" s="67">
        <f t="shared" si="361"/>
        <v>193624.85</v>
      </c>
      <c r="J244" s="67">
        <f t="shared" si="361"/>
        <v>193624.85</v>
      </c>
      <c r="K244" s="67">
        <f t="shared" si="361"/>
        <v>-2185.39</v>
      </c>
      <c r="L244" s="67">
        <f t="shared" si="361"/>
        <v>-2185.39</v>
      </c>
      <c r="M244" s="67">
        <f t="shared" si="361"/>
        <v>-2185.39</v>
      </c>
      <c r="N244" s="67">
        <f t="shared" si="301"/>
        <v>191439.46</v>
      </c>
      <c r="O244" s="67">
        <f t="shared" si="302"/>
        <v>191439.46</v>
      </c>
      <c r="P244" s="67">
        <f t="shared" si="303"/>
        <v>191439.46</v>
      </c>
      <c r="Q244" s="67">
        <f t="shared" si="362"/>
        <v>0</v>
      </c>
      <c r="R244" s="67">
        <f t="shared" si="362"/>
        <v>0</v>
      </c>
      <c r="S244" s="67">
        <f t="shared" si="362"/>
        <v>0</v>
      </c>
      <c r="T244" s="67">
        <f t="shared" si="285"/>
        <v>191439.46</v>
      </c>
      <c r="U244" s="67">
        <f t="shared" si="286"/>
        <v>191439.46</v>
      </c>
      <c r="V244" s="67">
        <f t="shared" si="287"/>
        <v>191439.46</v>
      </c>
      <c r="W244" s="67">
        <f t="shared" si="363"/>
        <v>0</v>
      </c>
      <c r="X244" s="67">
        <f t="shared" si="363"/>
        <v>0</v>
      </c>
      <c r="Y244" s="67">
        <f t="shared" si="363"/>
        <v>0</v>
      </c>
      <c r="Z244" s="67">
        <f t="shared" si="288"/>
        <v>191439.46</v>
      </c>
      <c r="AA244" s="67">
        <f t="shared" si="289"/>
        <v>191439.46</v>
      </c>
      <c r="AB244" s="67">
        <f t="shared" si="290"/>
        <v>191439.46</v>
      </c>
    </row>
    <row r="245" spans="1:28">
      <c r="A245" s="218"/>
      <c r="B245" s="85" t="s">
        <v>42</v>
      </c>
      <c r="C245" s="5" t="s">
        <v>16</v>
      </c>
      <c r="D245" s="5" t="s">
        <v>10</v>
      </c>
      <c r="E245" s="5" t="s">
        <v>100</v>
      </c>
      <c r="F245" s="73" t="s">
        <v>223</v>
      </c>
      <c r="G245" s="55" t="s">
        <v>40</v>
      </c>
      <c r="H245" s="61">
        <f>151027.38+42597.47</f>
        <v>193624.85</v>
      </c>
      <c r="I245" s="61">
        <f>151027.38+42597.47</f>
        <v>193624.85</v>
      </c>
      <c r="J245" s="61">
        <f>151027.38+42597.47</f>
        <v>193624.85</v>
      </c>
      <c r="K245" s="61">
        <f>-1704.6-480.79</f>
        <v>-2185.39</v>
      </c>
      <c r="L245" s="61">
        <f>-1704.6-480.79</f>
        <v>-2185.39</v>
      </c>
      <c r="M245" s="61">
        <f>-1704.6-480.79</f>
        <v>-2185.39</v>
      </c>
      <c r="N245" s="61">
        <f t="shared" si="301"/>
        <v>191439.46</v>
      </c>
      <c r="O245" s="61">
        <f t="shared" si="302"/>
        <v>191439.46</v>
      </c>
      <c r="P245" s="61">
        <f t="shared" si="303"/>
        <v>191439.46</v>
      </c>
      <c r="Q245" s="61"/>
      <c r="R245" s="61"/>
      <c r="S245" s="61"/>
      <c r="T245" s="61">
        <f t="shared" si="285"/>
        <v>191439.46</v>
      </c>
      <c r="U245" s="61">
        <f t="shared" si="286"/>
        <v>191439.46</v>
      </c>
      <c r="V245" s="61">
        <f t="shared" si="287"/>
        <v>191439.46</v>
      </c>
      <c r="W245" s="61"/>
      <c r="X245" s="61"/>
      <c r="Y245" s="61"/>
      <c r="Z245" s="61">
        <f t="shared" si="288"/>
        <v>191439.46</v>
      </c>
      <c r="AA245" s="61">
        <f t="shared" si="289"/>
        <v>191439.46</v>
      </c>
      <c r="AB245" s="61">
        <f t="shared" si="290"/>
        <v>191439.46</v>
      </c>
    </row>
    <row r="246" spans="1:28" ht="39.6">
      <c r="A246" s="218"/>
      <c r="B246" s="102" t="s">
        <v>188</v>
      </c>
      <c r="C246" s="35" t="s">
        <v>16</v>
      </c>
      <c r="D246" s="35" t="s">
        <v>10</v>
      </c>
      <c r="E246" s="35" t="s">
        <v>100</v>
      </c>
      <c r="F246" s="35" t="s">
        <v>187</v>
      </c>
      <c r="G246" s="36"/>
      <c r="H246" s="61">
        <f>H247</f>
        <v>322387.15000000002</v>
      </c>
      <c r="I246" s="61">
        <f t="shared" ref="I246:M247" si="364">I247</f>
        <v>322680.52</v>
      </c>
      <c r="J246" s="61">
        <f t="shared" si="364"/>
        <v>306940.17</v>
      </c>
      <c r="K246" s="61">
        <f t="shared" si="364"/>
        <v>-49203.39</v>
      </c>
      <c r="L246" s="61">
        <f t="shared" si="364"/>
        <v>-49149.84</v>
      </c>
      <c r="M246" s="61">
        <f t="shared" si="364"/>
        <v>-26267.840000000004</v>
      </c>
      <c r="N246" s="61">
        <f t="shared" si="301"/>
        <v>273183.76</v>
      </c>
      <c r="O246" s="61">
        <f t="shared" si="302"/>
        <v>273530.68000000005</v>
      </c>
      <c r="P246" s="61">
        <f t="shared" si="303"/>
        <v>280672.32999999996</v>
      </c>
      <c r="Q246" s="61">
        <f t="shared" ref="Q246:S247" si="365">Q247</f>
        <v>0</v>
      </c>
      <c r="R246" s="61">
        <f t="shared" si="365"/>
        <v>0</v>
      </c>
      <c r="S246" s="61">
        <f t="shared" si="365"/>
        <v>0</v>
      </c>
      <c r="T246" s="61">
        <f t="shared" si="285"/>
        <v>273183.76</v>
      </c>
      <c r="U246" s="61">
        <f t="shared" si="286"/>
        <v>273530.68000000005</v>
      </c>
      <c r="V246" s="61">
        <f t="shared" si="287"/>
        <v>280672.32999999996</v>
      </c>
      <c r="W246" s="61">
        <f t="shared" ref="W246:Y247" si="366">W247</f>
        <v>0</v>
      </c>
      <c r="X246" s="61">
        <f t="shared" si="366"/>
        <v>0</v>
      </c>
      <c r="Y246" s="61">
        <f t="shared" si="366"/>
        <v>0</v>
      </c>
      <c r="Z246" s="61">
        <f t="shared" si="288"/>
        <v>273183.76</v>
      </c>
      <c r="AA246" s="61">
        <f t="shared" si="289"/>
        <v>273530.68000000005</v>
      </c>
      <c r="AB246" s="61">
        <f t="shared" si="290"/>
        <v>280672.32999999996</v>
      </c>
    </row>
    <row r="247" spans="1:28" ht="26.4">
      <c r="A247" s="218"/>
      <c r="B247" s="74" t="s">
        <v>41</v>
      </c>
      <c r="C247" s="39" t="s">
        <v>16</v>
      </c>
      <c r="D247" s="39" t="s">
        <v>10</v>
      </c>
      <c r="E247" s="39" t="s">
        <v>100</v>
      </c>
      <c r="F247" s="73" t="s">
        <v>187</v>
      </c>
      <c r="G247" s="101" t="s">
        <v>39</v>
      </c>
      <c r="H247" s="61">
        <f>H248</f>
        <v>322387.15000000002</v>
      </c>
      <c r="I247" s="61">
        <f t="shared" si="364"/>
        <v>322680.52</v>
      </c>
      <c r="J247" s="61">
        <f t="shared" si="364"/>
        <v>306940.17</v>
      </c>
      <c r="K247" s="61">
        <f t="shared" si="364"/>
        <v>-49203.39</v>
      </c>
      <c r="L247" s="61">
        <f t="shared" si="364"/>
        <v>-49149.84</v>
      </c>
      <c r="M247" s="61">
        <f t="shared" si="364"/>
        <v>-26267.840000000004</v>
      </c>
      <c r="N247" s="61">
        <f t="shared" si="301"/>
        <v>273183.76</v>
      </c>
      <c r="O247" s="61">
        <f t="shared" si="302"/>
        <v>273530.68000000005</v>
      </c>
      <c r="P247" s="61">
        <f t="shared" si="303"/>
        <v>280672.32999999996</v>
      </c>
      <c r="Q247" s="61">
        <f t="shared" si="365"/>
        <v>0</v>
      </c>
      <c r="R247" s="61">
        <f t="shared" si="365"/>
        <v>0</v>
      </c>
      <c r="S247" s="61">
        <f t="shared" si="365"/>
        <v>0</v>
      </c>
      <c r="T247" s="61">
        <f t="shared" si="285"/>
        <v>273183.76</v>
      </c>
      <c r="U247" s="61">
        <f t="shared" si="286"/>
        <v>273530.68000000005</v>
      </c>
      <c r="V247" s="61">
        <f t="shared" si="287"/>
        <v>280672.32999999996</v>
      </c>
      <c r="W247" s="61">
        <f t="shared" si="366"/>
        <v>0</v>
      </c>
      <c r="X247" s="61">
        <f t="shared" si="366"/>
        <v>0</v>
      </c>
      <c r="Y247" s="61">
        <f t="shared" si="366"/>
        <v>0</v>
      </c>
      <c r="Z247" s="61">
        <f t="shared" si="288"/>
        <v>273183.76</v>
      </c>
      <c r="AA247" s="61">
        <f t="shared" si="289"/>
        <v>273530.68000000005</v>
      </c>
      <c r="AB247" s="61">
        <f t="shared" si="290"/>
        <v>280672.32999999996</v>
      </c>
    </row>
    <row r="248" spans="1:28">
      <c r="A248" s="218"/>
      <c r="B248" s="85" t="s">
        <v>42</v>
      </c>
      <c r="C248" s="39" t="s">
        <v>16</v>
      </c>
      <c r="D248" s="39" t="s">
        <v>10</v>
      </c>
      <c r="E248" s="39" t="s">
        <v>100</v>
      </c>
      <c r="F248" s="73" t="s">
        <v>187</v>
      </c>
      <c r="G248" s="101" t="s">
        <v>40</v>
      </c>
      <c r="H248" s="61">
        <f>251461.98+70925.17</f>
        <v>322387.15000000002</v>
      </c>
      <c r="I248" s="61">
        <f>251755.35+70925.17</f>
        <v>322680.52</v>
      </c>
      <c r="J248" s="61">
        <f>236015+70925.17</f>
        <v>306940.17</v>
      </c>
      <c r="K248" s="61">
        <f>-38378.65-10824.74</f>
        <v>-49203.39</v>
      </c>
      <c r="L248" s="61">
        <f>-38401.42-10748.42</f>
        <v>-49149.84</v>
      </c>
      <c r="M248" s="61">
        <f>-17090.58-9177.26</f>
        <v>-26267.840000000004</v>
      </c>
      <c r="N248" s="61">
        <f t="shared" si="301"/>
        <v>273183.76</v>
      </c>
      <c r="O248" s="61">
        <f t="shared" si="302"/>
        <v>273530.68000000005</v>
      </c>
      <c r="P248" s="61">
        <f t="shared" si="303"/>
        <v>280672.32999999996</v>
      </c>
      <c r="Q248" s="61"/>
      <c r="R248" s="61"/>
      <c r="S248" s="61"/>
      <c r="T248" s="61">
        <f t="shared" si="285"/>
        <v>273183.76</v>
      </c>
      <c r="U248" s="61">
        <f t="shared" si="286"/>
        <v>273530.68000000005</v>
      </c>
      <c r="V248" s="61">
        <f t="shared" si="287"/>
        <v>280672.32999999996</v>
      </c>
      <c r="W248" s="61"/>
      <c r="X248" s="61"/>
      <c r="Y248" s="61"/>
      <c r="Z248" s="61">
        <f t="shared" si="288"/>
        <v>273183.76</v>
      </c>
      <c r="AA248" s="61">
        <f t="shared" si="289"/>
        <v>273530.68000000005</v>
      </c>
      <c r="AB248" s="61">
        <f t="shared" si="290"/>
        <v>280672.32999999996</v>
      </c>
    </row>
    <row r="249" spans="1:28" ht="28.5" customHeight="1">
      <c r="A249" s="31" t="s">
        <v>82</v>
      </c>
      <c r="B249" s="81" t="s">
        <v>81</v>
      </c>
      <c r="C249" s="6" t="s">
        <v>16</v>
      </c>
      <c r="D249" s="6" t="s">
        <v>14</v>
      </c>
      <c r="E249" s="6" t="s">
        <v>100</v>
      </c>
      <c r="F249" s="6" t="s">
        <v>101</v>
      </c>
      <c r="G249" s="18"/>
      <c r="H249" s="58">
        <f>H250+H253+H256+H259</f>
        <v>20100191</v>
      </c>
      <c r="I249" s="58">
        <f t="shared" ref="I249:J249" si="367">I250+I253+I256+I259</f>
        <v>19872073.68</v>
      </c>
      <c r="J249" s="58">
        <f t="shared" si="367"/>
        <v>19932005.07</v>
      </c>
      <c r="K249" s="58">
        <f t="shared" ref="K249:M249" si="368">K250+K253+K256+K259</f>
        <v>0</v>
      </c>
      <c r="L249" s="58">
        <f t="shared" si="368"/>
        <v>0</v>
      </c>
      <c r="M249" s="58">
        <f t="shared" si="368"/>
        <v>0</v>
      </c>
      <c r="N249" s="58">
        <f t="shared" si="301"/>
        <v>20100191</v>
      </c>
      <c r="O249" s="58">
        <f t="shared" si="302"/>
        <v>19872073.68</v>
      </c>
      <c r="P249" s="58">
        <f t="shared" si="303"/>
        <v>19932005.07</v>
      </c>
      <c r="Q249" s="58">
        <f t="shared" ref="Q249:S249" si="369">Q250+Q253+Q256+Q259</f>
        <v>0</v>
      </c>
      <c r="R249" s="58">
        <f t="shared" si="369"/>
        <v>0</v>
      </c>
      <c r="S249" s="58">
        <f t="shared" si="369"/>
        <v>0</v>
      </c>
      <c r="T249" s="58">
        <f t="shared" si="285"/>
        <v>20100191</v>
      </c>
      <c r="U249" s="58">
        <f t="shared" si="286"/>
        <v>19872073.68</v>
      </c>
      <c r="V249" s="58">
        <f t="shared" si="287"/>
        <v>19932005.07</v>
      </c>
      <c r="W249" s="58">
        <f t="shared" ref="W249:Y249" si="370">W250+W253+W256+W259</f>
        <v>0</v>
      </c>
      <c r="X249" s="58">
        <f t="shared" si="370"/>
        <v>0</v>
      </c>
      <c r="Y249" s="58">
        <f t="shared" si="370"/>
        <v>0</v>
      </c>
      <c r="Z249" s="58">
        <f t="shared" si="288"/>
        <v>20100191</v>
      </c>
      <c r="AA249" s="58">
        <f t="shared" si="289"/>
        <v>19872073.68</v>
      </c>
      <c r="AB249" s="58">
        <f t="shared" si="290"/>
        <v>19932005.07</v>
      </c>
    </row>
    <row r="250" spans="1:28" ht="26.4">
      <c r="A250" s="248"/>
      <c r="B250" s="56" t="s">
        <v>213</v>
      </c>
      <c r="C250" s="5" t="s">
        <v>16</v>
      </c>
      <c r="D250" s="5" t="s">
        <v>14</v>
      </c>
      <c r="E250" s="5" t="s">
        <v>100</v>
      </c>
      <c r="F250" s="35" t="s">
        <v>163</v>
      </c>
      <c r="G250" s="55"/>
      <c r="H250" s="64">
        <f>H251</f>
        <v>500000</v>
      </c>
      <c r="I250" s="64">
        <f t="shared" ref="I250:M251" si="371">I251</f>
        <v>100000</v>
      </c>
      <c r="J250" s="64">
        <f t="shared" si="371"/>
        <v>0</v>
      </c>
      <c r="K250" s="64">
        <f t="shared" si="371"/>
        <v>0</v>
      </c>
      <c r="L250" s="64">
        <f t="shared" si="371"/>
        <v>0</v>
      </c>
      <c r="M250" s="64">
        <f t="shared" si="371"/>
        <v>0</v>
      </c>
      <c r="N250" s="64">
        <f t="shared" si="301"/>
        <v>500000</v>
      </c>
      <c r="O250" s="64">
        <f t="shared" si="302"/>
        <v>100000</v>
      </c>
      <c r="P250" s="64">
        <f t="shared" si="303"/>
        <v>0</v>
      </c>
      <c r="Q250" s="64">
        <f t="shared" ref="Q250:S251" si="372">Q251</f>
        <v>0</v>
      </c>
      <c r="R250" s="64">
        <f t="shared" si="372"/>
        <v>0</v>
      </c>
      <c r="S250" s="64">
        <f t="shared" si="372"/>
        <v>0</v>
      </c>
      <c r="T250" s="64">
        <f t="shared" si="285"/>
        <v>500000</v>
      </c>
      <c r="U250" s="64">
        <f t="shared" si="286"/>
        <v>100000</v>
      </c>
      <c r="V250" s="64">
        <f t="shared" si="287"/>
        <v>0</v>
      </c>
      <c r="W250" s="64">
        <f t="shared" ref="W250:Y251" si="373">W251</f>
        <v>0</v>
      </c>
      <c r="X250" s="64">
        <f t="shared" si="373"/>
        <v>0</v>
      </c>
      <c r="Y250" s="64">
        <f t="shared" si="373"/>
        <v>0</v>
      </c>
      <c r="Z250" s="64">
        <f t="shared" si="288"/>
        <v>500000</v>
      </c>
      <c r="AA250" s="64">
        <f t="shared" si="289"/>
        <v>100000</v>
      </c>
      <c r="AB250" s="64">
        <f t="shared" si="290"/>
        <v>0</v>
      </c>
    </row>
    <row r="251" spans="1:28" ht="26.4">
      <c r="A251" s="242"/>
      <c r="B251" s="27" t="s">
        <v>41</v>
      </c>
      <c r="C251" s="5" t="s">
        <v>16</v>
      </c>
      <c r="D251" s="5" t="s">
        <v>14</v>
      </c>
      <c r="E251" s="5" t="s">
        <v>100</v>
      </c>
      <c r="F251" s="35" t="s">
        <v>163</v>
      </c>
      <c r="G251" s="55" t="s">
        <v>39</v>
      </c>
      <c r="H251" s="64">
        <f>H252</f>
        <v>500000</v>
      </c>
      <c r="I251" s="64">
        <f t="shared" si="371"/>
        <v>100000</v>
      </c>
      <c r="J251" s="64">
        <f t="shared" si="371"/>
        <v>0</v>
      </c>
      <c r="K251" s="64">
        <f t="shared" si="371"/>
        <v>0</v>
      </c>
      <c r="L251" s="64">
        <f t="shared" si="371"/>
        <v>0</v>
      </c>
      <c r="M251" s="64">
        <f t="shared" si="371"/>
        <v>0</v>
      </c>
      <c r="N251" s="64">
        <f t="shared" si="301"/>
        <v>500000</v>
      </c>
      <c r="O251" s="64">
        <f t="shared" si="302"/>
        <v>100000</v>
      </c>
      <c r="P251" s="64">
        <f t="shared" si="303"/>
        <v>0</v>
      </c>
      <c r="Q251" s="64">
        <f t="shared" si="372"/>
        <v>0</v>
      </c>
      <c r="R251" s="64">
        <f t="shared" si="372"/>
        <v>0</v>
      </c>
      <c r="S251" s="64">
        <f t="shared" si="372"/>
        <v>0</v>
      </c>
      <c r="T251" s="64">
        <f t="shared" si="285"/>
        <v>500000</v>
      </c>
      <c r="U251" s="64">
        <f t="shared" si="286"/>
        <v>100000</v>
      </c>
      <c r="V251" s="64">
        <f t="shared" si="287"/>
        <v>0</v>
      </c>
      <c r="W251" s="64">
        <f t="shared" si="373"/>
        <v>0</v>
      </c>
      <c r="X251" s="64">
        <f t="shared" si="373"/>
        <v>0</v>
      </c>
      <c r="Y251" s="64">
        <f t="shared" si="373"/>
        <v>0</v>
      </c>
      <c r="Z251" s="64">
        <f t="shared" si="288"/>
        <v>500000</v>
      </c>
      <c r="AA251" s="64">
        <f t="shared" si="289"/>
        <v>100000</v>
      </c>
      <c r="AB251" s="64">
        <f t="shared" si="290"/>
        <v>0</v>
      </c>
    </row>
    <row r="252" spans="1:28">
      <c r="A252" s="242"/>
      <c r="B252" s="26" t="s">
        <v>42</v>
      </c>
      <c r="C252" s="5" t="s">
        <v>16</v>
      </c>
      <c r="D252" s="5" t="s">
        <v>14</v>
      </c>
      <c r="E252" s="5" t="s">
        <v>100</v>
      </c>
      <c r="F252" s="35" t="s">
        <v>163</v>
      </c>
      <c r="G252" s="55" t="s">
        <v>40</v>
      </c>
      <c r="H252" s="61">
        <v>500000</v>
      </c>
      <c r="I252" s="61">
        <v>100000</v>
      </c>
      <c r="J252" s="61"/>
      <c r="K252" s="61"/>
      <c r="L252" s="61"/>
      <c r="M252" s="61"/>
      <c r="N252" s="61">
        <f t="shared" si="301"/>
        <v>500000</v>
      </c>
      <c r="O252" s="61">
        <f t="shared" si="302"/>
        <v>100000</v>
      </c>
      <c r="P252" s="61">
        <f t="shared" si="303"/>
        <v>0</v>
      </c>
      <c r="Q252" s="61"/>
      <c r="R252" s="61"/>
      <c r="S252" s="61"/>
      <c r="T252" s="61">
        <f t="shared" si="285"/>
        <v>500000</v>
      </c>
      <c r="U252" s="61">
        <f t="shared" si="286"/>
        <v>100000</v>
      </c>
      <c r="V252" s="61">
        <f t="shared" si="287"/>
        <v>0</v>
      </c>
      <c r="W252" s="61"/>
      <c r="X252" s="61"/>
      <c r="Y252" s="61"/>
      <c r="Z252" s="61">
        <f t="shared" si="288"/>
        <v>500000</v>
      </c>
      <c r="AA252" s="61">
        <f t="shared" si="289"/>
        <v>100000</v>
      </c>
      <c r="AB252" s="61">
        <f t="shared" si="290"/>
        <v>0</v>
      </c>
    </row>
    <row r="253" spans="1:28">
      <c r="A253" s="249"/>
      <c r="B253" s="56" t="s">
        <v>83</v>
      </c>
      <c r="C253" s="5" t="s">
        <v>16</v>
      </c>
      <c r="D253" s="5" t="s">
        <v>14</v>
      </c>
      <c r="E253" s="5" t="s">
        <v>100</v>
      </c>
      <c r="F253" s="5" t="s">
        <v>113</v>
      </c>
      <c r="G253" s="17"/>
      <c r="H253" s="57">
        <f>H254</f>
        <v>65000</v>
      </c>
      <c r="I253" s="57">
        <f t="shared" ref="I253:M254" si="374">I254</f>
        <v>30000</v>
      </c>
      <c r="J253" s="57">
        <f t="shared" si="374"/>
        <v>30000</v>
      </c>
      <c r="K253" s="57">
        <f t="shared" si="374"/>
        <v>0</v>
      </c>
      <c r="L253" s="57">
        <f t="shared" si="374"/>
        <v>0</v>
      </c>
      <c r="M253" s="57">
        <f t="shared" si="374"/>
        <v>0</v>
      </c>
      <c r="N253" s="57">
        <f t="shared" si="301"/>
        <v>65000</v>
      </c>
      <c r="O253" s="57">
        <f t="shared" si="302"/>
        <v>30000</v>
      </c>
      <c r="P253" s="57">
        <f t="shared" si="303"/>
        <v>30000</v>
      </c>
      <c r="Q253" s="57">
        <f t="shared" ref="Q253:S254" si="375">Q254</f>
        <v>0</v>
      </c>
      <c r="R253" s="57">
        <f t="shared" si="375"/>
        <v>0</v>
      </c>
      <c r="S253" s="57">
        <f t="shared" si="375"/>
        <v>0</v>
      </c>
      <c r="T253" s="57">
        <f t="shared" si="285"/>
        <v>65000</v>
      </c>
      <c r="U253" s="57">
        <f t="shared" si="286"/>
        <v>30000</v>
      </c>
      <c r="V253" s="57">
        <f t="shared" si="287"/>
        <v>30000</v>
      </c>
      <c r="W253" s="57">
        <f t="shared" ref="W253:Y254" si="376">W254</f>
        <v>0</v>
      </c>
      <c r="X253" s="57">
        <f t="shared" si="376"/>
        <v>0</v>
      </c>
      <c r="Y253" s="57">
        <f t="shared" si="376"/>
        <v>0</v>
      </c>
      <c r="Z253" s="57">
        <f t="shared" si="288"/>
        <v>65000</v>
      </c>
      <c r="AA253" s="57">
        <f t="shared" si="289"/>
        <v>30000</v>
      </c>
      <c r="AB253" s="57">
        <f t="shared" si="290"/>
        <v>30000</v>
      </c>
    </row>
    <row r="254" spans="1:28" ht="26.4">
      <c r="A254" s="242"/>
      <c r="B254" s="27" t="s">
        <v>41</v>
      </c>
      <c r="C254" s="5" t="s">
        <v>16</v>
      </c>
      <c r="D254" s="5" t="s">
        <v>14</v>
      </c>
      <c r="E254" s="5" t="s">
        <v>100</v>
      </c>
      <c r="F254" s="5" t="s">
        <v>113</v>
      </c>
      <c r="G254" s="17" t="s">
        <v>39</v>
      </c>
      <c r="H254" s="57">
        <f>H255</f>
        <v>65000</v>
      </c>
      <c r="I254" s="57">
        <f t="shared" si="374"/>
        <v>30000</v>
      </c>
      <c r="J254" s="57">
        <f t="shared" si="374"/>
        <v>30000</v>
      </c>
      <c r="K254" s="57">
        <f t="shared" si="374"/>
        <v>0</v>
      </c>
      <c r="L254" s="57">
        <f t="shared" si="374"/>
        <v>0</v>
      </c>
      <c r="M254" s="57">
        <f t="shared" si="374"/>
        <v>0</v>
      </c>
      <c r="N254" s="57">
        <f t="shared" si="301"/>
        <v>65000</v>
      </c>
      <c r="O254" s="57">
        <f t="shared" si="302"/>
        <v>30000</v>
      </c>
      <c r="P254" s="57">
        <f t="shared" si="303"/>
        <v>30000</v>
      </c>
      <c r="Q254" s="57">
        <f t="shared" si="375"/>
        <v>0</v>
      </c>
      <c r="R254" s="57">
        <f t="shared" si="375"/>
        <v>0</v>
      </c>
      <c r="S254" s="57">
        <f t="shared" si="375"/>
        <v>0</v>
      </c>
      <c r="T254" s="57">
        <f t="shared" si="285"/>
        <v>65000</v>
      </c>
      <c r="U254" s="57">
        <f t="shared" si="286"/>
        <v>30000</v>
      </c>
      <c r="V254" s="57">
        <f t="shared" si="287"/>
        <v>30000</v>
      </c>
      <c r="W254" s="57">
        <f t="shared" si="376"/>
        <v>0</v>
      </c>
      <c r="X254" s="57">
        <f t="shared" si="376"/>
        <v>0</v>
      </c>
      <c r="Y254" s="57">
        <f t="shared" si="376"/>
        <v>0</v>
      </c>
      <c r="Z254" s="57">
        <f t="shared" si="288"/>
        <v>65000</v>
      </c>
      <c r="AA254" s="57">
        <f t="shared" si="289"/>
        <v>30000</v>
      </c>
      <c r="AB254" s="57">
        <f t="shared" si="290"/>
        <v>30000</v>
      </c>
    </row>
    <row r="255" spans="1:28">
      <c r="A255" s="242"/>
      <c r="B255" s="26" t="s">
        <v>42</v>
      </c>
      <c r="C255" s="5" t="s">
        <v>16</v>
      </c>
      <c r="D255" s="5" t="s">
        <v>14</v>
      </c>
      <c r="E255" s="5" t="s">
        <v>100</v>
      </c>
      <c r="F255" s="5" t="s">
        <v>113</v>
      </c>
      <c r="G255" s="17" t="s">
        <v>40</v>
      </c>
      <c r="H255" s="61">
        <v>65000</v>
      </c>
      <c r="I255" s="61">
        <v>30000</v>
      </c>
      <c r="J255" s="61">
        <v>30000</v>
      </c>
      <c r="K255" s="61"/>
      <c r="L255" s="61"/>
      <c r="M255" s="61"/>
      <c r="N255" s="61">
        <f t="shared" si="301"/>
        <v>65000</v>
      </c>
      <c r="O255" s="61">
        <f t="shared" si="302"/>
        <v>30000</v>
      </c>
      <c r="P255" s="61">
        <f t="shared" si="303"/>
        <v>30000</v>
      </c>
      <c r="Q255" s="61"/>
      <c r="R255" s="61"/>
      <c r="S255" s="61"/>
      <c r="T255" s="61">
        <f t="shared" si="285"/>
        <v>65000</v>
      </c>
      <c r="U255" s="61">
        <f t="shared" si="286"/>
        <v>30000</v>
      </c>
      <c r="V255" s="61">
        <f t="shared" si="287"/>
        <v>30000</v>
      </c>
      <c r="W255" s="61"/>
      <c r="X255" s="61"/>
      <c r="Y255" s="61"/>
      <c r="Z255" s="61">
        <f t="shared" si="288"/>
        <v>65000</v>
      </c>
      <c r="AA255" s="61">
        <f t="shared" si="289"/>
        <v>30000</v>
      </c>
      <c r="AB255" s="61">
        <f t="shared" si="290"/>
        <v>30000</v>
      </c>
    </row>
    <row r="256" spans="1:28">
      <c r="A256" s="249"/>
      <c r="B256" s="56" t="s">
        <v>84</v>
      </c>
      <c r="C256" s="5" t="s">
        <v>16</v>
      </c>
      <c r="D256" s="5" t="s">
        <v>14</v>
      </c>
      <c r="E256" s="5" t="s">
        <v>100</v>
      </c>
      <c r="F256" s="5" t="s">
        <v>114</v>
      </c>
      <c r="G256" s="17"/>
      <c r="H256" s="57">
        <f>H257</f>
        <v>19380191</v>
      </c>
      <c r="I256" s="57">
        <f t="shared" ref="I256:M257" si="377">I257</f>
        <v>19582073.68</v>
      </c>
      <c r="J256" s="57">
        <f t="shared" si="377"/>
        <v>19732005.07</v>
      </c>
      <c r="K256" s="57">
        <f t="shared" si="377"/>
        <v>0</v>
      </c>
      <c r="L256" s="57">
        <f t="shared" si="377"/>
        <v>0</v>
      </c>
      <c r="M256" s="57">
        <f t="shared" si="377"/>
        <v>0</v>
      </c>
      <c r="N256" s="57">
        <f t="shared" si="301"/>
        <v>19380191</v>
      </c>
      <c r="O256" s="57">
        <f t="shared" si="302"/>
        <v>19582073.68</v>
      </c>
      <c r="P256" s="57">
        <f t="shared" si="303"/>
        <v>19732005.07</v>
      </c>
      <c r="Q256" s="57">
        <f t="shared" ref="Q256:S257" si="378">Q257</f>
        <v>0</v>
      </c>
      <c r="R256" s="57">
        <f t="shared" si="378"/>
        <v>0</v>
      </c>
      <c r="S256" s="57">
        <f t="shared" si="378"/>
        <v>0</v>
      </c>
      <c r="T256" s="57">
        <f t="shared" si="285"/>
        <v>19380191</v>
      </c>
      <c r="U256" s="57">
        <f t="shared" si="286"/>
        <v>19582073.68</v>
      </c>
      <c r="V256" s="57">
        <f t="shared" si="287"/>
        <v>19732005.07</v>
      </c>
      <c r="W256" s="57">
        <f t="shared" ref="W256:Y257" si="379">W257</f>
        <v>0</v>
      </c>
      <c r="X256" s="57">
        <f t="shared" si="379"/>
        <v>0</v>
      </c>
      <c r="Y256" s="57">
        <f t="shared" si="379"/>
        <v>0</v>
      </c>
      <c r="Z256" s="57">
        <f t="shared" si="288"/>
        <v>19380191</v>
      </c>
      <c r="AA256" s="57">
        <f t="shared" si="289"/>
        <v>19582073.68</v>
      </c>
      <c r="AB256" s="57">
        <f t="shared" si="290"/>
        <v>19732005.07</v>
      </c>
    </row>
    <row r="257" spans="1:28" ht="26.4">
      <c r="A257" s="242"/>
      <c r="B257" s="27" t="s">
        <v>41</v>
      </c>
      <c r="C257" s="5" t="s">
        <v>16</v>
      </c>
      <c r="D257" s="5" t="s">
        <v>14</v>
      </c>
      <c r="E257" s="5" t="s">
        <v>100</v>
      </c>
      <c r="F257" s="5" t="s">
        <v>114</v>
      </c>
      <c r="G257" s="17" t="s">
        <v>39</v>
      </c>
      <c r="H257" s="57">
        <f>H258</f>
        <v>19380191</v>
      </c>
      <c r="I257" s="57">
        <f t="shared" si="377"/>
        <v>19582073.68</v>
      </c>
      <c r="J257" s="57">
        <f t="shared" si="377"/>
        <v>19732005.07</v>
      </c>
      <c r="K257" s="57">
        <f t="shared" si="377"/>
        <v>0</v>
      </c>
      <c r="L257" s="57">
        <f t="shared" si="377"/>
        <v>0</v>
      </c>
      <c r="M257" s="57">
        <f t="shared" si="377"/>
        <v>0</v>
      </c>
      <c r="N257" s="57">
        <f t="shared" si="301"/>
        <v>19380191</v>
      </c>
      <c r="O257" s="57">
        <f t="shared" si="302"/>
        <v>19582073.68</v>
      </c>
      <c r="P257" s="57">
        <f t="shared" si="303"/>
        <v>19732005.07</v>
      </c>
      <c r="Q257" s="57">
        <f t="shared" si="378"/>
        <v>0</v>
      </c>
      <c r="R257" s="57">
        <f t="shared" si="378"/>
        <v>0</v>
      </c>
      <c r="S257" s="57">
        <f t="shared" si="378"/>
        <v>0</v>
      </c>
      <c r="T257" s="57">
        <f t="shared" si="285"/>
        <v>19380191</v>
      </c>
      <c r="U257" s="57">
        <f t="shared" si="286"/>
        <v>19582073.68</v>
      </c>
      <c r="V257" s="57">
        <f t="shared" si="287"/>
        <v>19732005.07</v>
      </c>
      <c r="W257" s="57">
        <f t="shared" si="379"/>
        <v>0</v>
      </c>
      <c r="X257" s="57">
        <f t="shared" si="379"/>
        <v>0</v>
      </c>
      <c r="Y257" s="57">
        <f t="shared" si="379"/>
        <v>0</v>
      </c>
      <c r="Z257" s="57">
        <f t="shared" si="288"/>
        <v>19380191</v>
      </c>
      <c r="AA257" s="57">
        <f t="shared" si="289"/>
        <v>19582073.68</v>
      </c>
      <c r="AB257" s="57">
        <f t="shared" si="290"/>
        <v>19732005.07</v>
      </c>
    </row>
    <row r="258" spans="1:28">
      <c r="A258" s="242"/>
      <c r="B258" s="26" t="s">
        <v>42</v>
      </c>
      <c r="C258" s="5" t="s">
        <v>16</v>
      </c>
      <c r="D258" s="5" t="s">
        <v>14</v>
      </c>
      <c r="E258" s="5" t="s">
        <v>100</v>
      </c>
      <c r="F258" s="5" t="s">
        <v>114</v>
      </c>
      <c r="G258" s="17" t="s">
        <v>40</v>
      </c>
      <c r="H258" s="61">
        <f>19180191+200000</f>
        <v>19380191</v>
      </c>
      <c r="I258" s="61">
        <f>19482073.68+100000</f>
        <v>19582073.68</v>
      </c>
      <c r="J258" s="61">
        <f>19632005.07+100000</f>
        <v>19732005.07</v>
      </c>
      <c r="K258" s="61"/>
      <c r="L258" s="61"/>
      <c r="M258" s="61"/>
      <c r="N258" s="61">
        <f t="shared" si="301"/>
        <v>19380191</v>
      </c>
      <c r="O258" s="61">
        <f t="shared" si="302"/>
        <v>19582073.68</v>
      </c>
      <c r="P258" s="61">
        <f t="shared" si="303"/>
        <v>19732005.07</v>
      </c>
      <c r="Q258" s="61"/>
      <c r="R258" s="61"/>
      <c r="S258" s="61"/>
      <c r="T258" s="61">
        <f t="shared" si="285"/>
        <v>19380191</v>
      </c>
      <c r="U258" s="61">
        <f t="shared" si="286"/>
        <v>19582073.68</v>
      </c>
      <c r="V258" s="61">
        <f t="shared" si="287"/>
        <v>19732005.07</v>
      </c>
      <c r="W258" s="61"/>
      <c r="X258" s="61"/>
      <c r="Y258" s="61"/>
      <c r="Z258" s="61">
        <f t="shared" si="288"/>
        <v>19380191</v>
      </c>
      <c r="AA258" s="61">
        <f t="shared" si="289"/>
        <v>19582073.68</v>
      </c>
      <c r="AB258" s="61">
        <f t="shared" si="290"/>
        <v>19732005.07</v>
      </c>
    </row>
    <row r="259" spans="1:28" ht="52.8">
      <c r="A259" s="249"/>
      <c r="B259" s="111" t="s">
        <v>214</v>
      </c>
      <c r="C259" s="5" t="s">
        <v>16</v>
      </c>
      <c r="D259" s="5" t="s">
        <v>14</v>
      </c>
      <c r="E259" s="5" t="s">
        <v>100</v>
      </c>
      <c r="F259" s="35" t="s">
        <v>314</v>
      </c>
      <c r="G259" s="17"/>
      <c r="H259" s="67">
        <f>H260</f>
        <v>155000</v>
      </c>
      <c r="I259" s="67">
        <f t="shared" ref="I259:M260" si="380">I260</f>
        <v>160000</v>
      </c>
      <c r="J259" s="67">
        <f t="shared" si="380"/>
        <v>170000</v>
      </c>
      <c r="K259" s="67">
        <f t="shared" si="380"/>
        <v>0</v>
      </c>
      <c r="L259" s="67">
        <f t="shared" si="380"/>
        <v>0</v>
      </c>
      <c r="M259" s="67">
        <f t="shared" si="380"/>
        <v>0</v>
      </c>
      <c r="N259" s="67">
        <f t="shared" si="301"/>
        <v>155000</v>
      </c>
      <c r="O259" s="67">
        <f t="shared" si="302"/>
        <v>160000</v>
      </c>
      <c r="P259" s="67">
        <f t="shared" si="303"/>
        <v>170000</v>
      </c>
      <c r="Q259" s="67">
        <f t="shared" ref="Q259:S260" si="381">Q260</f>
        <v>0</v>
      </c>
      <c r="R259" s="67">
        <f t="shared" si="381"/>
        <v>0</v>
      </c>
      <c r="S259" s="67">
        <f t="shared" si="381"/>
        <v>0</v>
      </c>
      <c r="T259" s="67">
        <f t="shared" si="285"/>
        <v>155000</v>
      </c>
      <c r="U259" s="67">
        <f t="shared" si="286"/>
        <v>160000</v>
      </c>
      <c r="V259" s="67">
        <f t="shared" si="287"/>
        <v>170000</v>
      </c>
      <c r="W259" s="67">
        <f t="shared" ref="W259:Y260" si="382">W260</f>
        <v>0</v>
      </c>
      <c r="X259" s="67">
        <f t="shared" si="382"/>
        <v>0</v>
      </c>
      <c r="Y259" s="67">
        <f t="shared" si="382"/>
        <v>0</v>
      </c>
      <c r="Z259" s="67">
        <f t="shared" si="288"/>
        <v>155000</v>
      </c>
      <c r="AA259" s="67">
        <f t="shared" si="289"/>
        <v>160000</v>
      </c>
      <c r="AB259" s="67">
        <f t="shared" si="290"/>
        <v>170000</v>
      </c>
    </row>
    <row r="260" spans="1:28" ht="26.4">
      <c r="A260" s="242"/>
      <c r="B260" s="27" t="s">
        <v>41</v>
      </c>
      <c r="C260" s="5" t="s">
        <v>16</v>
      </c>
      <c r="D260" s="5" t="s">
        <v>14</v>
      </c>
      <c r="E260" s="5" t="s">
        <v>100</v>
      </c>
      <c r="F260" s="35" t="s">
        <v>314</v>
      </c>
      <c r="G260" s="55" t="s">
        <v>39</v>
      </c>
      <c r="H260" s="67">
        <f>H261</f>
        <v>155000</v>
      </c>
      <c r="I260" s="67">
        <f t="shared" si="380"/>
        <v>160000</v>
      </c>
      <c r="J260" s="67">
        <f t="shared" si="380"/>
        <v>170000</v>
      </c>
      <c r="K260" s="67">
        <f t="shared" si="380"/>
        <v>0</v>
      </c>
      <c r="L260" s="67">
        <f t="shared" si="380"/>
        <v>0</v>
      </c>
      <c r="M260" s="67">
        <f t="shared" si="380"/>
        <v>0</v>
      </c>
      <c r="N260" s="67">
        <f t="shared" si="301"/>
        <v>155000</v>
      </c>
      <c r="O260" s="67">
        <f t="shared" si="302"/>
        <v>160000</v>
      </c>
      <c r="P260" s="67">
        <f t="shared" si="303"/>
        <v>170000</v>
      </c>
      <c r="Q260" s="67">
        <f t="shared" si="381"/>
        <v>0</v>
      </c>
      <c r="R260" s="67">
        <f t="shared" si="381"/>
        <v>0</v>
      </c>
      <c r="S260" s="67">
        <f t="shared" si="381"/>
        <v>0</v>
      </c>
      <c r="T260" s="67">
        <f t="shared" si="285"/>
        <v>155000</v>
      </c>
      <c r="U260" s="67">
        <f t="shared" si="286"/>
        <v>160000</v>
      </c>
      <c r="V260" s="67">
        <f t="shared" si="287"/>
        <v>170000</v>
      </c>
      <c r="W260" s="67">
        <f t="shared" si="382"/>
        <v>0</v>
      </c>
      <c r="X260" s="67">
        <f t="shared" si="382"/>
        <v>0</v>
      </c>
      <c r="Y260" s="67">
        <f t="shared" si="382"/>
        <v>0</v>
      </c>
      <c r="Z260" s="67">
        <f t="shared" si="288"/>
        <v>155000</v>
      </c>
      <c r="AA260" s="67">
        <f t="shared" si="289"/>
        <v>160000</v>
      </c>
      <c r="AB260" s="67">
        <f t="shared" si="290"/>
        <v>170000</v>
      </c>
    </row>
    <row r="261" spans="1:28">
      <c r="A261" s="243"/>
      <c r="B261" s="26" t="s">
        <v>42</v>
      </c>
      <c r="C261" s="5" t="s">
        <v>16</v>
      </c>
      <c r="D261" s="5" t="s">
        <v>14</v>
      </c>
      <c r="E261" s="5" t="s">
        <v>100</v>
      </c>
      <c r="F261" s="35" t="s">
        <v>314</v>
      </c>
      <c r="G261" s="55" t="s">
        <v>40</v>
      </c>
      <c r="H261" s="61">
        <v>155000</v>
      </c>
      <c r="I261" s="61">
        <v>160000</v>
      </c>
      <c r="J261" s="61">
        <v>170000</v>
      </c>
      <c r="K261" s="61"/>
      <c r="L261" s="61"/>
      <c r="M261" s="61"/>
      <c r="N261" s="61">
        <f t="shared" si="301"/>
        <v>155000</v>
      </c>
      <c r="O261" s="61">
        <f t="shared" si="302"/>
        <v>160000</v>
      </c>
      <c r="P261" s="61">
        <f t="shared" si="303"/>
        <v>170000</v>
      </c>
      <c r="Q261" s="61"/>
      <c r="R261" s="61"/>
      <c r="S261" s="61"/>
      <c r="T261" s="61">
        <f t="shared" si="285"/>
        <v>155000</v>
      </c>
      <c r="U261" s="61">
        <f t="shared" si="286"/>
        <v>160000</v>
      </c>
      <c r="V261" s="61">
        <f t="shared" si="287"/>
        <v>170000</v>
      </c>
      <c r="W261" s="61"/>
      <c r="X261" s="61"/>
      <c r="Y261" s="61"/>
      <c r="Z261" s="61">
        <f t="shared" si="288"/>
        <v>155000</v>
      </c>
      <c r="AA261" s="61">
        <f t="shared" si="289"/>
        <v>160000</v>
      </c>
      <c r="AB261" s="61">
        <f t="shared" si="290"/>
        <v>170000</v>
      </c>
    </row>
    <row r="262" spans="1:28" s="132" customFormat="1" ht="20.25" customHeight="1">
      <c r="A262" s="130" t="s">
        <v>203</v>
      </c>
      <c r="B262" s="81" t="s">
        <v>224</v>
      </c>
      <c r="C262" s="6" t="s">
        <v>16</v>
      </c>
      <c r="D262" s="6" t="s">
        <v>4</v>
      </c>
      <c r="E262" s="6" t="s">
        <v>100</v>
      </c>
      <c r="F262" s="6" t="s">
        <v>101</v>
      </c>
      <c r="G262" s="18"/>
      <c r="H262" s="131">
        <f>H263+H269+H266</f>
        <v>5107574</v>
      </c>
      <c r="I262" s="131">
        <f t="shared" ref="I262:J262" si="383">I263+I269+I266</f>
        <v>5178239.17</v>
      </c>
      <c r="J262" s="131">
        <f t="shared" si="383"/>
        <v>5227486.95</v>
      </c>
      <c r="K262" s="131">
        <f t="shared" ref="K262:M262" si="384">K263+K269+K266</f>
        <v>0</v>
      </c>
      <c r="L262" s="131">
        <f t="shared" si="384"/>
        <v>0</v>
      </c>
      <c r="M262" s="131">
        <f t="shared" si="384"/>
        <v>0</v>
      </c>
      <c r="N262" s="131">
        <f t="shared" si="301"/>
        <v>5107574</v>
      </c>
      <c r="O262" s="131">
        <f t="shared" si="302"/>
        <v>5178239.17</v>
      </c>
      <c r="P262" s="131">
        <f t="shared" si="303"/>
        <v>5227486.95</v>
      </c>
      <c r="Q262" s="131">
        <f>Q263+Q269+Q266+Q272</f>
        <v>1602564.1</v>
      </c>
      <c r="R262" s="131">
        <f t="shared" ref="R262:S262" si="385">R263+R269+R266+R272</f>
        <v>0</v>
      </c>
      <c r="S262" s="131">
        <f t="shared" si="385"/>
        <v>0</v>
      </c>
      <c r="T262" s="131">
        <f t="shared" si="285"/>
        <v>6710138.0999999996</v>
      </c>
      <c r="U262" s="131">
        <f t="shared" si="286"/>
        <v>5178239.17</v>
      </c>
      <c r="V262" s="131">
        <f t="shared" si="287"/>
        <v>5227486.95</v>
      </c>
      <c r="W262" s="131">
        <f>W263+W269+W266+W272</f>
        <v>0</v>
      </c>
      <c r="X262" s="131">
        <f t="shared" ref="X262:Y262" si="386">X263+X269+X266+X272</f>
        <v>0</v>
      </c>
      <c r="Y262" s="131">
        <f t="shared" si="386"/>
        <v>0</v>
      </c>
      <c r="Z262" s="131">
        <f t="shared" si="288"/>
        <v>6710138.0999999996</v>
      </c>
      <c r="AA262" s="131">
        <f t="shared" si="289"/>
        <v>5178239.17</v>
      </c>
      <c r="AB262" s="131">
        <f t="shared" si="290"/>
        <v>5227486.95</v>
      </c>
    </row>
    <row r="263" spans="1:28">
      <c r="A263" s="180"/>
      <c r="B263" s="82" t="s">
        <v>136</v>
      </c>
      <c r="C263" s="54" t="s">
        <v>16</v>
      </c>
      <c r="D263" s="54" t="s">
        <v>4</v>
      </c>
      <c r="E263" s="54" t="s">
        <v>100</v>
      </c>
      <c r="F263" s="54" t="s">
        <v>135</v>
      </c>
      <c r="G263" s="55"/>
      <c r="H263" s="61">
        <f>H264</f>
        <v>4966217</v>
      </c>
      <c r="I263" s="61">
        <f>I264</f>
        <v>5031427.17</v>
      </c>
      <c r="J263" s="57">
        <f t="shared" ref="J263:M264" si="387">J264</f>
        <v>5075001.95</v>
      </c>
      <c r="K263" s="57">
        <f t="shared" si="387"/>
        <v>0</v>
      </c>
      <c r="L263" s="57">
        <f t="shared" si="387"/>
        <v>0</v>
      </c>
      <c r="M263" s="57">
        <f t="shared" si="387"/>
        <v>0</v>
      </c>
      <c r="N263" s="57">
        <f t="shared" si="301"/>
        <v>4966217</v>
      </c>
      <c r="O263" s="57">
        <f t="shared" si="302"/>
        <v>5031427.17</v>
      </c>
      <c r="P263" s="57">
        <f t="shared" si="303"/>
        <v>5075001.95</v>
      </c>
      <c r="Q263" s="57">
        <f t="shared" ref="Q263:S264" si="388">Q264</f>
        <v>0</v>
      </c>
      <c r="R263" s="57">
        <f t="shared" si="388"/>
        <v>0</v>
      </c>
      <c r="S263" s="57">
        <f t="shared" si="388"/>
        <v>0</v>
      </c>
      <c r="T263" s="57">
        <f t="shared" si="285"/>
        <v>4966217</v>
      </c>
      <c r="U263" s="57">
        <f t="shared" si="286"/>
        <v>5031427.17</v>
      </c>
      <c r="V263" s="57">
        <f t="shared" si="287"/>
        <v>5075001.95</v>
      </c>
      <c r="W263" s="57">
        <f t="shared" ref="W263:Y264" si="389">W264</f>
        <v>0</v>
      </c>
      <c r="X263" s="57">
        <f t="shared" si="389"/>
        <v>0</v>
      </c>
      <c r="Y263" s="57">
        <f t="shared" si="389"/>
        <v>0</v>
      </c>
      <c r="Z263" s="57">
        <f t="shared" si="288"/>
        <v>4966217</v>
      </c>
      <c r="AA263" s="57">
        <f t="shared" si="289"/>
        <v>5031427.17</v>
      </c>
      <c r="AB263" s="57">
        <f t="shared" si="290"/>
        <v>5075001.95</v>
      </c>
    </row>
    <row r="264" spans="1:28" ht="26.4">
      <c r="A264" s="180"/>
      <c r="B264" s="74" t="s">
        <v>41</v>
      </c>
      <c r="C264" s="54" t="s">
        <v>16</v>
      </c>
      <c r="D264" s="54" t="s">
        <v>4</v>
      </c>
      <c r="E264" s="54" t="s">
        <v>100</v>
      </c>
      <c r="F264" s="54" t="s">
        <v>135</v>
      </c>
      <c r="G264" s="55" t="s">
        <v>39</v>
      </c>
      <c r="H264" s="61">
        <f>H265</f>
        <v>4966217</v>
      </c>
      <c r="I264" s="61">
        <f>I265</f>
        <v>5031427.17</v>
      </c>
      <c r="J264" s="57">
        <f t="shared" si="387"/>
        <v>5075001.95</v>
      </c>
      <c r="K264" s="57">
        <f t="shared" si="387"/>
        <v>0</v>
      </c>
      <c r="L264" s="57">
        <f t="shared" si="387"/>
        <v>0</v>
      </c>
      <c r="M264" s="57">
        <f t="shared" si="387"/>
        <v>0</v>
      </c>
      <c r="N264" s="57">
        <f t="shared" si="301"/>
        <v>4966217</v>
      </c>
      <c r="O264" s="57">
        <f t="shared" si="302"/>
        <v>5031427.17</v>
      </c>
      <c r="P264" s="57">
        <f t="shared" si="303"/>
        <v>5075001.95</v>
      </c>
      <c r="Q264" s="57">
        <f t="shared" si="388"/>
        <v>0</v>
      </c>
      <c r="R264" s="57">
        <f t="shared" si="388"/>
        <v>0</v>
      </c>
      <c r="S264" s="57">
        <f t="shared" si="388"/>
        <v>0</v>
      </c>
      <c r="T264" s="57">
        <f t="shared" si="285"/>
        <v>4966217</v>
      </c>
      <c r="U264" s="57">
        <f t="shared" si="286"/>
        <v>5031427.17</v>
      </c>
      <c r="V264" s="57">
        <f t="shared" si="287"/>
        <v>5075001.95</v>
      </c>
      <c r="W264" s="57">
        <f t="shared" si="389"/>
        <v>0</v>
      </c>
      <c r="X264" s="57">
        <f t="shared" si="389"/>
        <v>0</v>
      </c>
      <c r="Y264" s="57">
        <f t="shared" si="389"/>
        <v>0</v>
      </c>
      <c r="Z264" s="57">
        <f t="shared" si="288"/>
        <v>4966217</v>
      </c>
      <c r="AA264" s="57">
        <f t="shared" si="289"/>
        <v>5031427.17</v>
      </c>
      <c r="AB264" s="57">
        <f t="shared" si="290"/>
        <v>5075001.95</v>
      </c>
    </row>
    <row r="265" spans="1:28">
      <c r="A265" s="180"/>
      <c r="B265" s="85" t="s">
        <v>42</v>
      </c>
      <c r="C265" s="54" t="s">
        <v>16</v>
      </c>
      <c r="D265" s="54" t="s">
        <v>4</v>
      </c>
      <c r="E265" s="54" t="s">
        <v>100</v>
      </c>
      <c r="F265" s="54" t="s">
        <v>135</v>
      </c>
      <c r="G265" s="55" t="s">
        <v>40</v>
      </c>
      <c r="H265" s="61">
        <f>4916217+50000</f>
        <v>4966217</v>
      </c>
      <c r="I265" s="61">
        <f>4981427.17+50000</f>
        <v>5031427.17</v>
      </c>
      <c r="J265" s="61">
        <f>5025001.95+50000</f>
        <v>5075001.95</v>
      </c>
      <c r="K265" s="61"/>
      <c r="L265" s="61"/>
      <c r="M265" s="61"/>
      <c r="N265" s="61">
        <f t="shared" si="301"/>
        <v>4966217</v>
      </c>
      <c r="O265" s="61">
        <f t="shared" si="302"/>
        <v>5031427.17</v>
      </c>
      <c r="P265" s="61">
        <f t="shared" si="303"/>
        <v>5075001.95</v>
      </c>
      <c r="Q265" s="61"/>
      <c r="R265" s="61"/>
      <c r="S265" s="61"/>
      <c r="T265" s="61">
        <f t="shared" si="285"/>
        <v>4966217</v>
      </c>
      <c r="U265" s="61">
        <f t="shared" si="286"/>
        <v>5031427.17</v>
      </c>
      <c r="V265" s="61">
        <f t="shared" si="287"/>
        <v>5075001.95</v>
      </c>
      <c r="W265" s="61"/>
      <c r="X265" s="61"/>
      <c r="Y265" s="61"/>
      <c r="Z265" s="61">
        <f t="shared" si="288"/>
        <v>4966217</v>
      </c>
      <c r="AA265" s="61">
        <f t="shared" si="289"/>
        <v>5031427.17</v>
      </c>
      <c r="AB265" s="61">
        <f t="shared" si="290"/>
        <v>5075001.95</v>
      </c>
    </row>
    <row r="266" spans="1:28">
      <c r="A266" s="180"/>
      <c r="B266" s="82" t="s">
        <v>218</v>
      </c>
      <c r="C266" s="54" t="s">
        <v>16</v>
      </c>
      <c r="D266" s="54" t="s">
        <v>4</v>
      </c>
      <c r="E266" s="54" t="s">
        <v>100</v>
      </c>
      <c r="F266" s="39" t="s">
        <v>109</v>
      </c>
      <c r="G266" s="55"/>
      <c r="H266" s="61">
        <f>H267</f>
        <v>5000</v>
      </c>
      <c r="I266" s="61">
        <f t="shared" ref="I266:M266" si="390">I267</f>
        <v>5000</v>
      </c>
      <c r="J266" s="61">
        <f t="shared" si="390"/>
        <v>5000</v>
      </c>
      <c r="K266" s="61">
        <f t="shared" si="390"/>
        <v>0</v>
      </c>
      <c r="L266" s="61">
        <f t="shared" si="390"/>
        <v>0</v>
      </c>
      <c r="M266" s="61">
        <f t="shared" si="390"/>
        <v>0</v>
      </c>
      <c r="N266" s="61">
        <f t="shared" si="301"/>
        <v>5000</v>
      </c>
      <c r="O266" s="61">
        <f t="shared" si="302"/>
        <v>5000</v>
      </c>
      <c r="P266" s="61">
        <f t="shared" si="303"/>
        <v>5000</v>
      </c>
      <c r="Q266" s="61">
        <f t="shared" ref="Q266:S267" si="391">Q267</f>
        <v>0</v>
      </c>
      <c r="R266" s="61">
        <f t="shared" si="391"/>
        <v>0</v>
      </c>
      <c r="S266" s="61">
        <f t="shared" si="391"/>
        <v>0</v>
      </c>
      <c r="T266" s="61">
        <f t="shared" si="285"/>
        <v>5000</v>
      </c>
      <c r="U266" s="61">
        <f t="shared" si="286"/>
        <v>5000</v>
      </c>
      <c r="V266" s="61">
        <f t="shared" si="287"/>
        <v>5000</v>
      </c>
      <c r="W266" s="61">
        <f t="shared" ref="W266:Y267" si="392">W267</f>
        <v>0</v>
      </c>
      <c r="X266" s="61">
        <f t="shared" si="392"/>
        <v>0</v>
      </c>
      <c r="Y266" s="61">
        <f t="shared" si="392"/>
        <v>0</v>
      </c>
      <c r="Z266" s="61">
        <f t="shared" si="288"/>
        <v>5000</v>
      </c>
      <c r="AA266" s="61">
        <f t="shared" si="289"/>
        <v>5000</v>
      </c>
      <c r="AB266" s="61">
        <f t="shared" si="290"/>
        <v>5000</v>
      </c>
    </row>
    <row r="267" spans="1:28" ht="26.4">
      <c r="A267" s="180"/>
      <c r="B267" s="74" t="s">
        <v>41</v>
      </c>
      <c r="C267" s="54" t="s">
        <v>16</v>
      </c>
      <c r="D267" s="54" t="s">
        <v>4</v>
      </c>
      <c r="E267" s="54" t="s">
        <v>100</v>
      </c>
      <c r="F267" s="39" t="s">
        <v>109</v>
      </c>
      <c r="G267" s="55" t="s">
        <v>39</v>
      </c>
      <c r="H267" s="61">
        <f>H268</f>
        <v>5000</v>
      </c>
      <c r="I267" s="61">
        <f t="shared" ref="I267:M267" si="393">I268</f>
        <v>5000</v>
      </c>
      <c r="J267" s="61">
        <f t="shared" si="393"/>
        <v>5000</v>
      </c>
      <c r="K267" s="61">
        <f t="shared" si="393"/>
        <v>0</v>
      </c>
      <c r="L267" s="61">
        <f t="shared" si="393"/>
        <v>0</v>
      </c>
      <c r="M267" s="61">
        <f t="shared" si="393"/>
        <v>0</v>
      </c>
      <c r="N267" s="61">
        <f t="shared" si="301"/>
        <v>5000</v>
      </c>
      <c r="O267" s="61">
        <f t="shared" si="302"/>
        <v>5000</v>
      </c>
      <c r="P267" s="61">
        <f t="shared" si="303"/>
        <v>5000</v>
      </c>
      <c r="Q267" s="61">
        <f t="shared" si="391"/>
        <v>0</v>
      </c>
      <c r="R267" s="61">
        <f t="shared" si="391"/>
        <v>0</v>
      </c>
      <c r="S267" s="61">
        <f t="shared" si="391"/>
        <v>0</v>
      </c>
      <c r="T267" s="61">
        <f t="shared" si="285"/>
        <v>5000</v>
      </c>
      <c r="U267" s="61">
        <f t="shared" si="286"/>
        <v>5000</v>
      </c>
      <c r="V267" s="61">
        <f t="shared" si="287"/>
        <v>5000</v>
      </c>
      <c r="W267" s="61">
        <f t="shared" si="392"/>
        <v>0</v>
      </c>
      <c r="X267" s="61">
        <f t="shared" si="392"/>
        <v>0</v>
      </c>
      <c r="Y267" s="61">
        <f t="shared" si="392"/>
        <v>0</v>
      </c>
      <c r="Z267" s="61">
        <f t="shared" si="288"/>
        <v>5000</v>
      </c>
      <c r="AA267" s="61">
        <f t="shared" si="289"/>
        <v>5000</v>
      </c>
      <c r="AB267" s="61">
        <f t="shared" si="290"/>
        <v>5000</v>
      </c>
    </row>
    <row r="268" spans="1:28">
      <c r="A268" s="180"/>
      <c r="B268" s="85" t="s">
        <v>42</v>
      </c>
      <c r="C268" s="54" t="s">
        <v>16</v>
      </c>
      <c r="D268" s="54" t="s">
        <v>4</v>
      </c>
      <c r="E268" s="54" t="s">
        <v>100</v>
      </c>
      <c r="F268" s="39" t="s">
        <v>109</v>
      </c>
      <c r="G268" s="55" t="s">
        <v>40</v>
      </c>
      <c r="H268" s="61">
        <v>5000</v>
      </c>
      <c r="I268" s="61">
        <v>5000</v>
      </c>
      <c r="J268" s="61">
        <v>5000</v>
      </c>
      <c r="K268" s="61"/>
      <c r="L268" s="61"/>
      <c r="M268" s="61"/>
      <c r="N268" s="61">
        <f t="shared" si="301"/>
        <v>5000</v>
      </c>
      <c r="O268" s="61">
        <f t="shared" si="302"/>
        <v>5000</v>
      </c>
      <c r="P268" s="61">
        <f t="shared" si="303"/>
        <v>5000</v>
      </c>
      <c r="Q268" s="61"/>
      <c r="R268" s="61"/>
      <c r="S268" s="61"/>
      <c r="T268" s="61">
        <f t="shared" ref="T268:T271" si="394">N268+Q268</f>
        <v>5000</v>
      </c>
      <c r="U268" s="61">
        <f t="shared" ref="U268:U271" si="395">O268+R268</f>
        <v>5000</v>
      </c>
      <c r="V268" s="61">
        <f t="shared" ref="V268:V271" si="396">P268+S268</f>
        <v>5000</v>
      </c>
      <c r="W268" s="61"/>
      <c r="X268" s="61"/>
      <c r="Y268" s="61"/>
      <c r="Z268" s="61">
        <f t="shared" ref="Z268:Z274" si="397">T268+W268</f>
        <v>5000</v>
      </c>
      <c r="AA268" s="61">
        <f t="shared" ref="AA268:AA274" si="398">U268+X268</f>
        <v>5000</v>
      </c>
      <c r="AB268" s="61">
        <f t="shared" ref="AB268:AB274" si="399">V268+Y268</f>
        <v>5000</v>
      </c>
    </row>
    <row r="269" spans="1:28" ht="39.6">
      <c r="A269" s="180"/>
      <c r="B269" s="82" t="s">
        <v>215</v>
      </c>
      <c r="C269" s="5" t="s">
        <v>16</v>
      </c>
      <c r="D269" s="54" t="s">
        <v>4</v>
      </c>
      <c r="E269" s="5" t="s">
        <v>100</v>
      </c>
      <c r="F269" s="5" t="s">
        <v>105</v>
      </c>
      <c r="G269" s="17"/>
      <c r="H269" s="57">
        <f>H270</f>
        <v>136357</v>
      </c>
      <c r="I269" s="57">
        <f t="shared" ref="I269:M270" si="400">I270</f>
        <v>141812</v>
      </c>
      <c r="J269" s="57">
        <f t="shared" si="400"/>
        <v>147485</v>
      </c>
      <c r="K269" s="57">
        <f t="shared" si="400"/>
        <v>0</v>
      </c>
      <c r="L269" s="57">
        <f t="shared" si="400"/>
        <v>0</v>
      </c>
      <c r="M269" s="57">
        <f t="shared" si="400"/>
        <v>0</v>
      </c>
      <c r="N269" s="57">
        <f t="shared" si="301"/>
        <v>136357</v>
      </c>
      <c r="O269" s="57">
        <f t="shared" si="302"/>
        <v>141812</v>
      </c>
      <c r="P269" s="57">
        <f t="shared" si="303"/>
        <v>147485</v>
      </c>
      <c r="Q269" s="57">
        <f t="shared" ref="Q269:S270" si="401">Q270</f>
        <v>0</v>
      </c>
      <c r="R269" s="57">
        <f t="shared" si="401"/>
        <v>0</v>
      </c>
      <c r="S269" s="57">
        <f t="shared" si="401"/>
        <v>0</v>
      </c>
      <c r="T269" s="57">
        <f t="shared" si="394"/>
        <v>136357</v>
      </c>
      <c r="U269" s="57">
        <f t="shared" si="395"/>
        <v>141812</v>
      </c>
      <c r="V269" s="57">
        <f t="shared" si="396"/>
        <v>147485</v>
      </c>
      <c r="W269" s="57">
        <f t="shared" ref="W269:Y270" si="402">W270</f>
        <v>0</v>
      </c>
      <c r="X269" s="57">
        <f t="shared" si="402"/>
        <v>0</v>
      </c>
      <c r="Y269" s="57">
        <f t="shared" si="402"/>
        <v>0</v>
      </c>
      <c r="Z269" s="57">
        <f t="shared" si="397"/>
        <v>136357</v>
      </c>
      <c r="AA269" s="57">
        <f t="shared" si="398"/>
        <v>141812</v>
      </c>
      <c r="AB269" s="57">
        <f t="shared" si="399"/>
        <v>147485</v>
      </c>
    </row>
    <row r="270" spans="1:28" ht="26.4">
      <c r="A270" s="180"/>
      <c r="B270" s="74" t="s">
        <v>41</v>
      </c>
      <c r="C270" s="5" t="s">
        <v>16</v>
      </c>
      <c r="D270" s="54" t="s">
        <v>4</v>
      </c>
      <c r="E270" s="5" t="s">
        <v>100</v>
      </c>
      <c r="F270" s="5" t="s">
        <v>105</v>
      </c>
      <c r="G270" s="17" t="s">
        <v>39</v>
      </c>
      <c r="H270" s="57">
        <f>H271</f>
        <v>136357</v>
      </c>
      <c r="I270" s="57">
        <f t="shared" si="400"/>
        <v>141812</v>
      </c>
      <c r="J270" s="57">
        <f t="shared" si="400"/>
        <v>147485</v>
      </c>
      <c r="K270" s="57">
        <f t="shared" si="400"/>
        <v>0</v>
      </c>
      <c r="L270" s="57">
        <f t="shared" si="400"/>
        <v>0</v>
      </c>
      <c r="M270" s="57">
        <f t="shared" si="400"/>
        <v>0</v>
      </c>
      <c r="N270" s="57">
        <f t="shared" si="301"/>
        <v>136357</v>
      </c>
      <c r="O270" s="57">
        <f t="shared" si="302"/>
        <v>141812</v>
      </c>
      <c r="P270" s="57">
        <f t="shared" si="303"/>
        <v>147485</v>
      </c>
      <c r="Q270" s="57">
        <f t="shared" si="401"/>
        <v>0</v>
      </c>
      <c r="R270" s="57">
        <f t="shared" si="401"/>
        <v>0</v>
      </c>
      <c r="S270" s="57">
        <f t="shared" si="401"/>
        <v>0</v>
      </c>
      <c r="T270" s="57">
        <f t="shared" si="394"/>
        <v>136357</v>
      </c>
      <c r="U270" s="57">
        <f t="shared" si="395"/>
        <v>141812</v>
      </c>
      <c r="V270" s="57">
        <f t="shared" si="396"/>
        <v>147485</v>
      </c>
      <c r="W270" s="57">
        <f t="shared" si="402"/>
        <v>0</v>
      </c>
      <c r="X270" s="57">
        <f t="shared" si="402"/>
        <v>0</v>
      </c>
      <c r="Y270" s="57">
        <f t="shared" si="402"/>
        <v>0</v>
      </c>
      <c r="Z270" s="57">
        <f t="shared" si="397"/>
        <v>136357</v>
      </c>
      <c r="AA270" s="57">
        <f t="shared" si="398"/>
        <v>141812</v>
      </c>
      <c r="AB270" s="57">
        <f t="shared" si="399"/>
        <v>147485</v>
      </c>
    </row>
    <row r="271" spans="1:28">
      <c r="A271" s="180"/>
      <c r="B271" s="85" t="s">
        <v>42</v>
      </c>
      <c r="C271" s="5" t="s">
        <v>16</v>
      </c>
      <c r="D271" s="54" t="s">
        <v>4</v>
      </c>
      <c r="E271" s="5" t="s">
        <v>100</v>
      </c>
      <c r="F271" s="5" t="s">
        <v>105</v>
      </c>
      <c r="G271" s="17" t="s">
        <v>40</v>
      </c>
      <c r="H271" s="61">
        <v>136357</v>
      </c>
      <c r="I271" s="61">
        <v>141812</v>
      </c>
      <c r="J271" s="61">
        <v>147485</v>
      </c>
      <c r="K271" s="61"/>
      <c r="L271" s="61"/>
      <c r="M271" s="61"/>
      <c r="N271" s="61">
        <f t="shared" si="301"/>
        <v>136357</v>
      </c>
      <c r="O271" s="61">
        <f t="shared" si="302"/>
        <v>141812</v>
      </c>
      <c r="P271" s="61">
        <f t="shared" si="303"/>
        <v>147485</v>
      </c>
      <c r="Q271" s="61"/>
      <c r="R271" s="61"/>
      <c r="S271" s="61"/>
      <c r="T271" s="61">
        <f t="shared" si="394"/>
        <v>136357</v>
      </c>
      <c r="U271" s="61">
        <f t="shared" si="395"/>
        <v>141812</v>
      </c>
      <c r="V271" s="61">
        <f t="shared" si="396"/>
        <v>147485</v>
      </c>
      <c r="W271" s="61"/>
      <c r="X271" s="61"/>
      <c r="Y271" s="61"/>
      <c r="Z271" s="61">
        <f t="shared" si="397"/>
        <v>136357</v>
      </c>
      <c r="AA271" s="61">
        <f t="shared" si="398"/>
        <v>141812</v>
      </c>
      <c r="AB271" s="61">
        <f t="shared" si="399"/>
        <v>147485</v>
      </c>
    </row>
    <row r="272" spans="1:28" ht="26.4">
      <c r="A272" s="180"/>
      <c r="B272" s="82" t="s">
        <v>370</v>
      </c>
      <c r="C272" s="39" t="s">
        <v>16</v>
      </c>
      <c r="D272" s="35" t="s">
        <v>4</v>
      </c>
      <c r="E272" s="39" t="s">
        <v>100</v>
      </c>
      <c r="F272" s="73" t="s">
        <v>408</v>
      </c>
      <c r="G272" s="101"/>
      <c r="H272" s="61"/>
      <c r="I272" s="61"/>
      <c r="J272" s="61"/>
      <c r="K272" s="61"/>
      <c r="L272" s="61"/>
      <c r="M272" s="61"/>
      <c r="N272" s="61"/>
      <c r="O272" s="61"/>
      <c r="P272" s="61"/>
      <c r="Q272" s="61">
        <f>Q273</f>
        <v>1602564.1</v>
      </c>
      <c r="R272" s="61">
        <f t="shared" ref="R272:S273" si="403">R273</f>
        <v>0</v>
      </c>
      <c r="S272" s="61">
        <f t="shared" si="403"/>
        <v>0</v>
      </c>
      <c r="T272" s="61">
        <f t="shared" ref="T272:T274" si="404">N272+Q272</f>
        <v>1602564.1</v>
      </c>
      <c r="U272" s="61">
        <f t="shared" ref="U272:U274" si="405">O272+R272</f>
        <v>0</v>
      </c>
      <c r="V272" s="61">
        <f t="shared" ref="V272:V274" si="406">P272+S272</f>
        <v>0</v>
      </c>
      <c r="W272" s="61">
        <f>W273</f>
        <v>0</v>
      </c>
      <c r="X272" s="61">
        <f t="shared" ref="X272:Y273" si="407">X273</f>
        <v>0</v>
      </c>
      <c r="Y272" s="61">
        <f t="shared" si="407"/>
        <v>0</v>
      </c>
      <c r="Z272" s="61">
        <f t="shared" si="397"/>
        <v>1602564.1</v>
      </c>
      <c r="AA272" s="61">
        <f t="shared" si="398"/>
        <v>0</v>
      </c>
      <c r="AB272" s="61">
        <f t="shared" si="399"/>
        <v>0</v>
      </c>
    </row>
    <row r="273" spans="1:28" ht="26.4">
      <c r="A273" s="180"/>
      <c r="B273" s="85" t="s">
        <v>41</v>
      </c>
      <c r="C273" s="39" t="s">
        <v>16</v>
      </c>
      <c r="D273" s="35" t="s">
        <v>4</v>
      </c>
      <c r="E273" s="39" t="s">
        <v>100</v>
      </c>
      <c r="F273" s="73" t="s">
        <v>408</v>
      </c>
      <c r="G273" s="101" t="s">
        <v>39</v>
      </c>
      <c r="H273" s="61"/>
      <c r="I273" s="61"/>
      <c r="J273" s="61"/>
      <c r="K273" s="61"/>
      <c r="L273" s="61"/>
      <c r="M273" s="61"/>
      <c r="N273" s="61"/>
      <c r="O273" s="61"/>
      <c r="P273" s="61"/>
      <c r="Q273" s="61">
        <f>Q274</f>
        <v>1602564.1</v>
      </c>
      <c r="R273" s="61">
        <f t="shared" si="403"/>
        <v>0</v>
      </c>
      <c r="S273" s="61">
        <f t="shared" si="403"/>
        <v>0</v>
      </c>
      <c r="T273" s="61">
        <f t="shared" si="404"/>
        <v>1602564.1</v>
      </c>
      <c r="U273" s="61">
        <f t="shared" si="405"/>
        <v>0</v>
      </c>
      <c r="V273" s="61">
        <f t="shared" si="406"/>
        <v>0</v>
      </c>
      <c r="W273" s="61">
        <f>W274</f>
        <v>0</v>
      </c>
      <c r="X273" s="61">
        <f t="shared" si="407"/>
        <v>0</v>
      </c>
      <c r="Y273" s="61">
        <f t="shared" si="407"/>
        <v>0</v>
      </c>
      <c r="Z273" s="61">
        <f t="shared" si="397"/>
        <v>1602564.1</v>
      </c>
      <c r="AA273" s="61">
        <f t="shared" si="398"/>
        <v>0</v>
      </c>
      <c r="AB273" s="61">
        <f t="shared" si="399"/>
        <v>0</v>
      </c>
    </row>
    <row r="274" spans="1:28">
      <c r="A274" s="180"/>
      <c r="B274" s="85" t="s">
        <v>42</v>
      </c>
      <c r="C274" s="39" t="s">
        <v>16</v>
      </c>
      <c r="D274" s="35" t="s">
        <v>4</v>
      </c>
      <c r="E274" s="39" t="s">
        <v>100</v>
      </c>
      <c r="F274" s="73" t="s">
        <v>408</v>
      </c>
      <c r="G274" s="101" t="s">
        <v>40</v>
      </c>
      <c r="H274" s="61"/>
      <c r="I274" s="61"/>
      <c r="J274" s="61"/>
      <c r="K274" s="61"/>
      <c r="L274" s="61"/>
      <c r="M274" s="61"/>
      <c r="N274" s="61"/>
      <c r="O274" s="61"/>
      <c r="P274" s="61"/>
      <c r="Q274" s="61">
        <f>1250000+352564.1</f>
        <v>1602564.1</v>
      </c>
      <c r="R274" s="61"/>
      <c r="S274" s="61"/>
      <c r="T274" s="61">
        <f t="shared" si="404"/>
        <v>1602564.1</v>
      </c>
      <c r="U274" s="61">
        <f t="shared" si="405"/>
        <v>0</v>
      </c>
      <c r="V274" s="61">
        <f t="shared" si="406"/>
        <v>0</v>
      </c>
      <c r="W274" s="61"/>
      <c r="X274" s="61"/>
      <c r="Y274" s="61"/>
      <c r="Z274" s="61">
        <f t="shared" si="397"/>
        <v>1602564.1</v>
      </c>
      <c r="AA274" s="61">
        <f t="shared" si="398"/>
        <v>0</v>
      </c>
      <c r="AB274" s="61">
        <f t="shared" si="399"/>
        <v>0</v>
      </c>
    </row>
    <row r="275" spans="1:28">
      <c r="A275" s="31"/>
      <c r="B275" s="85"/>
      <c r="C275" s="5"/>
      <c r="D275" s="5"/>
      <c r="E275" s="5"/>
      <c r="F275" s="5"/>
      <c r="G275" s="17"/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/>
      <c r="X275" s="67"/>
      <c r="Y275" s="67"/>
      <c r="Z275" s="67"/>
      <c r="AA275" s="67"/>
      <c r="AB275" s="67"/>
    </row>
    <row r="276" spans="1:28" ht="50.25" customHeight="1">
      <c r="A276" s="186" t="s">
        <v>14</v>
      </c>
      <c r="B276" s="96" t="s">
        <v>289</v>
      </c>
      <c r="C276" s="7" t="s">
        <v>9</v>
      </c>
      <c r="D276" s="7" t="s">
        <v>21</v>
      </c>
      <c r="E276" s="7" t="s">
        <v>100</v>
      </c>
      <c r="F276" s="7" t="s">
        <v>101</v>
      </c>
      <c r="G276" s="16"/>
      <c r="H276" s="59">
        <f>H277+H280+H283+H294+H297+H300+H286+H303</f>
        <v>2252628.21</v>
      </c>
      <c r="I276" s="59">
        <f t="shared" ref="I276:J276" si="408">I277+I280+I283+I294+I297+I300+I286+I303</f>
        <v>1167703.21</v>
      </c>
      <c r="J276" s="59">
        <f t="shared" si="408"/>
        <v>1167703.21</v>
      </c>
      <c r="K276" s="59">
        <f t="shared" ref="K276:M276" si="409">K277+K280+K283+K294+K297+K300+K286+K303</f>
        <v>-550000</v>
      </c>
      <c r="L276" s="59">
        <f t="shared" si="409"/>
        <v>0</v>
      </c>
      <c r="M276" s="59">
        <f t="shared" si="409"/>
        <v>0</v>
      </c>
      <c r="N276" s="59">
        <f t="shared" si="301"/>
        <v>1702628.21</v>
      </c>
      <c r="O276" s="59">
        <f t="shared" si="302"/>
        <v>1167703.21</v>
      </c>
      <c r="P276" s="59">
        <f t="shared" si="303"/>
        <v>1167703.21</v>
      </c>
      <c r="Q276" s="59">
        <f>Q277+Q280+Q283+Q294+Q297+Q300+Q286+Q303+Q291</f>
        <v>462460</v>
      </c>
      <c r="R276" s="59">
        <f t="shared" ref="R276:S276" si="410">R277+R280+R283+R294+R297+R300+R286+R303+R291</f>
        <v>0</v>
      </c>
      <c r="S276" s="59">
        <f t="shared" si="410"/>
        <v>0</v>
      </c>
      <c r="T276" s="59">
        <f t="shared" ref="T276:T305" si="411">N276+Q276</f>
        <v>2165088.21</v>
      </c>
      <c r="U276" s="59">
        <f t="shared" ref="U276:U305" si="412">O276+R276</f>
        <v>1167703.21</v>
      </c>
      <c r="V276" s="59">
        <f t="shared" ref="V276:V305" si="413">P276+S276</f>
        <v>1167703.21</v>
      </c>
      <c r="W276" s="59">
        <f>W277+W280+W283+W294+W297+W300+W286+W303+W291</f>
        <v>0</v>
      </c>
      <c r="X276" s="59">
        <f t="shared" ref="X276:Y276" si="414">X277+X280+X283+X294+X297+X300+X286+X303+X291</f>
        <v>0</v>
      </c>
      <c r="Y276" s="59">
        <f t="shared" si="414"/>
        <v>0</v>
      </c>
      <c r="Z276" s="59">
        <f t="shared" ref="Z276:Z305" si="415">T276+W276</f>
        <v>2165088.21</v>
      </c>
      <c r="AA276" s="59">
        <f t="shared" ref="AA276:AA305" si="416">U276+X276</f>
        <v>1167703.21</v>
      </c>
      <c r="AB276" s="59">
        <f t="shared" ref="AB276:AB305" si="417">V276+Y276</f>
        <v>1167703.21</v>
      </c>
    </row>
    <row r="277" spans="1:28" ht="26.4" hidden="1">
      <c r="A277" s="266"/>
      <c r="B277" s="102" t="s">
        <v>226</v>
      </c>
      <c r="C277" s="5" t="s">
        <v>9</v>
      </c>
      <c r="D277" s="5" t="s">
        <v>21</v>
      </c>
      <c r="E277" s="5" t="s">
        <v>100</v>
      </c>
      <c r="F277" s="5" t="s">
        <v>118</v>
      </c>
      <c r="G277" s="17"/>
      <c r="H277" s="57">
        <f>H278</f>
        <v>0</v>
      </c>
      <c r="I277" s="57">
        <f t="shared" ref="I277:M278" si="418">I278</f>
        <v>0</v>
      </c>
      <c r="J277" s="57">
        <f t="shared" si="418"/>
        <v>0</v>
      </c>
      <c r="K277" s="57">
        <f t="shared" si="418"/>
        <v>0</v>
      </c>
      <c r="L277" s="57">
        <f t="shared" si="418"/>
        <v>0</v>
      </c>
      <c r="M277" s="57">
        <f t="shared" si="418"/>
        <v>0</v>
      </c>
      <c r="N277" s="57">
        <f t="shared" si="301"/>
        <v>0</v>
      </c>
      <c r="O277" s="57">
        <f t="shared" si="302"/>
        <v>0</v>
      </c>
      <c r="P277" s="57">
        <f t="shared" si="303"/>
        <v>0</v>
      </c>
      <c r="Q277" s="57">
        <f t="shared" ref="Q277:S278" si="419">Q278</f>
        <v>0</v>
      </c>
      <c r="R277" s="57">
        <f t="shared" si="419"/>
        <v>0</v>
      </c>
      <c r="S277" s="57">
        <f t="shared" si="419"/>
        <v>0</v>
      </c>
      <c r="T277" s="57">
        <f t="shared" si="411"/>
        <v>0</v>
      </c>
      <c r="U277" s="57">
        <f t="shared" si="412"/>
        <v>0</v>
      </c>
      <c r="V277" s="57">
        <f t="shared" si="413"/>
        <v>0</v>
      </c>
      <c r="W277" s="57">
        <f t="shared" ref="W277:Y278" si="420">W278</f>
        <v>0</v>
      </c>
      <c r="X277" s="57">
        <f t="shared" si="420"/>
        <v>0</v>
      </c>
      <c r="Y277" s="57">
        <f t="shared" si="420"/>
        <v>0</v>
      </c>
      <c r="Z277" s="57">
        <f t="shared" si="415"/>
        <v>0</v>
      </c>
      <c r="AA277" s="57">
        <f t="shared" si="416"/>
        <v>0</v>
      </c>
      <c r="AB277" s="57">
        <f t="shared" si="417"/>
        <v>0</v>
      </c>
    </row>
    <row r="278" spans="1:28" hidden="1">
      <c r="A278" s="245"/>
      <c r="B278" s="169" t="s">
        <v>47</v>
      </c>
      <c r="C278" s="5" t="s">
        <v>9</v>
      </c>
      <c r="D278" s="5" t="s">
        <v>21</v>
      </c>
      <c r="E278" s="5" t="s">
        <v>100</v>
      </c>
      <c r="F278" s="5" t="s">
        <v>118</v>
      </c>
      <c r="G278" s="17" t="s">
        <v>45</v>
      </c>
      <c r="H278" s="57">
        <f>H279</f>
        <v>0</v>
      </c>
      <c r="I278" s="57">
        <f t="shared" si="418"/>
        <v>0</v>
      </c>
      <c r="J278" s="57">
        <f t="shared" si="418"/>
        <v>0</v>
      </c>
      <c r="K278" s="57">
        <f t="shared" si="418"/>
        <v>0</v>
      </c>
      <c r="L278" s="57">
        <f t="shared" si="418"/>
        <v>0</v>
      </c>
      <c r="M278" s="57">
        <f t="shared" si="418"/>
        <v>0</v>
      </c>
      <c r="N278" s="57">
        <f t="shared" si="301"/>
        <v>0</v>
      </c>
      <c r="O278" s="57">
        <f t="shared" si="302"/>
        <v>0</v>
      </c>
      <c r="P278" s="57">
        <f t="shared" si="303"/>
        <v>0</v>
      </c>
      <c r="Q278" s="57">
        <f t="shared" si="419"/>
        <v>0</v>
      </c>
      <c r="R278" s="57">
        <f t="shared" si="419"/>
        <v>0</v>
      </c>
      <c r="S278" s="57">
        <f t="shared" si="419"/>
        <v>0</v>
      </c>
      <c r="T278" s="57">
        <f t="shared" si="411"/>
        <v>0</v>
      </c>
      <c r="U278" s="57">
        <f t="shared" si="412"/>
        <v>0</v>
      </c>
      <c r="V278" s="57">
        <f t="shared" si="413"/>
        <v>0</v>
      </c>
      <c r="W278" s="57">
        <f t="shared" si="420"/>
        <v>0</v>
      </c>
      <c r="X278" s="57">
        <f t="shared" si="420"/>
        <v>0</v>
      </c>
      <c r="Y278" s="57">
        <f t="shared" si="420"/>
        <v>0</v>
      </c>
      <c r="Z278" s="57">
        <f t="shared" si="415"/>
        <v>0</v>
      </c>
      <c r="AA278" s="57">
        <f t="shared" si="416"/>
        <v>0</v>
      </c>
      <c r="AB278" s="57">
        <f t="shared" si="417"/>
        <v>0</v>
      </c>
    </row>
    <row r="279" spans="1:28" ht="26.4" hidden="1">
      <c r="A279" s="245"/>
      <c r="B279" s="170" t="s">
        <v>48</v>
      </c>
      <c r="C279" s="5" t="s">
        <v>9</v>
      </c>
      <c r="D279" s="5" t="s">
        <v>21</v>
      </c>
      <c r="E279" s="5" t="s">
        <v>100</v>
      </c>
      <c r="F279" s="5" t="s">
        <v>118</v>
      </c>
      <c r="G279" s="17" t="s">
        <v>46</v>
      </c>
      <c r="H279" s="61"/>
      <c r="I279" s="61"/>
      <c r="J279" s="61"/>
      <c r="K279" s="61"/>
      <c r="L279" s="61"/>
      <c r="M279" s="61"/>
      <c r="N279" s="61">
        <f t="shared" si="301"/>
        <v>0</v>
      </c>
      <c r="O279" s="61">
        <f t="shared" si="302"/>
        <v>0</v>
      </c>
      <c r="P279" s="61">
        <f t="shared" si="303"/>
        <v>0</v>
      </c>
      <c r="Q279" s="61"/>
      <c r="R279" s="61"/>
      <c r="S279" s="61"/>
      <c r="T279" s="61">
        <f t="shared" si="411"/>
        <v>0</v>
      </c>
      <c r="U279" s="61">
        <f t="shared" si="412"/>
        <v>0</v>
      </c>
      <c r="V279" s="61">
        <f t="shared" si="413"/>
        <v>0</v>
      </c>
      <c r="W279" s="61"/>
      <c r="X279" s="61"/>
      <c r="Y279" s="61"/>
      <c r="Z279" s="61">
        <f t="shared" si="415"/>
        <v>0</v>
      </c>
      <c r="AA279" s="61">
        <f t="shared" si="416"/>
        <v>0</v>
      </c>
      <c r="AB279" s="61">
        <f t="shared" si="417"/>
        <v>0</v>
      </c>
    </row>
    <row r="280" spans="1:28">
      <c r="A280" s="245"/>
      <c r="B280" s="188" t="s">
        <v>165</v>
      </c>
      <c r="C280" s="5" t="s">
        <v>9</v>
      </c>
      <c r="D280" s="5" t="s">
        <v>21</v>
      </c>
      <c r="E280" s="5" t="s">
        <v>100</v>
      </c>
      <c r="F280" s="35" t="s">
        <v>164</v>
      </c>
      <c r="G280" s="36"/>
      <c r="H280" s="60">
        <f>H281</f>
        <v>50000</v>
      </c>
      <c r="I280" s="60">
        <f t="shared" ref="I280:M281" si="421">I281</f>
        <v>50000</v>
      </c>
      <c r="J280" s="60">
        <f t="shared" si="421"/>
        <v>50000</v>
      </c>
      <c r="K280" s="60">
        <f t="shared" si="421"/>
        <v>0</v>
      </c>
      <c r="L280" s="60">
        <f t="shared" si="421"/>
        <v>0</v>
      </c>
      <c r="M280" s="60">
        <f t="shared" si="421"/>
        <v>0</v>
      </c>
      <c r="N280" s="60">
        <f t="shared" si="301"/>
        <v>50000</v>
      </c>
      <c r="O280" s="60">
        <f t="shared" si="302"/>
        <v>50000</v>
      </c>
      <c r="P280" s="60">
        <f t="shared" si="303"/>
        <v>50000</v>
      </c>
      <c r="Q280" s="60">
        <f t="shared" ref="Q280:S281" si="422">Q281</f>
        <v>0</v>
      </c>
      <c r="R280" s="60">
        <f t="shared" si="422"/>
        <v>0</v>
      </c>
      <c r="S280" s="60">
        <f t="shared" si="422"/>
        <v>0</v>
      </c>
      <c r="T280" s="60">
        <f t="shared" si="411"/>
        <v>50000</v>
      </c>
      <c r="U280" s="60">
        <f t="shared" si="412"/>
        <v>50000</v>
      </c>
      <c r="V280" s="60">
        <f t="shared" si="413"/>
        <v>50000</v>
      </c>
      <c r="W280" s="60">
        <f t="shared" ref="W280:Y281" si="423">W281</f>
        <v>0</v>
      </c>
      <c r="X280" s="60">
        <f t="shared" si="423"/>
        <v>0</v>
      </c>
      <c r="Y280" s="60">
        <f t="shared" si="423"/>
        <v>0</v>
      </c>
      <c r="Z280" s="60">
        <f t="shared" si="415"/>
        <v>50000</v>
      </c>
      <c r="AA280" s="60">
        <f t="shared" si="416"/>
        <v>50000</v>
      </c>
      <c r="AB280" s="60">
        <f t="shared" si="417"/>
        <v>50000</v>
      </c>
    </row>
    <row r="281" spans="1:28">
      <c r="A281" s="245"/>
      <c r="B281" s="169" t="s">
        <v>47</v>
      </c>
      <c r="C281" s="5" t="s">
        <v>9</v>
      </c>
      <c r="D281" s="5" t="s">
        <v>21</v>
      </c>
      <c r="E281" s="5" t="s">
        <v>100</v>
      </c>
      <c r="F281" s="35" t="s">
        <v>164</v>
      </c>
      <c r="G281" s="36" t="s">
        <v>45</v>
      </c>
      <c r="H281" s="60">
        <f>H282</f>
        <v>50000</v>
      </c>
      <c r="I281" s="60">
        <f t="shared" si="421"/>
        <v>50000</v>
      </c>
      <c r="J281" s="60">
        <f t="shared" si="421"/>
        <v>50000</v>
      </c>
      <c r="K281" s="60">
        <f t="shared" si="421"/>
        <v>0</v>
      </c>
      <c r="L281" s="60">
        <f t="shared" si="421"/>
        <v>0</v>
      </c>
      <c r="M281" s="60">
        <f t="shared" si="421"/>
        <v>0</v>
      </c>
      <c r="N281" s="60">
        <f t="shared" si="301"/>
        <v>50000</v>
      </c>
      <c r="O281" s="60">
        <f t="shared" si="302"/>
        <v>50000</v>
      </c>
      <c r="P281" s="60">
        <f t="shared" si="303"/>
        <v>50000</v>
      </c>
      <c r="Q281" s="60">
        <f t="shared" si="422"/>
        <v>0</v>
      </c>
      <c r="R281" s="60">
        <f t="shared" si="422"/>
        <v>0</v>
      </c>
      <c r="S281" s="60">
        <f t="shared" si="422"/>
        <v>0</v>
      </c>
      <c r="T281" s="60">
        <f t="shared" si="411"/>
        <v>50000</v>
      </c>
      <c r="U281" s="60">
        <f t="shared" si="412"/>
        <v>50000</v>
      </c>
      <c r="V281" s="60">
        <f t="shared" si="413"/>
        <v>50000</v>
      </c>
      <c r="W281" s="60">
        <f t="shared" si="423"/>
        <v>0</v>
      </c>
      <c r="X281" s="60">
        <f t="shared" si="423"/>
        <v>0</v>
      </c>
      <c r="Y281" s="60">
        <f t="shared" si="423"/>
        <v>0</v>
      </c>
      <c r="Z281" s="60">
        <f t="shared" si="415"/>
        <v>50000</v>
      </c>
      <c r="AA281" s="60">
        <f t="shared" si="416"/>
        <v>50000</v>
      </c>
      <c r="AB281" s="60">
        <f t="shared" si="417"/>
        <v>50000</v>
      </c>
    </row>
    <row r="282" spans="1:28" ht="26.4">
      <c r="A282" s="245"/>
      <c r="B282" s="170" t="s">
        <v>48</v>
      </c>
      <c r="C282" s="5" t="s">
        <v>9</v>
      </c>
      <c r="D282" s="5" t="s">
        <v>21</v>
      </c>
      <c r="E282" s="5" t="s">
        <v>100</v>
      </c>
      <c r="F282" s="35" t="s">
        <v>164</v>
      </c>
      <c r="G282" s="36" t="s">
        <v>46</v>
      </c>
      <c r="H282" s="60">
        <v>50000</v>
      </c>
      <c r="I282" s="60">
        <v>50000</v>
      </c>
      <c r="J282" s="60">
        <v>50000</v>
      </c>
      <c r="K282" s="60"/>
      <c r="L282" s="60"/>
      <c r="M282" s="60"/>
      <c r="N282" s="60">
        <f t="shared" ref="N282:N362" si="424">H282+K282</f>
        <v>50000</v>
      </c>
      <c r="O282" s="60">
        <f t="shared" ref="O282:O362" si="425">I282+L282</f>
        <v>50000</v>
      </c>
      <c r="P282" s="60">
        <f t="shared" ref="P282:P362" si="426">J282+M282</f>
        <v>50000</v>
      </c>
      <c r="Q282" s="60"/>
      <c r="R282" s="60"/>
      <c r="S282" s="60"/>
      <c r="T282" s="60">
        <f t="shared" si="411"/>
        <v>50000</v>
      </c>
      <c r="U282" s="60">
        <f t="shared" si="412"/>
        <v>50000</v>
      </c>
      <c r="V282" s="60">
        <f t="shared" si="413"/>
        <v>50000</v>
      </c>
      <c r="W282" s="60"/>
      <c r="X282" s="60"/>
      <c r="Y282" s="60"/>
      <c r="Z282" s="60">
        <f t="shared" si="415"/>
        <v>50000</v>
      </c>
      <c r="AA282" s="60">
        <f t="shared" si="416"/>
        <v>50000</v>
      </c>
      <c r="AB282" s="60">
        <f t="shared" si="417"/>
        <v>50000</v>
      </c>
    </row>
    <row r="283" spans="1:28">
      <c r="A283" s="245"/>
      <c r="B283" s="103" t="s">
        <v>225</v>
      </c>
      <c r="C283" s="5" t="s">
        <v>9</v>
      </c>
      <c r="D283" s="5" t="s">
        <v>21</v>
      </c>
      <c r="E283" s="5" t="s">
        <v>100</v>
      </c>
      <c r="F283" s="5" t="s">
        <v>119</v>
      </c>
      <c r="G283" s="17"/>
      <c r="H283" s="57">
        <f>H284</f>
        <v>50000</v>
      </c>
      <c r="I283" s="57">
        <f t="shared" ref="I283:M284" si="427">I284</f>
        <v>50000</v>
      </c>
      <c r="J283" s="57">
        <f t="shared" si="427"/>
        <v>50000</v>
      </c>
      <c r="K283" s="57">
        <f t="shared" si="427"/>
        <v>0</v>
      </c>
      <c r="L283" s="57">
        <f t="shared" si="427"/>
        <v>0</v>
      </c>
      <c r="M283" s="57">
        <f t="shared" si="427"/>
        <v>0</v>
      </c>
      <c r="N283" s="57">
        <f t="shared" si="424"/>
        <v>50000</v>
      </c>
      <c r="O283" s="57">
        <f t="shared" si="425"/>
        <v>50000</v>
      </c>
      <c r="P283" s="57">
        <f t="shared" si="426"/>
        <v>50000</v>
      </c>
      <c r="Q283" s="57">
        <f t="shared" ref="Q283:S284" si="428">Q284</f>
        <v>0</v>
      </c>
      <c r="R283" s="57">
        <f t="shared" si="428"/>
        <v>0</v>
      </c>
      <c r="S283" s="57">
        <f t="shared" si="428"/>
        <v>0</v>
      </c>
      <c r="T283" s="57">
        <f t="shared" si="411"/>
        <v>50000</v>
      </c>
      <c r="U283" s="57">
        <f t="shared" si="412"/>
        <v>50000</v>
      </c>
      <c r="V283" s="57">
        <f t="shared" si="413"/>
        <v>50000</v>
      </c>
      <c r="W283" s="57">
        <f t="shared" ref="W283:Y284" si="429">W284</f>
        <v>0</v>
      </c>
      <c r="X283" s="57">
        <f t="shared" si="429"/>
        <v>0</v>
      </c>
      <c r="Y283" s="57">
        <f t="shared" si="429"/>
        <v>0</v>
      </c>
      <c r="Z283" s="57">
        <f t="shared" si="415"/>
        <v>50000</v>
      </c>
      <c r="AA283" s="57">
        <f t="shared" si="416"/>
        <v>50000</v>
      </c>
      <c r="AB283" s="57">
        <f t="shared" si="417"/>
        <v>50000</v>
      </c>
    </row>
    <row r="284" spans="1:28" ht="26.4">
      <c r="A284" s="245"/>
      <c r="B284" s="82" t="s">
        <v>186</v>
      </c>
      <c r="C284" s="5" t="s">
        <v>9</v>
      </c>
      <c r="D284" s="5" t="s">
        <v>21</v>
      </c>
      <c r="E284" s="5" t="s">
        <v>100</v>
      </c>
      <c r="F284" s="5" t="s">
        <v>119</v>
      </c>
      <c r="G284" s="17" t="s">
        <v>32</v>
      </c>
      <c r="H284" s="57">
        <f>H285</f>
        <v>50000</v>
      </c>
      <c r="I284" s="57">
        <f t="shared" si="427"/>
        <v>50000</v>
      </c>
      <c r="J284" s="57">
        <f t="shared" si="427"/>
        <v>50000</v>
      </c>
      <c r="K284" s="57">
        <f t="shared" si="427"/>
        <v>0</v>
      </c>
      <c r="L284" s="57">
        <f t="shared" si="427"/>
        <v>0</v>
      </c>
      <c r="M284" s="57">
        <f t="shared" si="427"/>
        <v>0</v>
      </c>
      <c r="N284" s="57">
        <f t="shared" si="424"/>
        <v>50000</v>
      </c>
      <c r="O284" s="57">
        <f t="shared" si="425"/>
        <v>50000</v>
      </c>
      <c r="P284" s="57">
        <f t="shared" si="426"/>
        <v>50000</v>
      </c>
      <c r="Q284" s="57">
        <f t="shared" si="428"/>
        <v>0</v>
      </c>
      <c r="R284" s="57">
        <f t="shared" si="428"/>
        <v>0</v>
      </c>
      <c r="S284" s="57">
        <f t="shared" si="428"/>
        <v>0</v>
      </c>
      <c r="T284" s="57">
        <f t="shared" si="411"/>
        <v>50000</v>
      </c>
      <c r="U284" s="57">
        <f t="shared" si="412"/>
        <v>50000</v>
      </c>
      <c r="V284" s="57">
        <f t="shared" si="413"/>
        <v>50000</v>
      </c>
      <c r="W284" s="57">
        <f t="shared" si="429"/>
        <v>0</v>
      </c>
      <c r="X284" s="57">
        <f t="shared" si="429"/>
        <v>0</v>
      </c>
      <c r="Y284" s="57">
        <f t="shared" si="429"/>
        <v>0</v>
      </c>
      <c r="Z284" s="57">
        <f t="shared" si="415"/>
        <v>50000</v>
      </c>
      <c r="AA284" s="57">
        <f t="shared" si="416"/>
        <v>50000</v>
      </c>
      <c r="AB284" s="57">
        <f t="shared" si="417"/>
        <v>50000</v>
      </c>
    </row>
    <row r="285" spans="1:28" ht="26.4">
      <c r="A285" s="245"/>
      <c r="B285" s="86" t="s">
        <v>34</v>
      </c>
      <c r="C285" s="5" t="s">
        <v>9</v>
      </c>
      <c r="D285" s="5" t="s">
        <v>21</v>
      </c>
      <c r="E285" s="5" t="s">
        <v>100</v>
      </c>
      <c r="F285" s="5" t="s">
        <v>119</v>
      </c>
      <c r="G285" s="17" t="s">
        <v>33</v>
      </c>
      <c r="H285" s="60">
        <v>50000</v>
      </c>
      <c r="I285" s="60">
        <v>50000</v>
      </c>
      <c r="J285" s="60">
        <v>50000</v>
      </c>
      <c r="K285" s="60"/>
      <c r="L285" s="60"/>
      <c r="M285" s="60"/>
      <c r="N285" s="60">
        <f t="shared" si="424"/>
        <v>50000</v>
      </c>
      <c r="O285" s="60">
        <f t="shared" si="425"/>
        <v>50000</v>
      </c>
      <c r="P285" s="60">
        <f t="shared" si="426"/>
        <v>50000</v>
      </c>
      <c r="Q285" s="60"/>
      <c r="R285" s="60"/>
      <c r="S285" s="60"/>
      <c r="T285" s="60">
        <f t="shared" si="411"/>
        <v>50000</v>
      </c>
      <c r="U285" s="60">
        <f t="shared" si="412"/>
        <v>50000</v>
      </c>
      <c r="V285" s="60">
        <f t="shared" si="413"/>
        <v>50000</v>
      </c>
      <c r="W285" s="60"/>
      <c r="X285" s="60"/>
      <c r="Y285" s="60"/>
      <c r="Z285" s="60">
        <f t="shared" si="415"/>
        <v>50000</v>
      </c>
      <c r="AA285" s="60">
        <f t="shared" si="416"/>
        <v>50000</v>
      </c>
      <c r="AB285" s="60">
        <f t="shared" si="417"/>
        <v>50000</v>
      </c>
    </row>
    <row r="286" spans="1:28">
      <c r="A286" s="245"/>
      <c r="B286" s="71" t="s">
        <v>204</v>
      </c>
      <c r="C286" s="35" t="s">
        <v>9</v>
      </c>
      <c r="D286" s="35" t="s">
        <v>21</v>
      </c>
      <c r="E286" s="35" t="s">
        <v>100</v>
      </c>
      <c r="F286" s="100" t="s">
        <v>189</v>
      </c>
      <c r="G286" s="36"/>
      <c r="H286" s="61">
        <f>H287+H289</f>
        <v>450000</v>
      </c>
      <c r="I286" s="61">
        <f t="shared" ref="I286:J286" si="430">I287+I289</f>
        <v>0</v>
      </c>
      <c r="J286" s="61">
        <f t="shared" si="430"/>
        <v>0</v>
      </c>
      <c r="K286" s="61">
        <f t="shared" ref="K286:M286" si="431">K287+K289</f>
        <v>0</v>
      </c>
      <c r="L286" s="61">
        <f t="shared" si="431"/>
        <v>0</v>
      </c>
      <c r="M286" s="61">
        <f t="shared" si="431"/>
        <v>0</v>
      </c>
      <c r="N286" s="61">
        <f t="shared" si="424"/>
        <v>450000</v>
      </c>
      <c r="O286" s="61">
        <f t="shared" si="425"/>
        <v>0</v>
      </c>
      <c r="P286" s="61">
        <f t="shared" si="426"/>
        <v>0</v>
      </c>
      <c r="Q286" s="61">
        <f t="shared" ref="Q286:S286" si="432">Q287+Q289</f>
        <v>0</v>
      </c>
      <c r="R286" s="61">
        <f t="shared" si="432"/>
        <v>0</v>
      </c>
      <c r="S286" s="61">
        <f t="shared" si="432"/>
        <v>0</v>
      </c>
      <c r="T286" s="61">
        <f t="shared" si="411"/>
        <v>450000</v>
      </c>
      <c r="U286" s="61">
        <f t="shared" si="412"/>
        <v>0</v>
      </c>
      <c r="V286" s="61">
        <f t="shared" si="413"/>
        <v>0</v>
      </c>
      <c r="W286" s="61">
        <f t="shared" ref="W286:Y286" si="433">W287+W289</f>
        <v>0</v>
      </c>
      <c r="X286" s="61">
        <f t="shared" si="433"/>
        <v>0</v>
      </c>
      <c r="Y286" s="61">
        <f t="shared" si="433"/>
        <v>0</v>
      </c>
      <c r="Z286" s="61">
        <f t="shared" si="415"/>
        <v>450000</v>
      </c>
      <c r="AA286" s="61">
        <f t="shared" si="416"/>
        <v>0</v>
      </c>
      <c r="AB286" s="61">
        <f t="shared" si="417"/>
        <v>0</v>
      </c>
    </row>
    <row r="287" spans="1:28" ht="26.4">
      <c r="A287" s="245"/>
      <c r="B287" s="82" t="s">
        <v>186</v>
      </c>
      <c r="C287" s="35" t="s">
        <v>9</v>
      </c>
      <c r="D287" s="35" t="s">
        <v>21</v>
      </c>
      <c r="E287" s="35" t="s">
        <v>100</v>
      </c>
      <c r="F287" s="100" t="s">
        <v>189</v>
      </c>
      <c r="G287" s="36" t="s">
        <v>32</v>
      </c>
      <c r="H287" s="61">
        <f>H288</f>
        <v>220000</v>
      </c>
      <c r="I287" s="61">
        <f t="shared" ref="I287:M287" si="434">I288</f>
        <v>0</v>
      </c>
      <c r="J287" s="61">
        <f t="shared" si="434"/>
        <v>0</v>
      </c>
      <c r="K287" s="61">
        <f t="shared" si="434"/>
        <v>0</v>
      </c>
      <c r="L287" s="61">
        <f t="shared" si="434"/>
        <v>0</v>
      </c>
      <c r="M287" s="61">
        <f t="shared" si="434"/>
        <v>0</v>
      </c>
      <c r="N287" s="61">
        <f t="shared" si="424"/>
        <v>220000</v>
      </c>
      <c r="O287" s="61">
        <f t="shared" si="425"/>
        <v>0</v>
      </c>
      <c r="P287" s="61">
        <f t="shared" si="426"/>
        <v>0</v>
      </c>
      <c r="Q287" s="61">
        <f t="shared" ref="Q287:S287" si="435">Q288</f>
        <v>0</v>
      </c>
      <c r="R287" s="61">
        <f t="shared" si="435"/>
        <v>0</v>
      </c>
      <c r="S287" s="61">
        <f t="shared" si="435"/>
        <v>0</v>
      </c>
      <c r="T287" s="61">
        <f t="shared" si="411"/>
        <v>220000</v>
      </c>
      <c r="U287" s="61">
        <f t="shared" si="412"/>
        <v>0</v>
      </c>
      <c r="V287" s="61">
        <f t="shared" si="413"/>
        <v>0</v>
      </c>
      <c r="W287" s="61">
        <f t="shared" ref="W287:Y287" si="436">W288</f>
        <v>0</v>
      </c>
      <c r="X287" s="61">
        <f t="shared" si="436"/>
        <v>0</v>
      </c>
      <c r="Y287" s="61">
        <f t="shared" si="436"/>
        <v>0</v>
      </c>
      <c r="Z287" s="61">
        <f t="shared" si="415"/>
        <v>220000</v>
      </c>
      <c r="AA287" s="61">
        <f t="shared" si="416"/>
        <v>0</v>
      </c>
      <c r="AB287" s="61">
        <f t="shared" si="417"/>
        <v>0</v>
      </c>
    </row>
    <row r="288" spans="1:28" ht="26.4">
      <c r="A288" s="245"/>
      <c r="B288" s="86" t="s">
        <v>34</v>
      </c>
      <c r="C288" s="35" t="s">
        <v>9</v>
      </c>
      <c r="D288" s="35" t="s">
        <v>21</v>
      </c>
      <c r="E288" s="35" t="s">
        <v>100</v>
      </c>
      <c r="F288" s="100" t="s">
        <v>189</v>
      </c>
      <c r="G288" s="36" t="s">
        <v>33</v>
      </c>
      <c r="H288" s="60">
        <v>220000</v>
      </c>
      <c r="I288" s="60">
        <v>0</v>
      </c>
      <c r="J288" s="60">
        <v>0</v>
      </c>
      <c r="K288" s="60"/>
      <c r="L288" s="60"/>
      <c r="M288" s="60"/>
      <c r="N288" s="60">
        <f t="shared" si="424"/>
        <v>220000</v>
      </c>
      <c r="O288" s="60">
        <f t="shared" si="425"/>
        <v>0</v>
      </c>
      <c r="P288" s="60">
        <f t="shared" si="426"/>
        <v>0</v>
      </c>
      <c r="Q288" s="60"/>
      <c r="R288" s="60"/>
      <c r="S288" s="60"/>
      <c r="T288" s="60">
        <f t="shared" si="411"/>
        <v>220000</v>
      </c>
      <c r="U288" s="60">
        <f t="shared" si="412"/>
        <v>0</v>
      </c>
      <c r="V288" s="60">
        <f t="shared" si="413"/>
        <v>0</v>
      </c>
      <c r="W288" s="60"/>
      <c r="X288" s="60"/>
      <c r="Y288" s="60"/>
      <c r="Z288" s="60">
        <f t="shared" si="415"/>
        <v>220000</v>
      </c>
      <c r="AA288" s="60">
        <f t="shared" si="416"/>
        <v>0</v>
      </c>
      <c r="AB288" s="60">
        <f t="shared" si="417"/>
        <v>0</v>
      </c>
    </row>
    <row r="289" spans="1:28">
      <c r="A289" s="245"/>
      <c r="B289" s="103" t="s">
        <v>35</v>
      </c>
      <c r="C289" s="35" t="s">
        <v>9</v>
      </c>
      <c r="D289" s="35" t="s">
        <v>21</v>
      </c>
      <c r="E289" s="35" t="s">
        <v>100</v>
      </c>
      <c r="F289" s="100" t="s">
        <v>189</v>
      </c>
      <c r="G289" s="36" t="s">
        <v>36</v>
      </c>
      <c r="H289" s="60">
        <f>H290</f>
        <v>230000</v>
      </c>
      <c r="I289" s="60">
        <f t="shared" ref="I289:M289" si="437">I290</f>
        <v>0</v>
      </c>
      <c r="J289" s="60">
        <f t="shared" si="437"/>
        <v>0</v>
      </c>
      <c r="K289" s="60">
        <f t="shared" si="437"/>
        <v>0</v>
      </c>
      <c r="L289" s="60">
        <f t="shared" si="437"/>
        <v>0</v>
      </c>
      <c r="M289" s="60">
        <f t="shared" si="437"/>
        <v>0</v>
      </c>
      <c r="N289" s="60">
        <f t="shared" si="424"/>
        <v>230000</v>
      </c>
      <c r="O289" s="60">
        <f t="shared" si="425"/>
        <v>0</v>
      </c>
      <c r="P289" s="60">
        <f t="shared" si="426"/>
        <v>0</v>
      </c>
      <c r="Q289" s="60">
        <f t="shared" ref="Q289:S289" si="438">Q290</f>
        <v>0</v>
      </c>
      <c r="R289" s="60">
        <f t="shared" si="438"/>
        <v>0</v>
      </c>
      <c r="S289" s="60">
        <f t="shared" si="438"/>
        <v>0</v>
      </c>
      <c r="T289" s="60">
        <f t="shared" si="411"/>
        <v>230000</v>
      </c>
      <c r="U289" s="60">
        <f t="shared" si="412"/>
        <v>0</v>
      </c>
      <c r="V289" s="60">
        <f t="shared" si="413"/>
        <v>0</v>
      </c>
      <c r="W289" s="60">
        <f t="shared" ref="W289:Y289" si="439">W290</f>
        <v>0</v>
      </c>
      <c r="X289" s="60">
        <f t="shared" si="439"/>
        <v>0</v>
      </c>
      <c r="Y289" s="60">
        <f t="shared" si="439"/>
        <v>0</v>
      </c>
      <c r="Z289" s="60">
        <f t="shared" si="415"/>
        <v>230000</v>
      </c>
      <c r="AA289" s="60">
        <f t="shared" si="416"/>
        <v>0</v>
      </c>
      <c r="AB289" s="60">
        <f t="shared" si="417"/>
        <v>0</v>
      </c>
    </row>
    <row r="290" spans="1:28">
      <c r="A290" s="245"/>
      <c r="B290" s="104" t="s">
        <v>161</v>
      </c>
      <c r="C290" s="35" t="s">
        <v>9</v>
      </c>
      <c r="D290" s="35" t="s">
        <v>21</v>
      </c>
      <c r="E290" s="35" t="s">
        <v>100</v>
      </c>
      <c r="F290" s="100" t="s">
        <v>189</v>
      </c>
      <c r="G290" s="36" t="s">
        <v>162</v>
      </c>
      <c r="H290" s="60">
        <v>230000</v>
      </c>
      <c r="I290" s="60">
        <v>0</v>
      </c>
      <c r="J290" s="60">
        <v>0</v>
      </c>
      <c r="K290" s="60"/>
      <c r="L290" s="60"/>
      <c r="M290" s="60"/>
      <c r="N290" s="60">
        <f t="shared" si="424"/>
        <v>230000</v>
      </c>
      <c r="O290" s="60">
        <f t="shared" si="425"/>
        <v>0</v>
      </c>
      <c r="P290" s="60">
        <f t="shared" si="426"/>
        <v>0</v>
      </c>
      <c r="Q290" s="60"/>
      <c r="R290" s="60"/>
      <c r="S290" s="60"/>
      <c r="T290" s="60">
        <f t="shared" si="411"/>
        <v>230000</v>
      </c>
      <c r="U290" s="60">
        <f t="shared" si="412"/>
        <v>0</v>
      </c>
      <c r="V290" s="60">
        <f t="shared" si="413"/>
        <v>0</v>
      </c>
      <c r="W290" s="60"/>
      <c r="X290" s="60"/>
      <c r="Y290" s="60"/>
      <c r="Z290" s="60">
        <f t="shared" si="415"/>
        <v>230000</v>
      </c>
      <c r="AA290" s="60">
        <f t="shared" si="416"/>
        <v>0</v>
      </c>
      <c r="AB290" s="60">
        <f t="shared" si="417"/>
        <v>0</v>
      </c>
    </row>
    <row r="291" spans="1:28">
      <c r="A291" s="245"/>
      <c r="B291" s="104" t="s">
        <v>170</v>
      </c>
      <c r="C291" s="46" t="s">
        <v>9</v>
      </c>
      <c r="D291" s="46" t="s">
        <v>21</v>
      </c>
      <c r="E291" s="46" t="s">
        <v>100</v>
      </c>
      <c r="F291" s="100" t="s">
        <v>169</v>
      </c>
      <c r="G291" s="36"/>
      <c r="H291" s="60"/>
      <c r="I291" s="60"/>
      <c r="J291" s="60"/>
      <c r="K291" s="60"/>
      <c r="L291" s="60"/>
      <c r="M291" s="60"/>
      <c r="N291" s="60"/>
      <c r="O291" s="60"/>
      <c r="P291" s="60"/>
      <c r="Q291" s="60">
        <f>Q292</f>
        <v>200000</v>
      </c>
      <c r="R291" s="60">
        <f t="shared" ref="R291:S292" si="440">R292</f>
        <v>0</v>
      </c>
      <c r="S291" s="60">
        <f t="shared" si="440"/>
        <v>0</v>
      </c>
      <c r="T291" s="60">
        <f t="shared" ref="T291:T293" si="441">N291+Q291</f>
        <v>200000</v>
      </c>
      <c r="U291" s="60">
        <f t="shared" ref="U291:U293" si="442">O291+R291</f>
        <v>0</v>
      </c>
      <c r="V291" s="60">
        <f t="shared" ref="V291:V293" si="443">P291+S291</f>
        <v>0</v>
      </c>
      <c r="W291" s="60">
        <f>W292</f>
        <v>0</v>
      </c>
      <c r="X291" s="60">
        <f t="shared" ref="X291:Y292" si="444">X292</f>
        <v>0</v>
      </c>
      <c r="Y291" s="60">
        <f t="shared" si="444"/>
        <v>0</v>
      </c>
      <c r="Z291" s="60">
        <f t="shared" si="415"/>
        <v>200000</v>
      </c>
      <c r="AA291" s="60">
        <f t="shared" si="416"/>
        <v>0</v>
      </c>
      <c r="AB291" s="60">
        <f t="shared" si="417"/>
        <v>0</v>
      </c>
    </row>
    <row r="292" spans="1:28" ht="26.4">
      <c r="A292" s="245"/>
      <c r="B292" s="104" t="s">
        <v>186</v>
      </c>
      <c r="C292" s="46" t="s">
        <v>9</v>
      </c>
      <c r="D292" s="46" t="s">
        <v>21</v>
      </c>
      <c r="E292" s="46" t="s">
        <v>100</v>
      </c>
      <c r="F292" s="100" t="s">
        <v>169</v>
      </c>
      <c r="G292" s="36" t="s">
        <v>32</v>
      </c>
      <c r="H292" s="60"/>
      <c r="I292" s="60"/>
      <c r="J292" s="60"/>
      <c r="K292" s="60"/>
      <c r="L292" s="60"/>
      <c r="M292" s="60"/>
      <c r="N292" s="60"/>
      <c r="O292" s="60"/>
      <c r="P292" s="60"/>
      <c r="Q292" s="60">
        <f>Q293</f>
        <v>200000</v>
      </c>
      <c r="R292" s="60">
        <f t="shared" si="440"/>
        <v>0</v>
      </c>
      <c r="S292" s="60">
        <f t="shared" si="440"/>
        <v>0</v>
      </c>
      <c r="T292" s="60">
        <f t="shared" si="441"/>
        <v>200000</v>
      </c>
      <c r="U292" s="60">
        <f t="shared" si="442"/>
        <v>0</v>
      </c>
      <c r="V292" s="60">
        <f t="shared" si="443"/>
        <v>0</v>
      </c>
      <c r="W292" s="60">
        <f>W293</f>
        <v>0</v>
      </c>
      <c r="X292" s="60">
        <f t="shared" si="444"/>
        <v>0</v>
      </c>
      <c r="Y292" s="60">
        <f t="shared" si="444"/>
        <v>0</v>
      </c>
      <c r="Z292" s="60">
        <f t="shared" si="415"/>
        <v>200000</v>
      </c>
      <c r="AA292" s="60">
        <f t="shared" si="416"/>
        <v>0</v>
      </c>
      <c r="AB292" s="60">
        <f t="shared" si="417"/>
        <v>0</v>
      </c>
    </row>
    <row r="293" spans="1:28" ht="26.4">
      <c r="A293" s="245"/>
      <c r="B293" s="104" t="s">
        <v>34</v>
      </c>
      <c r="C293" s="46" t="s">
        <v>9</v>
      </c>
      <c r="D293" s="46" t="s">
        <v>21</v>
      </c>
      <c r="E293" s="46" t="s">
        <v>100</v>
      </c>
      <c r="F293" s="100" t="s">
        <v>169</v>
      </c>
      <c r="G293" s="36" t="s">
        <v>33</v>
      </c>
      <c r="H293" s="60"/>
      <c r="I293" s="60"/>
      <c r="J293" s="60"/>
      <c r="K293" s="60"/>
      <c r="L293" s="60"/>
      <c r="M293" s="60"/>
      <c r="N293" s="60"/>
      <c r="O293" s="60"/>
      <c r="P293" s="60"/>
      <c r="Q293" s="60">
        <v>200000</v>
      </c>
      <c r="R293" s="60"/>
      <c r="S293" s="60"/>
      <c r="T293" s="60">
        <f t="shared" si="441"/>
        <v>200000</v>
      </c>
      <c r="U293" s="60">
        <f t="shared" si="442"/>
        <v>0</v>
      </c>
      <c r="V293" s="60">
        <f t="shared" si="443"/>
        <v>0</v>
      </c>
      <c r="W293" s="60"/>
      <c r="X293" s="60"/>
      <c r="Y293" s="60"/>
      <c r="Z293" s="60">
        <f t="shared" si="415"/>
        <v>200000</v>
      </c>
      <c r="AA293" s="60">
        <f t="shared" si="416"/>
        <v>0</v>
      </c>
      <c r="AB293" s="60">
        <f t="shared" si="417"/>
        <v>0</v>
      </c>
    </row>
    <row r="294" spans="1:28" ht="26.4">
      <c r="A294" s="245"/>
      <c r="B294" s="103" t="s">
        <v>31</v>
      </c>
      <c r="C294" s="5" t="s">
        <v>9</v>
      </c>
      <c r="D294" s="5" t="s">
        <v>21</v>
      </c>
      <c r="E294" s="5" t="s">
        <v>100</v>
      </c>
      <c r="F294" s="35" t="s">
        <v>227</v>
      </c>
      <c r="G294" s="17"/>
      <c r="H294" s="57">
        <f>H295</f>
        <v>905128.21</v>
      </c>
      <c r="I294" s="57">
        <f t="shared" ref="I294:M295" si="445">I295</f>
        <v>830928.21</v>
      </c>
      <c r="J294" s="57">
        <f t="shared" si="445"/>
        <v>830928.21</v>
      </c>
      <c r="K294" s="57">
        <f t="shared" si="445"/>
        <v>0</v>
      </c>
      <c r="L294" s="57">
        <f t="shared" si="445"/>
        <v>0</v>
      </c>
      <c r="M294" s="57">
        <f t="shared" si="445"/>
        <v>0</v>
      </c>
      <c r="N294" s="57">
        <f t="shared" si="424"/>
        <v>905128.21</v>
      </c>
      <c r="O294" s="57">
        <f t="shared" si="425"/>
        <v>830928.21</v>
      </c>
      <c r="P294" s="57">
        <f t="shared" si="426"/>
        <v>830928.21</v>
      </c>
      <c r="Q294" s="57">
        <f t="shared" ref="Q294:S295" si="446">Q295</f>
        <v>0</v>
      </c>
      <c r="R294" s="57">
        <f t="shared" si="446"/>
        <v>0</v>
      </c>
      <c r="S294" s="57">
        <f t="shared" si="446"/>
        <v>0</v>
      </c>
      <c r="T294" s="57">
        <f t="shared" si="411"/>
        <v>905128.21</v>
      </c>
      <c r="U294" s="57">
        <f t="shared" si="412"/>
        <v>830928.21</v>
      </c>
      <c r="V294" s="57">
        <f t="shared" si="413"/>
        <v>830928.21</v>
      </c>
      <c r="W294" s="57">
        <f t="shared" ref="W294:Y295" si="447">W295</f>
        <v>0</v>
      </c>
      <c r="X294" s="57">
        <f t="shared" si="447"/>
        <v>0</v>
      </c>
      <c r="Y294" s="57">
        <f t="shared" si="447"/>
        <v>0</v>
      </c>
      <c r="Z294" s="57">
        <f t="shared" si="415"/>
        <v>905128.21</v>
      </c>
      <c r="AA294" s="57">
        <f t="shared" si="416"/>
        <v>830928.21</v>
      </c>
      <c r="AB294" s="57">
        <f t="shared" si="417"/>
        <v>830928.21</v>
      </c>
    </row>
    <row r="295" spans="1:28">
      <c r="A295" s="245"/>
      <c r="B295" s="169" t="s">
        <v>47</v>
      </c>
      <c r="C295" s="5" t="s">
        <v>9</v>
      </c>
      <c r="D295" s="5" t="s">
        <v>21</v>
      </c>
      <c r="E295" s="5" t="s">
        <v>100</v>
      </c>
      <c r="F295" s="35" t="s">
        <v>227</v>
      </c>
      <c r="G295" s="17" t="s">
        <v>45</v>
      </c>
      <c r="H295" s="57">
        <f>H296</f>
        <v>905128.21</v>
      </c>
      <c r="I295" s="57">
        <f t="shared" si="445"/>
        <v>830928.21</v>
      </c>
      <c r="J295" s="57">
        <f t="shared" si="445"/>
        <v>830928.21</v>
      </c>
      <c r="K295" s="57">
        <f t="shared" si="445"/>
        <v>0</v>
      </c>
      <c r="L295" s="57">
        <f t="shared" si="445"/>
        <v>0</v>
      </c>
      <c r="M295" s="57">
        <f t="shared" si="445"/>
        <v>0</v>
      </c>
      <c r="N295" s="57">
        <f t="shared" si="424"/>
        <v>905128.21</v>
      </c>
      <c r="O295" s="57">
        <f t="shared" si="425"/>
        <v>830928.21</v>
      </c>
      <c r="P295" s="57">
        <f t="shared" si="426"/>
        <v>830928.21</v>
      </c>
      <c r="Q295" s="57">
        <f t="shared" si="446"/>
        <v>0</v>
      </c>
      <c r="R295" s="57">
        <f t="shared" si="446"/>
        <v>0</v>
      </c>
      <c r="S295" s="57">
        <f t="shared" si="446"/>
        <v>0</v>
      </c>
      <c r="T295" s="57">
        <f t="shared" si="411"/>
        <v>905128.21</v>
      </c>
      <c r="U295" s="57">
        <f t="shared" si="412"/>
        <v>830928.21</v>
      </c>
      <c r="V295" s="57">
        <f t="shared" si="413"/>
        <v>830928.21</v>
      </c>
      <c r="W295" s="57">
        <f t="shared" si="447"/>
        <v>0</v>
      </c>
      <c r="X295" s="57">
        <f t="shared" si="447"/>
        <v>0</v>
      </c>
      <c r="Y295" s="57">
        <f t="shared" si="447"/>
        <v>0</v>
      </c>
      <c r="Z295" s="57">
        <f t="shared" si="415"/>
        <v>905128.21</v>
      </c>
      <c r="AA295" s="57">
        <f t="shared" si="416"/>
        <v>830928.21</v>
      </c>
      <c r="AB295" s="57">
        <f t="shared" si="417"/>
        <v>830928.21</v>
      </c>
    </row>
    <row r="296" spans="1:28" ht="26.4">
      <c r="A296" s="245"/>
      <c r="B296" s="170" t="s">
        <v>48</v>
      </c>
      <c r="C296" s="5" t="s">
        <v>9</v>
      </c>
      <c r="D296" s="5" t="s">
        <v>21</v>
      </c>
      <c r="E296" s="5" t="s">
        <v>100</v>
      </c>
      <c r="F296" s="35" t="s">
        <v>227</v>
      </c>
      <c r="G296" s="17" t="s">
        <v>46</v>
      </c>
      <c r="H296" s="60">
        <v>905128.21</v>
      </c>
      <c r="I296" s="60">
        <v>830928.21</v>
      </c>
      <c r="J296" s="60">
        <v>830928.21</v>
      </c>
      <c r="K296" s="60"/>
      <c r="L296" s="60"/>
      <c r="M296" s="60"/>
      <c r="N296" s="60">
        <f t="shared" si="424"/>
        <v>905128.21</v>
      </c>
      <c r="O296" s="60">
        <f t="shared" si="425"/>
        <v>830928.21</v>
      </c>
      <c r="P296" s="60">
        <f t="shared" si="426"/>
        <v>830928.21</v>
      </c>
      <c r="Q296" s="60"/>
      <c r="R296" s="60"/>
      <c r="S296" s="60"/>
      <c r="T296" s="60">
        <f t="shared" si="411"/>
        <v>905128.21</v>
      </c>
      <c r="U296" s="60">
        <f t="shared" si="412"/>
        <v>830928.21</v>
      </c>
      <c r="V296" s="60">
        <f t="shared" si="413"/>
        <v>830928.21</v>
      </c>
      <c r="W296" s="60"/>
      <c r="X296" s="60"/>
      <c r="Y296" s="60"/>
      <c r="Z296" s="60">
        <f t="shared" si="415"/>
        <v>905128.21</v>
      </c>
      <c r="AA296" s="60">
        <f t="shared" si="416"/>
        <v>830928.21</v>
      </c>
      <c r="AB296" s="60">
        <f t="shared" si="417"/>
        <v>830928.21</v>
      </c>
    </row>
    <row r="297" spans="1:28" ht="52.8">
      <c r="A297" s="245"/>
      <c r="B297" s="188" t="s">
        <v>325</v>
      </c>
      <c r="C297" s="5" t="s">
        <v>9</v>
      </c>
      <c r="D297" s="5" t="s">
        <v>21</v>
      </c>
      <c r="E297" s="5" t="s">
        <v>100</v>
      </c>
      <c r="F297" s="35" t="s">
        <v>326</v>
      </c>
      <c r="G297" s="17"/>
      <c r="H297" s="60">
        <f>H298</f>
        <v>212500</v>
      </c>
      <c r="I297" s="60">
        <f t="shared" ref="I297:M298" si="448">I298</f>
        <v>201775</v>
      </c>
      <c r="J297" s="60">
        <f t="shared" si="448"/>
        <v>201775</v>
      </c>
      <c r="K297" s="60">
        <f t="shared" si="448"/>
        <v>0</v>
      </c>
      <c r="L297" s="60">
        <f t="shared" si="448"/>
        <v>0</v>
      </c>
      <c r="M297" s="60">
        <f t="shared" si="448"/>
        <v>0</v>
      </c>
      <c r="N297" s="60">
        <f t="shared" si="424"/>
        <v>212500</v>
      </c>
      <c r="O297" s="60">
        <f t="shared" si="425"/>
        <v>201775</v>
      </c>
      <c r="P297" s="60">
        <f t="shared" si="426"/>
        <v>201775</v>
      </c>
      <c r="Q297" s="60">
        <f t="shared" ref="Q297:S298" si="449">Q298</f>
        <v>0</v>
      </c>
      <c r="R297" s="60">
        <f t="shared" si="449"/>
        <v>0</v>
      </c>
      <c r="S297" s="60">
        <f t="shared" si="449"/>
        <v>0</v>
      </c>
      <c r="T297" s="60">
        <f t="shared" si="411"/>
        <v>212500</v>
      </c>
      <c r="U297" s="60">
        <f t="shared" si="412"/>
        <v>201775</v>
      </c>
      <c r="V297" s="60">
        <f t="shared" si="413"/>
        <v>201775</v>
      </c>
      <c r="W297" s="60">
        <f t="shared" ref="W297:Y298" si="450">W298</f>
        <v>0</v>
      </c>
      <c r="X297" s="60">
        <f t="shared" si="450"/>
        <v>0</v>
      </c>
      <c r="Y297" s="60">
        <f t="shared" si="450"/>
        <v>0</v>
      </c>
      <c r="Z297" s="60">
        <f t="shared" si="415"/>
        <v>212500</v>
      </c>
      <c r="AA297" s="60">
        <f t="shared" si="416"/>
        <v>201775</v>
      </c>
      <c r="AB297" s="60">
        <f t="shared" si="417"/>
        <v>201775</v>
      </c>
    </row>
    <row r="298" spans="1:28">
      <c r="A298" s="245"/>
      <c r="B298" s="82" t="s">
        <v>47</v>
      </c>
      <c r="C298" s="5" t="s">
        <v>9</v>
      </c>
      <c r="D298" s="5" t="s">
        <v>21</v>
      </c>
      <c r="E298" s="5" t="s">
        <v>100</v>
      </c>
      <c r="F298" s="35" t="s">
        <v>326</v>
      </c>
      <c r="G298" s="55" t="s">
        <v>45</v>
      </c>
      <c r="H298" s="60">
        <f>H299</f>
        <v>212500</v>
      </c>
      <c r="I298" s="60">
        <f t="shared" si="448"/>
        <v>201775</v>
      </c>
      <c r="J298" s="60">
        <f t="shared" si="448"/>
        <v>201775</v>
      </c>
      <c r="K298" s="60">
        <f t="shared" si="448"/>
        <v>0</v>
      </c>
      <c r="L298" s="60">
        <f t="shared" si="448"/>
        <v>0</v>
      </c>
      <c r="M298" s="60">
        <f t="shared" si="448"/>
        <v>0</v>
      </c>
      <c r="N298" s="60">
        <f t="shared" si="424"/>
        <v>212500</v>
      </c>
      <c r="O298" s="60">
        <f t="shared" si="425"/>
        <v>201775</v>
      </c>
      <c r="P298" s="60">
        <f t="shared" si="426"/>
        <v>201775</v>
      </c>
      <c r="Q298" s="60">
        <f t="shared" si="449"/>
        <v>0</v>
      </c>
      <c r="R298" s="60">
        <f t="shared" si="449"/>
        <v>0</v>
      </c>
      <c r="S298" s="60">
        <f t="shared" si="449"/>
        <v>0</v>
      </c>
      <c r="T298" s="60">
        <f t="shared" si="411"/>
        <v>212500</v>
      </c>
      <c r="U298" s="60">
        <f t="shared" si="412"/>
        <v>201775</v>
      </c>
      <c r="V298" s="60">
        <f t="shared" si="413"/>
        <v>201775</v>
      </c>
      <c r="W298" s="60">
        <f t="shared" si="450"/>
        <v>0</v>
      </c>
      <c r="X298" s="60">
        <f t="shared" si="450"/>
        <v>0</v>
      </c>
      <c r="Y298" s="60">
        <f t="shared" si="450"/>
        <v>0</v>
      </c>
      <c r="Z298" s="60">
        <f t="shared" si="415"/>
        <v>212500</v>
      </c>
      <c r="AA298" s="60">
        <f t="shared" si="416"/>
        <v>201775</v>
      </c>
      <c r="AB298" s="60">
        <f t="shared" si="417"/>
        <v>201775</v>
      </c>
    </row>
    <row r="299" spans="1:28" ht="26.4">
      <c r="A299" s="245"/>
      <c r="B299" s="74" t="s">
        <v>48</v>
      </c>
      <c r="C299" s="5" t="s">
        <v>9</v>
      </c>
      <c r="D299" s="5" t="s">
        <v>21</v>
      </c>
      <c r="E299" s="5" t="s">
        <v>100</v>
      </c>
      <c r="F299" s="35" t="s">
        <v>326</v>
      </c>
      <c r="G299" s="55" t="s">
        <v>46</v>
      </c>
      <c r="H299" s="61">
        <v>212500</v>
      </c>
      <c r="I299" s="61">
        <v>201775</v>
      </c>
      <c r="J299" s="61">
        <v>201775</v>
      </c>
      <c r="K299" s="61"/>
      <c r="L299" s="61"/>
      <c r="M299" s="61"/>
      <c r="N299" s="61">
        <f t="shared" si="424"/>
        <v>212500</v>
      </c>
      <c r="O299" s="61">
        <f t="shared" si="425"/>
        <v>201775</v>
      </c>
      <c r="P299" s="61">
        <f t="shared" si="426"/>
        <v>201775</v>
      </c>
      <c r="Q299" s="61"/>
      <c r="R299" s="61"/>
      <c r="S299" s="61"/>
      <c r="T299" s="61">
        <f t="shared" si="411"/>
        <v>212500</v>
      </c>
      <c r="U299" s="61">
        <f t="shared" si="412"/>
        <v>201775</v>
      </c>
      <c r="V299" s="61">
        <f t="shared" si="413"/>
        <v>201775</v>
      </c>
      <c r="W299" s="61"/>
      <c r="X299" s="61"/>
      <c r="Y299" s="61"/>
      <c r="Z299" s="61">
        <f t="shared" si="415"/>
        <v>212500</v>
      </c>
      <c r="AA299" s="61">
        <f t="shared" si="416"/>
        <v>201775</v>
      </c>
      <c r="AB299" s="61">
        <f t="shared" si="417"/>
        <v>201775</v>
      </c>
    </row>
    <row r="300" spans="1:28">
      <c r="A300" s="245"/>
      <c r="B300" s="104" t="s">
        <v>30</v>
      </c>
      <c r="C300" s="5" t="s">
        <v>9</v>
      </c>
      <c r="D300" s="5" t="s">
        <v>21</v>
      </c>
      <c r="E300" s="5" t="s">
        <v>100</v>
      </c>
      <c r="F300" s="35" t="s">
        <v>324</v>
      </c>
      <c r="G300" s="17"/>
      <c r="H300" s="57">
        <f>+H301</f>
        <v>35000</v>
      </c>
      <c r="I300" s="57">
        <f t="shared" ref="I300:M300" si="451">+I301</f>
        <v>35000</v>
      </c>
      <c r="J300" s="57">
        <f t="shared" si="451"/>
        <v>35000</v>
      </c>
      <c r="K300" s="57">
        <f t="shared" si="451"/>
        <v>0</v>
      </c>
      <c r="L300" s="57">
        <f t="shared" si="451"/>
        <v>0</v>
      </c>
      <c r="M300" s="57">
        <f t="shared" si="451"/>
        <v>0</v>
      </c>
      <c r="N300" s="57">
        <f t="shared" si="424"/>
        <v>35000</v>
      </c>
      <c r="O300" s="57">
        <f t="shared" si="425"/>
        <v>35000</v>
      </c>
      <c r="P300" s="57">
        <f t="shared" si="426"/>
        <v>35000</v>
      </c>
      <c r="Q300" s="57">
        <f t="shared" ref="Q300:S300" si="452">+Q301</f>
        <v>0</v>
      </c>
      <c r="R300" s="57">
        <f t="shared" si="452"/>
        <v>0</v>
      </c>
      <c r="S300" s="57">
        <f t="shared" si="452"/>
        <v>0</v>
      </c>
      <c r="T300" s="57">
        <f t="shared" si="411"/>
        <v>35000</v>
      </c>
      <c r="U300" s="57">
        <f t="shared" si="412"/>
        <v>35000</v>
      </c>
      <c r="V300" s="57">
        <f t="shared" si="413"/>
        <v>35000</v>
      </c>
      <c r="W300" s="57">
        <f t="shared" ref="W300:Y300" si="453">+W301</f>
        <v>0</v>
      </c>
      <c r="X300" s="57">
        <f t="shared" si="453"/>
        <v>0</v>
      </c>
      <c r="Y300" s="57">
        <f t="shared" si="453"/>
        <v>0</v>
      </c>
      <c r="Z300" s="57">
        <f t="shared" si="415"/>
        <v>35000</v>
      </c>
      <c r="AA300" s="57">
        <f t="shared" si="416"/>
        <v>35000</v>
      </c>
      <c r="AB300" s="57">
        <f t="shared" si="417"/>
        <v>35000</v>
      </c>
    </row>
    <row r="301" spans="1:28" ht="26.4">
      <c r="A301" s="245"/>
      <c r="B301" s="82" t="s">
        <v>186</v>
      </c>
      <c r="C301" s="5" t="s">
        <v>9</v>
      </c>
      <c r="D301" s="5" t="s">
        <v>21</v>
      </c>
      <c r="E301" s="5" t="s">
        <v>100</v>
      </c>
      <c r="F301" s="35" t="s">
        <v>324</v>
      </c>
      <c r="G301" s="17" t="s">
        <v>32</v>
      </c>
      <c r="H301" s="57">
        <f>H302</f>
        <v>35000</v>
      </c>
      <c r="I301" s="57">
        <f t="shared" ref="I301:M301" si="454">I302</f>
        <v>35000</v>
      </c>
      <c r="J301" s="57">
        <f t="shared" si="454"/>
        <v>35000</v>
      </c>
      <c r="K301" s="57">
        <f t="shared" si="454"/>
        <v>0</v>
      </c>
      <c r="L301" s="57">
        <f t="shared" si="454"/>
        <v>0</v>
      </c>
      <c r="M301" s="57">
        <f t="shared" si="454"/>
        <v>0</v>
      </c>
      <c r="N301" s="57">
        <f t="shared" si="424"/>
        <v>35000</v>
      </c>
      <c r="O301" s="57">
        <f t="shared" si="425"/>
        <v>35000</v>
      </c>
      <c r="P301" s="57">
        <f t="shared" si="426"/>
        <v>35000</v>
      </c>
      <c r="Q301" s="57">
        <f t="shared" ref="Q301:S301" si="455">Q302</f>
        <v>0</v>
      </c>
      <c r="R301" s="57">
        <f t="shared" si="455"/>
        <v>0</v>
      </c>
      <c r="S301" s="57">
        <f t="shared" si="455"/>
        <v>0</v>
      </c>
      <c r="T301" s="57">
        <f t="shared" si="411"/>
        <v>35000</v>
      </c>
      <c r="U301" s="57">
        <f t="shared" si="412"/>
        <v>35000</v>
      </c>
      <c r="V301" s="57">
        <f t="shared" si="413"/>
        <v>35000</v>
      </c>
      <c r="W301" s="57">
        <f t="shared" ref="W301:Y301" si="456">W302</f>
        <v>0</v>
      </c>
      <c r="X301" s="57">
        <f t="shared" si="456"/>
        <v>0</v>
      </c>
      <c r="Y301" s="57">
        <f t="shared" si="456"/>
        <v>0</v>
      </c>
      <c r="Z301" s="57">
        <f t="shared" si="415"/>
        <v>35000</v>
      </c>
      <c r="AA301" s="57">
        <f t="shared" si="416"/>
        <v>35000</v>
      </c>
      <c r="AB301" s="57">
        <f t="shared" si="417"/>
        <v>35000</v>
      </c>
    </row>
    <row r="302" spans="1:28" ht="26.4">
      <c r="A302" s="245"/>
      <c r="B302" s="86" t="s">
        <v>34</v>
      </c>
      <c r="C302" s="5" t="s">
        <v>9</v>
      </c>
      <c r="D302" s="5" t="s">
        <v>21</v>
      </c>
      <c r="E302" s="5" t="s">
        <v>100</v>
      </c>
      <c r="F302" s="35" t="s">
        <v>324</v>
      </c>
      <c r="G302" s="17" t="s">
        <v>33</v>
      </c>
      <c r="H302" s="60">
        <v>35000</v>
      </c>
      <c r="I302" s="60">
        <v>35000</v>
      </c>
      <c r="J302" s="60">
        <v>35000</v>
      </c>
      <c r="K302" s="60"/>
      <c r="L302" s="60"/>
      <c r="M302" s="60"/>
      <c r="N302" s="60">
        <f t="shared" si="424"/>
        <v>35000</v>
      </c>
      <c r="O302" s="60">
        <f t="shared" si="425"/>
        <v>35000</v>
      </c>
      <c r="P302" s="60">
        <f t="shared" si="426"/>
        <v>35000</v>
      </c>
      <c r="Q302" s="60"/>
      <c r="R302" s="60"/>
      <c r="S302" s="60"/>
      <c r="T302" s="60">
        <f t="shared" si="411"/>
        <v>35000</v>
      </c>
      <c r="U302" s="60">
        <f t="shared" si="412"/>
        <v>35000</v>
      </c>
      <c r="V302" s="60">
        <f t="shared" si="413"/>
        <v>35000</v>
      </c>
      <c r="W302" s="60"/>
      <c r="X302" s="60"/>
      <c r="Y302" s="60"/>
      <c r="Z302" s="60">
        <f t="shared" si="415"/>
        <v>35000</v>
      </c>
      <c r="AA302" s="60">
        <f t="shared" si="416"/>
        <v>35000</v>
      </c>
      <c r="AB302" s="60">
        <f t="shared" si="417"/>
        <v>35000</v>
      </c>
    </row>
    <row r="303" spans="1:28" ht="26.4">
      <c r="A303" s="181"/>
      <c r="B303" s="188" t="s">
        <v>221</v>
      </c>
      <c r="C303" s="5" t="s">
        <v>9</v>
      </c>
      <c r="D303" s="5" t="s">
        <v>21</v>
      </c>
      <c r="E303" s="5" t="s">
        <v>100</v>
      </c>
      <c r="F303" s="120" t="s">
        <v>321</v>
      </c>
      <c r="G303" s="17"/>
      <c r="H303" s="60">
        <f>H304</f>
        <v>550000</v>
      </c>
      <c r="I303" s="60">
        <f t="shared" ref="I303:M304" si="457">I304</f>
        <v>0</v>
      </c>
      <c r="J303" s="60">
        <f t="shared" si="457"/>
        <v>0</v>
      </c>
      <c r="K303" s="60">
        <f t="shared" si="457"/>
        <v>-550000</v>
      </c>
      <c r="L303" s="60">
        <f t="shared" si="457"/>
        <v>0</v>
      </c>
      <c r="M303" s="60">
        <f t="shared" si="457"/>
        <v>0</v>
      </c>
      <c r="N303" s="60">
        <f t="shared" si="424"/>
        <v>0</v>
      </c>
      <c r="O303" s="60">
        <f t="shared" si="425"/>
        <v>0</v>
      </c>
      <c r="P303" s="60">
        <f t="shared" si="426"/>
        <v>0</v>
      </c>
      <c r="Q303" s="60">
        <f t="shared" ref="Q303:S304" si="458">Q304</f>
        <v>262460</v>
      </c>
      <c r="R303" s="60">
        <f t="shared" si="458"/>
        <v>0</v>
      </c>
      <c r="S303" s="60">
        <f t="shared" si="458"/>
        <v>0</v>
      </c>
      <c r="T303" s="60">
        <f t="shared" si="411"/>
        <v>262460</v>
      </c>
      <c r="U303" s="60">
        <f t="shared" si="412"/>
        <v>0</v>
      </c>
      <c r="V303" s="60">
        <f t="shared" si="413"/>
        <v>0</v>
      </c>
      <c r="W303" s="60">
        <f t="shared" ref="W303:Y304" si="459">W304</f>
        <v>0</v>
      </c>
      <c r="X303" s="60">
        <f t="shared" si="459"/>
        <v>0</v>
      </c>
      <c r="Y303" s="60">
        <f t="shared" si="459"/>
        <v>0</v>
      </c>
      <c r="Z303" s="60">
        <f t="shared" si="415"/>
        <v>262460</v>
      </c>
      <c r="AA303" s="60">
        <f t="shared" si="416"/>
        <v>0</v>
      </c>
      <c r="AB303" s="60">
        <f t="shared" si="417"/>
        <v>0</v>
      </c>
    </row>
    <row r="304" spans="1:28" ht="26.4">
      <c r="A304" s="181"/>
      <c r="B304" s="82" t="s">
        <v>186</v>
      </c>
      <c r="C304" s="5" t="s">
        <v>9</v>
      </c>
      <c r="D304" s="5" t="s">
        <v>21</v>
      </c>
      <c r="E304" s="5" t="s">
        <v>100</v>
      </c>
      <c r="F304" s="120" t="s">
        <v>321</v>
      </c>
      <c r="G304" s="17" t="s">
        <v>32</v>
      </c>
      <c r="H304" s="60">
        <f>H305</f>
        <v>550000</v>
      </c>
      <c r="I304" s="60">
        <f>I305</f>
        <v>0</v>
      </c>
      <c r="J304" s="60">
        <f>J305</f>
        <v>0</v>
      </c>
      <c r="K304" s="60">
        <f t="shared" si="457"/>
        <v>-550000</v>
      </c>
      <c r="L304" s="60">
        <f t="shared" si="457"/>
        <v>0</v>
      </c>
      <c r="M304" s="60">
        <f t="shared" si="457"/>
        <v>0</v>
      </c>
      <c r="N304" s="60">
        <f t="shared" si="424"/>
        <v>0</v>
      </c>
      <c r="O304" s="60">
        <f t="shared" si="425"/>
        <v>0</v>
      </c>
      <c r="P304" s="60">
        <f t="shared" si="426"/>
        <v>0</v>
      </c>
      <c r="Q304" s="60">
        <f t="shared" si="458"/>
        <v>262460</v>
      </c>
      <c r="R304" s="60">
        <f t="shared" si="458"/>
        <v>0</v>
      </c>
      <c r="S304" s="60">
        <f t="shared" si="458"/>
        <v>0</v>
      </c>
      <c r="T304" s="60">
        <f t="shared" si="411"/>
        <v>262460</v>
      </c>
      <c r="U304" s="60">
        <f t="shared" si="412"/>
        <v>0</v>
      </c>
      <c r="V304" s="60">
        <f t="shared" si="413"/>
        <v>0</v>
      </c>
      <c r="W304" s="60">
        <f t="shared" si="459"/>
        <v>0</v>
      </c>
      <c r="X304" s="60">
        <f t="shared" si="459"/>
        <v>0</v>
      </c>
      <c r="Y304" s="60">
        <f t="shared" si="459"/>
        <v>0</v>
      </c>
      <c r="Z304" s="60">
        <f t="shared" si="415"/>
        <v>262460</v>
      </c>
      <c r="AA304" s="60">
        <f t="shared" si="416"/>
        <v>0</v>
      </c>
      <c r="AB304" s="60">
        <f t="shared" si="417"/>
        <v>0</v>
      </c>
    </row>
    <row r="305" spans="1:28" ht="26.4">
      <c r="A305" s="181"/>
      <c r="B305" s="86" t="s">
        <v>34</v>
      </c>
      <c r="C305" s="5" t="s">
        <v>9</v>
      </c>
      <c r="D305" s="5" t="s">
        <v>21</v>
      </c>
      <c r="E305" s="5" t="s">
        <v>100</v>
      </c>
      <c r="F305" s="120" t="s">
        <v>321</v>
      </c>
      <c r="G305" s="17" t="s">
        <v>33</v>
      </c>
      <c r="H305" s="60">
        <v>550000</v>
      </c>
      <c r="I305" s="60">
        <v>0</v>
      </c>
      <c r="J305" s="60">
        <v>0</v>
      </c>
      <c r="K305" s="61">
        <v>-550000</v>
      </c>
      <c r="L305" s="60"/>
      <c r="M305" s="60"/>
      <c r="N305" s="60">
        <f t="shared" si="424"/>
        <v>0</v>
      </c>
      <c r="O305" s="60">
        <f t="shared" si="425"/>
        <v>0</v>
      </c>
      <c r="P305" s="60">
        <f t="shared" si="426"/>
        <v>0</v>
      </c>
      <c r="Q305" s="61">
        <v>262460</v>
      </c>
      <c r="R305" s="60"/>
      <c r="S305" s="60"/>
      <c r="T305" s="60">
        <f t="shared" si="411"/>
        <v>262460</v>
      </c>
      <c r="U305" s="60">
        <f t="shared" si="412"/>
        <v>0</v>
      </c>
      <c r="V305" s="60">
        <f t="shared" si="413"/>
        <v>0</v>
      </c>
      <c r="W305" s="61"/>
      <c r="X305" s="60"/>
      <c r="Y305" s="60"/>
      <c r="Z305" s="60">
        <f t="shared" si="415"/>
        <v>262460</v>
      </c>
      <c r="AA305" s="60">
        <f t="shared" si="416"/>
        <v>0</v>
      </c>
      <c r="AB305" s="60">
        <f t="shared" si="417"/>
        <v>0</v>
      </c>
    </row>
    <row r="306" spans="1:28">
      <c r="A306" s="53"/>
      <c r="B306" s="85"/>
      <c r="C306" s="5"/>
      <c r="D306" s="5"/>
      <c r="E306" s="5"/>
      <c r="F306" s="5"/>
      <c r="G306" s="1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  <c r="AB306" s="57"/>
    </row>
    <row r="307" spans="1:28" ht="27.6">
      <c r="A307" s="186" t="s">
        <v>4</v>
      </c>
      <c r="B307" s="158" t="s">
        <v>290</v>
      </c>
      <c r="C307" s="7" t="s">
        <v>11</v>
      </c>
      <c r="D307" s="7" t="s">
        <v>21</v>
      </c>
      <c r="E307" s="7" t="s">
        <v>100</v>
      </c>
      <c r="F307" s="7" t="s">
        <v>101</v>
      </c>
      <c r="G307" s="19"/>
      <c r="H307" s="59">
        <f>H308</f>
        <v>50000</v>
      </c>
      <c r="I307" s="59">
        <f t="shared" ref="I307:M307" si="460">I308</f>
        <v>50000</v>
      </c>
      <c r="J307" s="59">
        <f t="shared" si="460"/>
        <v>50000</v>
      </c>
      <c r="K307" s="59">
        <f t="shared" si="460"/>
        <v>0</v>
      </c>
      <c r="L307" s="59">
        <f t="shared" si="460"/>
        <v>0</v>
      </c>
      <c r="M307" s="59">
        <f t="shared" si="460"/>
        <v>0</v>
      </c>
      <c r="N307" s="59">
        <f t="shared" si="424"/>
        <v>50000</v>
      </c>
      <c r="O307" s="59">
        <f t="shared" si="425"/>
        <v>50000</v>
      </c>
      <c r="P307" s="59">
        <f t="shared" si="426"/>
        <v>50000</v>
      </c>
      <c r="Q307" s="59">
        <f t="shared" ref="Q307:S309" si="461">Q308</f>
        <v>0</v>
      </c>
      <c r="R307" s="59">
        <f t="shared" si="461"/>
        <v>0</v>
      </c>
      <c r="S307" s="59">
        <f t="shared" si="461"/>
        <v>0</v>
      </c>
      <c r="T307" s="59">
        <f t="shared" ref="T307:T310" si="462">N307+Q307</f>
        <v>50000</v>
      </c>
      <c r="U307" s="59">
        <f t="shared" ref="U307:U310" si="463">O307+R307</f>
        <v>50000</v>
      </c>
      <c r="V307" s="59">
        <f t="shared" ref="V307:V310" si="464">P307+S307</f>
        <v>50000</v>
      </c>
      <c r="W307" s="59">
        <f t="shared" ref="W307:Y309" si="465">W308</f>
        <v>0</v>
      </c>
      <c r="X307" s="59">
        <f t="shared" si="465"/>
        <v>0</v>
      </c>
      <c r="Y307" s="59">
        <f t="shared" si="465"/>
        <v>0</v>
      </c>
      <c r="Z307" s="59">
        <f t="shared" ref="Z307:Z310" si="466">T307+W307</f>
        <v>50000</v>
      </c>
      <c r="AA307" s="59">
        <f t="shared" ref="AA307:AA310" si="467">U307+X307</f>
        <v>50000</v>
      </c>
      <c r="AB307" s="59">
        <f t="shared" ref="AB307:AB310" si="468">V307+Y307</f>
        <v>50000</v>
      </c>
    </row>
    <row r="308" spans="1:28">
      <c r="A308" s="269"/>
      <c r="B308" s="156" t="s">
        <v>228</v>
      </c>
      <c r="C308" s="54" t="s">
        <v>11</v>
      </c>
      <c r="D308" s="54" t="s">
        <v>21</v>
      </c>
      <c r="E308" s="54" t="s">
        <v>100</v>
      </c>
      <c r="F308" s="54" t="s">
        <v>134</v>
      </c>
      <c r="G308" s="55"/>
      <c r="H308" s="64">
        <f t="shared" ref="H308:M309" si="469">H309</f>
        <v>50000</v>
      </c>
      <c r="I308" s="64">
        <f t="shared" si="469"/>
        <v>50000</v>
      </c>
      <c r="J308" s="64">
        <f t="shared" si="469"/>
        <v>50000</v>
      </c>
      <c r="K308" s="64">
        <f t="shared" si="469"/>
        <v>0</v>
      </c>
      <c r="L308" s="64">
        <f t="shared" si="469"/>
        <v>0</v>
      </c>
      <c r="M308" s="64">
        <f t="shared" si="469"/>
        <v>0</v>
      </c>
      <c r="N308" s="64">
        <f t="shared" si="424"/>
        <v>50000</v>
      </c>
      <c r="O308" s="64">
        <f t="shared" si="425"/>
        <v>50000</v>
      </c>
      <c r="P308" s="64">
        <f t="shared" si="426"/>
        <v>50000</v>
      </c>
      <c r="Q308" s="64">
        <f t="shared" si="461"/>
        <v>0</v>
      </c>
      <c r="R308" s="64">
        <f t="shared" si="461"/>
        <v>0</v>
      </c>
      <c r="S308" s="64">
        <f t="shared" si="461"/>
        <v>0</v>
      </c>
      <c r="T308" s="64">
        <f t="shared" si="462"/>
        <v>50000</v>
      </c>
      <c r="U308" s="64">
        <f t="shared" si="463"/>
        <v>50000</v>
      </c>
      <c r="V308" s="64">
        <f t="shared" si="464"/>
        <v>50000</v>
      </c>
      <c r="W308" s="64">
        <f t="shared" si="465"/>
        <v>0</v>
      </c>
      <c r="X308" s="64">
        <f t="shared" si="465"/>
        <v>0</v>
      </c>
      <c r="Y308" s="64">
        <f t="shared" si="465"/>
        <v>0</v>
      </c>
      <c r="Z308" s="64">
        <f t="shared" si="466"/>
        <v>50000</v>
      </c>
      <c r="AA308" s="64">
        <f t="shared" si="467"/>
        <v>50000</v>
      </c>
      <c r="AB308" s="64">
        <f t="shared" si="468"/>
        <v>50000</v>
      </c>
    </row>
    <row r="309" spans="1:28" ht="27.75" customHeight="1">
      <c r="A309" s="269"/>
      <c r="B309" s="82" t="s">
        <v>186</v>
      </c>
      <c r="C309" s="54" t="s">
        <v>11</v>
      </c>
      <c r="D309" s="54" t="s">
        <v>21</v>
      </c>
      <c r="E309" s="54" t="s">
        <v>100</v>
      </c>
      <c r="F309" s="54" t="s">
        <v>134</v>
      </c>
      <c r="G309" s="55" t="s">
        <v>32</v>
      </c>
      <c r="H309" s="64">
        <f t="shared" si="469"/>
        <v>50000</v>
      </c>
      <c r="I309" s="64">
        <f t="shared" si="469"/>
        <v>50000</v>
      </c>
      <c r="J309" s="64">
        <f t="shared" si="469"/>
        <v>50000</v>
      </c>
      <c r="K309" s="64">
        <f t="shared" si="469"/>
        <v>0</v>
      </c>
      <c r="L309" s="64">
        <f t="shared" si="469"/>
        <v>0</v>
      </c>
      <c r="M309" s="64">
        <f t="shared" si="469"/>
        <v>0</v>
      </c>
      <c r="N309" s="64">
        <f t="shared" si="424"/>
        <v>50000</v>
      </c>
      <c r="O309" s="64">
        <f t="shared" si="425"/>
        <v>50000</v>
      </c>
      <c r="P309" s="64">
        <f t="shared" si="426"/>
        <v>50000</v>
      </c>
      <c r="Q309" s="64">
        <f t="shared" si="461"/>
        <v>0</v>
      </c>
      <c r="R309" s="64">
        <f t="shared" si="461"/>
        <v>0</v>
      </c>
      <c r="S309" s="64">
        <f t="shared" si="461"/>
        <v>0</v>
      </c>
      <c r="T309" s="64">
        <f t="shared" si="462"/>
        <v>50000</v>
      </c>
      <c r="U309" s="64">
        <f t="shared" si="463"/>
        <v>50000</v>
      </c>
      <c r="V309" s="64">
        <f t="shared" si="464"/>
        <v>50000</v>
      </c>
      <c r="W309" s="64">
        <f t="shared" si="465"/>
        <v>0</v>
      </c>
      <c r="X309" s="64">
        <f t="shared" si="465"/>
        <v>0</v>
      </c>
      <c r="Y309" s="64">
        <f t="shared" si="465"/>
        <v>0</v>
      </c>
      <c r="Z309" s="64">
        <f t="shared" si="466"/>
        <v>50000</v>
      </c>
      <c r="AA309" s="64">
        <f t="shared" si="467"/>
        <v>50000</v>
      </c>
      <c r="AB309" s="64">
        <f t="shared" si="468"/>
        <v>50000</v>
      </c>
    </row>
    <row r="310" spans="1:28" ht="26.4">
      <c r="A310" s="269"/>
      <c r="B310" s="86" t="s">
        <v>34</v>
      </c>
      <c r="C310" s="54" t="s">
        <v>11</v>
      </c>
      <c r="D310" s="54" t="s">
        <v>21</v>
      </c>
      <c r="E310" s="54" t="s">
        <v>100</v>
      </c>
      <c r="F310" s="54" t="s">
        <v>134</v>
      </c>
      <c r="G310" s="55" t="s">
        <v>33</v>
      </c>
      <c r="H310" s="61">
        <v>50000</v>
      </c>
      <c r="I310" s="61">
        <v>50000</v>
      </c>
      <c r="J310" s="61">
        <v>50000</v>
      </c>
      <c r="K310" s="61"/>
      <c r="L310" s="61"/>
      <c r="M310" s="61"/>
      <c r="N310" s="61">
        <f t="shared" si="424"/>
        <v>50000</v>
      </c>
      <c r="O310" s="61">
        <f t="shared" si="425"/>
        <v>50000</v>
      </c>
      <c r="P310" s="61">
        <f t="shared" si="426"/>
        <v>50000</v>
      </c>
      <c r="Q310" s="61"/>
      <c r="R310" s="61"/>
      <c r="S310" s="61"/>
      <c r="T310" s="61">
        <f t="shared" si="462"/>
        <v>50000</v>
      </c>
      <c r="U310" s="61">
        <f t="shared" si="463"/>
        <v>50000</v>
      </c>
      <c r="V310" s="61">
        <f t="shared" si="464"/>
        <v>50000</v>
      </c>
      <c r="W310" s="61"/>
      <c r="X310" s="61"/>
      <c r="Y310" s="61"/>
      <c r="Z310" s="61">
        <f t="shared" si="466"/>
        <v>50000</v>
      </c>
      <c r="AA310" s="61">
        <f t="shared" si="467"/>
        <v>50000</v>
      </c>
      <c r="AB310" s="61">
        <f t="shared" si="468"/>
        <v>50000</v>
      </c>
    </row>
    <row r="311" spans="1:28">
      <c r="A311" s="185"/>
      <c r="B311" s="85"/>
      <c r="C311" s="4"/>
      <c r="D311" s="4"/>
      <c r="E311" s="4"/>
      <c r="F311" s="5"/>
      <c r="G311" s="1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  <c r="AB311" s="57"/>
    </row>
    <row r="312" spans="1:28" ht="41.4">
      <c r="A312" s="51" t="s">
        <v>5</v>
      </c>
      <c r="B312" s="96" t="s">
        <v>291</v>
      </c>
      <c r="C312" s="6" t="s">
        <v>85</v>
      </c>
      <c r="D312" s="6" t="s">
        <v>21</v>
      </c>
      <c r="E312" s="6" t="s">
        <v>100</v>
      </c>
      <c r="F312" s="6" t="s">
        <v>101</v>
      </c>
      <c r="G312" s="18"/>
      <c r="H312" s="58">
        <f>+H328+H318+H325+H339+H336</f>
        <v>35117874.230000004</v>
      </c>
      <c r="I312" s="58">
        <f t="shared" ref="I312:M312" si="470">+I328+I318+I325+I339+I336</f>
        <v>11859290.120000001</v>
      </c>
      <c r="J312" s="58">
        <f t="shared" si="470"/>
        <v>8667795.4800000004</v>
      </c>
      <c r="K312" s="58">
        <f t="shared" si="470"/>
        <v>10618593.82</v>
      </c>
      <c r="L312" s="58">
        <f t="shared" si="470"/>
        <v>0</v>
      </c>
      <c r="M312" s="58">
        <f t="shared" si="470"/>
        <v>0</v>
      </c>
      <c r="N312" s="58">
        <f t="shared" si="424"/>
        <v>45736468.050000004</v>
      </c>
      <c r="O312" s="58">
        <f t="shared" si="425"/>
        <v>11859290.120000001</v>
      </c>
      <c r="P312" s="58">
        <f t="shared" si="426"/>
        <v>8667795.4800000004</v>
      </c>
      <c r="Q312" s="58">
        <f>+Q328+Q318+Q325+Q339+Q336+Q313</f>
        <v>-8509100</v>
      </c>
      <c r="R312" s="58">
        <f t="shared" ref="R312:S312" si="471">+R328+R318+R325+R339+R336+R313</f>
        <v>2217813.31</v>
      </c>
      <c r="S312" s="58">
        <f t="shared" si="471"/>
        <v>2217813.31</v>
      </c>
      <c r="T312" s="58">
        <f t="shared" ref="T312:T341" si="472">N312+Q312</f>
        <v>37227368.050000004</v>
      </c>
      <c r="U312" s="58">
        <f t="shared" ref="U312:U341" si="473">O312+R312</f>
        <v>14077103.430000002</v>
      </c>
      <c r="V312" s="58">
        <f t="shared" ref="V312:V341" si="474">P312+S312</f>
        <v>10885608.790000001</v>
      </c>
      <c r="W312" s="58">
        <f>+W328+W318+W325+W339+W336+W313+W342</f>
        <v>7395823.8700000001</v>
      </c>
      <c r="X312" s="58">
        <f t="shared" ref="X312:Y312" si="475">+X328+X318+X325+X339+X336+X313+X342</f>
        <v>0</v>
      </c>
      <c r="Y312" s="58">
        <f t="shared" si="475"/>
        <v>0</v>
      </c>
      <c r="Z312" s="58">
        <f t="shared" ref="Z312:Z341" si="476">T312+W312</f>
        <v>44623191.920000002</v>
      </c>
      <c r="AA312" s="58">
        <f t="shared" ref="AA312:AA341" si="477">U312+X312</f>
        <v>14077103.430000002</v>
      </c>
      <c r="AB312" s="58">
        <f t="shared" ref="AB312:AB341" si="478">V312+Y312</f>
        <v>10885608.790000001</v>
      </c>
    </row>
    <row r="313" spans="1:28">
      <c r="A313" s="117"/>
      <c r="B313" s="82" t="s">
        <v>253</v>
      </c>
      <c r="C313" s="35" t="s">
        <v>85</v>
      </c>
      <c r="D313" s="35" t="s">
        <v>21</v>
      </c>
      <c r="E313" s="35" t="s">
        <v>100</v>
      </c>
      <c r="F313" s="100" t="s">
        <v>126</v>
      </c>
      <c r="G313" s="36"/>
      <c r="H313" s="64"/>
      <c r="I313" s="64"/>
      <c r="J313" s="64"/>
      <c r="K313" s="64"/>
      <c r="L313" s="64"/>
      <c r="M313" s="64"/>
      <c r="N313" s="64"/>
      <c r="O313" s="64"/>
      <c r="P313" s="64"/>
      <c r="Q313" s="64">
        <f>Q314+Q316</f>
        <v>150000</v>
      </c>
      <c r="R313" s="64">
        <f t="shared" ref="R313:S313" si="479">R314+R316</f>
        <v>0</v>
      </c>
      <c r="S313" s="64">
        <f t="shared" si="479"/>
        <v>0</v>
      </c>
      <c r="T313" s="60">
        <f t="shared" ref="T313:T317" si="480">N313+Q313</f>
        <v>150000</v>
      </c>
      <c r="U313" s="60">
        <f t="shared" ref="U313:U317" si="481">O313+R313</f>
        <v>0</v>
      </c>
      <c r="V313" s="60">
        <f t="shared" ref="V313:V317" si="482">P313+S313</f>
        <v>0</v>
      </c>
      <c r="W313" s="64">
        <f>W314+W316</f>
        <v>26330.2</v>
      </c>
      <c r="X313" s="64">
        <f t="shared" ref="X313:Y313" si="483">X314+X316</f>
        <v>0</v>
      </c>
      <c r="Y313" s="64">
        <f t="shared" si="483"/>
        <v>0</v>
      </c>
      <c r="Z313" s="60">
        <f t="shared" si="476"/>
        <v>176330.2</v>
      </c>
      <c r="AA313" s="60">
        <f t="shared" si="477"/>
        <v>0</v>
      </c>
      <c r="AB313" s="60">
        <f t="shared" si="478"/>
        <v>0</v>
      </c>
    </row>
    <row r="314" spans="1:28" ht="39.6">
      <c r="A314" s="117"/>
      <c r="B314" s="82" t="s">
        <v>51</v>
      </c>
      <c r="C314" s="35" t="s">
        <v>85</v>
      </c>
      <c r="D314" s="35" t="s">
        <v>21</v>
      </c>
      <c r="E314" s="35" t="s">
        <v>100</v>
      </c>
      <c r="F314" s="100" t="s">
        <v>126</v>
      </c>
      <c r="G314" s="36" t="s">
        <v>49</v>
      </c>
      <c r="H314" s="64"/>
      <c r="I314" s="64"/>
      <c r="J314" s="64"/>
      <c r="K314" s="64"/>
      <c r="L314" s="64"/>
      <c r="M314" s="64"/>
      <c r="N314" s="64"/>
      <c r="O314" s="64"/>
      <c r="P314" s="64"/>
      <c r="Q314" s="64">
        <f>Q315</f>
        <v>31500</v>
      </c>
      <c r="R314" s="64">
        <f t="shared" ref="R314:S314" si="484">R315</f>
        <v>0</v>
      </c>
      <c r="S314" s="64">
        <f t="shared" si="484"/>
        <v>0</v>
      </c>
      <c r="T314" s="60">
        <f t="shared" si="480"/>
        <v>31500</v>
      </c>
      <c r="U314" s="60">
        <f t="shared" si="481"/>
        <v>0</v>
      </c>
      <c r="V314" s="60">
        <f t="shared" si="482"/>
        <v>0</v>
      </c>
      <c r="W314" s="64">
        <f>W315</f>
        <v>0</v>
      </c>
      <c r="X314" s="64">
        <f t="shared" ref="X314:Y314" si="485">X315</f>
        <v>0</v>
      </c>
      <c r="Y314" s="64">
        <f t="shared" si="485"/>
        <v>0</v>
      </c>
      <c r="Z314" s="60">
        <f t="shared" si="476"/>
        <v>31500</v>
      </c>
      <c r="AA314" s="60">
        <f t="shared" si="477"/>
        <v>0</v>
      </c>
      <c r="AB314" s="60">
        <f t="shared" si="478"/>
        <v>0</v>
      </c>
    </row>
    <row r="315" spans="1:28">
      <c r="A315" s="117"/>
      <c r="B315" s="82" t="s">
        <v>64</v>
      </c>
      <c r="C315" s="35" t="s">
        <v>85</v>
      </c>
      <c r="D315" s="35" t="s">
        <v>21</v>
      </c>
      <c r="E315" s="35" t="s">
        <v>100</v>
      </c>
      <c r="F315" s="100" t="s">
        <v>126</v>
      </c>
      <c r="G315" s="36" t="s">
        <v>65</v>
      </c>
      <c r="H315" s="64"/>
      <c r="I315" s="64"/>
      <c r="J315" s="64"/>
      <c r="K315" s="64"/>
      <c r="L315" s="64"/>
      <c r="M315" s="64"/>
      <c r="N315" s="64"/>
      <c r="O315" s="64"/>
      <c r="P315" s="64"/>
      <c r="Q315" s="64">
        <v>31500</v>
      </c>
      <c r="R315" s="64"/>
      <c r="S315" s="64"/>
      <c r="T315" s="60">
        <f t="shared" si="480"/>
        <v>31500</v>
      </c>
      <c r="U315" s="60">
        <f t="shared" si="481"/>
        <v>0</v>
      </c>
      <c r="V315" s="60">
        <f t="shared" si="482"/>
        <v>0</v>
      </c>
      <c r="W315" s="64"/>
      <c r="X315" s="64"/>
      <c r="Y315" s="64"/>
      <c r="Z315" s="60">
        <f t="shared" si="476"/>
        <v>31500</v>
      </c>
      <c r="AA315" s="60">
        <f t="shared" si="477"/>
        <v>0</v>
      </c>
      <c r="AB315" s="60">
        <f t="shared" si="478"/>
        <v>0</v>
      </c>
    </row>
    <row r="316" spans="1:28" ht="26.4">
      <c r="A316" s="117"/>
      <c r="B316" s="82" t="s">
        <v>186</v>
      </c>
      <c r="C316" s="35" t="s">
        <v>85</v>
      </c>
      <c r="D316" s="35" t="s">
        <v>21</v>
      </c>
      <c r="E316" s="35" t="s">
        <v>100</v>
      </c>
      <c r="F316" s="100" t="s">
        <v>126</v>
      </c>
      <c r="G316" s="36" t="s">
        <v>32</v>
      </c>
      <c r="H316" s="64"/>
      <c r="I316" s="64"/>
      <c r="J316" s="64"/>
      <c r="K316" s="64"/>
      <c r="L316" s="64"/>
      <c r="M316" s="64"/>
      <c r="N316" s="64"/>
      <c r="O316" s="64"/>
      <c r="P316" s="64"/>
      <c r="Q316" s="64">
        <f>Q317</f>
        <v>118500</v>
      </c>
      <c r="R316" s="64">
        <f t="shared" ref="R316:S316" si="486">R317</f>
        <v>0</v>
      </c>
      <c r="S316" s="64">
        <f t="shared" si="486"/>
        <v>0</v>
      </c>
      <c r="T316" s="60">
        <f t="shared" si="480"/>
        <v>118500</v>
      </c>
      <c r="U316" s="60">
        <f t="shared" si="481"/>
        <v>0</v>
      </c>
      <c r="V316" s="60">
        <f t="shared" si="482"/>
        <v>0</v>
      </c>
      <c r="W316" s="64">
        <f>W317</f>
        <v>26330.2</v>
      </c>
      <c r="X316" s="64">
        <f t="shared" ref="X316:Y316" si="487">X317</f>
        <v>0</v>
      </c>
      <c r="Y316" s="64">
        <f t="shared" si="487"/>
        <v>0</v>
      </c>
      <c r="Z316" s="60">
        <f t="shared" si="476"/>
        <v>144830.20000000001</v>
      </c>
      <c r="AA316" s="60">
        <f t="shared" si="477"/>
        <v>0</v>
      </c>
      <c r="AB316" s="60">
        <f t="shared" si="478"/>
        <v>0</v>
      </c>
    </row>
    <row r="317" spans="1:28" ht="26.4">
      <c r="A317" s="117"/>
      <c r="B317" s="82" t="s">
        <v>34</v>
      </c>
      <c r="C317" s="35" t="s">
        <v>85</v>
      </c>
      <c r="D317" s="35" t="s">
        <v>21</v>
      </c>
      <c r="E317" s="35" t="s">
        <v>100</v>
      </c>
      <c r="F317" s="100" t="s">
        <v>126</v>
      </c>
      <c r="G317" s="36" t="s">
        <v>33</v>
      </c>
      <c r="H317" s="64"/>
      <c r="I317" s="64"/>
      <c r="J317" s="64"/>
      <c r="K317" s="64"/>
      <c r="L317" s="64"/>
      <c r="M317" s="64"/>
      <c r="N317" s="64"/>
      <c r="O317" s="64"/>
      <c r="P317" s="64"/>
      <c r="Q317" s="64">
        <v>118500</v>
      </c>
      <c r="R317" s="64"/>
      <c r="S317" s="64"/>
      <c r="T317" s="60">
        <f t="shared" si="480"/>
        <v>118500</v>
      </c>
      <c r="U317" s="60">
        <f t="shared" si="481"/>
        <v>0</v>
      </c>
      <c r="V317" s="60">
        <f t="shared" si="482"/>
        <v>0</v>
      </c>
      <c r="W317" s="60">
        <v>26330.2</v>
      </c>
      <c r="X317" s="64"/>
      <c r="Y317" s="64"/>
      <c r="Z317" s="60">
        <f t="shared" si="476"/>
        <v>144830.20000000001</v>
      </c>
      <c r="AA317" s="60">
        <f t="shared" si="477"/>
        <v>0</v>
      </c>
      <c r="AB317" s="60">
        <f t="shared" si="478"/>
        <v>0</v>
      </c>
    </row>
    <row r="318" spans="1:28" ht="39.6">
      <c r="A318" s="181"/>
      <c r="B318" s="103" t="s">
        <v>232</v>
      </c>
      <c r="C318" s="5" t="s">
        <v>85</v>
      </c>
      <c r="D318" s="5" t="s">
        <v>21</v>
      </c>
      <c r="E318" s="5" t="s">
        <v>100</v>
      </c>
      <c r="F318" s="100" t="s">
        <v>233</v>
      </c>
      <c r="G318" s="55"/>
      <c r="H318" s="60">
        <f>H319+H321+H323</f>
        <v>3597550</v>
      </c>
      <c r="I318" s="60">
        <f t="shared" ref="I318:J318" si="488">I319+I321+I323</f>
        <v>3618997.6</v>
      </c>
      <c r="J318" s="60">
        <f t="shared" si="488"/>
        <v>3620660.05</v>
      </c>
      <c r="K318" s="60">
        <f t="shared" ref="K318:M318" si="489">K319+K321+K323</f>
        <v>9000000</v>
      </c>
      <c r="L318" s="60">
        <f t="shared" si="489"/>
        <v>0</v>
      </c>
      <c r="M318" s="60">
        <f t="shared" si="489"/>
        <v>0</v>
      </c>
      <c r="N318" s="60">
        <f t="shared" ref="N318:P324" si="490">H318+K318</f>
        <v>12597550</v>
      </c>
      <c r="O318" s="60">
        <f t="shared" si="490"/>
        <v>3618997.6</v>
      </c>
      <c r="P318" s="60">
        <f t="shared" si="490"/>
        <v>3620660.05</v>
      </c>
      <c r="Q318" s="60">
        <f t="shared" ref="Q318:S318" si="491">Q319+Q321+Q323</f>
        <v>-8923700</v>
      </c>
      <c r="R318" s="60">
        <f t="shared" si="491"/>
        <v>0</v>
      </c>
      <c r="S318" s="60">
        <f t="shared" si="491"/>
        <v>0</v>
      </c>
      <c r="T318" s="60">
        <f t="shared" si="472"/>
        <v>3673850</v>
      </c>
      <c r="U318" s="60">
        <f t="shared" si="473"/>
        <v>3618997.6</v>
      </c>
      <c r="V318" s="60">
        <f t="shared" si="474"/>
        <v>3620660.05</v>
      </c>
      <c r="W318" s="60">
        <f t="shared" ref="W318:Y318" si="492">W319+W321+W323</f>
        <v>2750000</v>
      </c>
      <c r="X318" s="60">
        <f t="shared" si="492"/>
        <v>0</v>
      </c>
      <c r="Y318" s="60">
        <f t="shared" si="492"/>
        <v>0</v>
      </c>
      <c r="Z318" s="60">
        <f t="shared" si="476"/>
        <v>6423850</v>
      </c>
      <c r="AA318" s="60">
        <f t="shared" si="477"/>
        <v>3618997.6</v>
      </c>
      <c r="AB318" s="60">
        <f t="shared" si="478"/>
        <v>3620660.05</v>
      </c>
    </row>
    <row r="319" spans="1:28" ht="39.6">
      <c r="A319" s="181"/>
      <c r="B319" s="82" t="s">
        <v>51</v>
      </c>
      <c r="C319" s="5" t="s">
        <v>85</v>
      </c>
      <c r="D319" s="5" t="s">
        <v>21</v>
      </c>
      <c r="E319" s="5" t="s">
        <v>100</v>
      </c>
      <c r="F319" s="100" t="s">
        <v>233</v>
      </c>
      <c r="G319" s="55" t="s">
        <v>49</v>
      </c>
      <c r="H319" s="60">
        <f>H320</f>
        <v>2164798</v>
      </c>
      <c r="I319" s="60">
        <f t="shared" ref="I319:M319" si="493">I320</f>
        <v>2186245.6</v>
      </c>
      <c r="J319" s="60">
        <f t="shared" si="493"/>
        <v>2187908.0499999998</v>
      </c>
      <c r="K319" s="60">
        <f t="shared" si="493"/>
        <v>0</v>
      </c>
      <c r="L319" s="60">
        <f t="shared" si="493"/>
        <v>0</v>
      </c>
      <c r="M319" s="60">
        <f t="shared" si="493"/>
        <v>0</v>
      </c>
      <c r="N319" s="60">
        <f t="shared" si="490"/>
        <v>2164798</v>
      </c>
      <c r="O319" s="60">
        <f t="shared" si="490"/>
        <v>2186245.6</v>
      </c>
      <c r="P319" s="60">
        <f t="shared" si="490"/>
        <v>2187908.0499999998</v>
      </c>
      <c r="Q319" s="60">
        <f t="shared" ref="Q319:S319" si="494">Q320</f>
        <v>0</v>
      </c>
      <c r="R319" s="60">
        <f t="shared" si="494"/>
        <v>0</v>
      </c>
      <c r="S319" s="60">
        <f t="shared" si="494"/>
        <v>0</v>
      </c>
      <c r="T319" s="60">
        <f t="shared" si="472"/>
        <v>2164798</v>
      </c>
      <c r="U319" s="60">
        <f t="shared" si="473"/>
        <v>2186245.6</v>
      </c>
      <c r="V319" s="60">
        <f t="shared" si="474"/>
        <v>2187908.0499999998</v>
      </c>
      <c r="W319" s="60">
        <f t="shared" ref="W319:Y319" si="495">W320</f>
        <v>0</v>
      </c>
      <c r="X319" s="60">
        <f t="shared" si="495"/>
        <v>0</v>
      </c>
      <c r="Y319" s="60">
        <f t="shared" si="495"/>
        <v>0</v>
      </c>
      <c r="Z319" s="60">
        <f t="shared" si="476"/>
        <v>2164798</v>
      </c>
      <c r="AA319" s="60">
        <f t="shared" si="477"/>
        <v>2186245.6</v>
      </c>
      <c r="AB319" s="60">
        <f t="shared" si="478"/>
        <v>2187908.0499999998</v>
      </c>
    </row>
    <row r="320" spans="1:28">
      <c r="A320" s="181"/>
      <c r="B320" s="82" t="s">
        <v>64</v>
      </c>
      <c r="C320" s="5" t="s">
        <v>85</v>
      </c>
      <c r="D320" s="5" t="s">
        <v>21</v>
      </c>
      <c r="E320" s="5" t="s">
        <v>100</v>
      </c>
      <c r="F320" s="100" t="s">
        <v>233</v>
      </c>
      <c r="G320" s="55" t="s">
        <v>65</v>
      </c>
      <c r="H320" s="60">
        <v>2164798</v>
      </c>
      <c r="I320" s="60">
        <v>2186245.6</v>
      </c>
      <c r="J320" s="60">
        <v>2187908.0499999998</v>
      </c>
      <c r="K320" s="60"/>
      <c r="L320" s="60"/>
      <c r="M320" s="60"/>
      <c r="N320" s="60">
        <f t="shared" si="490"/>
        <v>2164798</v>
      </c>
      <c r="O320" s="60">
        <f t="shared" si="490"/>
        <v>2186245.6</v>
      </c>
      <c r="P320" s="60">
        <f t="shared" si="490"/>
        <v>2187908.0499999998</v>
      </c>
      <c r="Q320" s="60"/>
      <c r="R320" s="60"/>
      <c r="S320" s="60"/>
      <c r="T320" s="60">
        <f t="shared" si="472"/>
        <v>2164798</v>
      </c>
      <c r="U320" s="60">
        <f t="shared" si="473"/>
        <v>2186245.6</v>
      </c>
      <c r="V320" s="60">
        <f t="shared" si="474"/>
        <v>2187908.0499999998</v>
      </c>
      <c r="W320" s="60"/>
      <c r="X320" s="60"/>
      <c r="Y320" s="60"/>
      <c r="Z320" s="60">
        <f t="shared" si="476"/>
        <v>2164798</v>
      </c>
      <c r="AA320" s="60">
        <f t="shared" si="477"/>
        <v>2186245.6</v>
      </c>
      <c r="AB320" s="60">
        <f t="shared" si="478"/>
        <v>2187908.0499999998</v>
      </c>
    </row>
    <row r="321" spans="1:28" ht="26.4">
      <c r="A321" s="181"/>
      <c r="B321" s="82" t="s">
        <v>186</v>
      </c>
      <c r="C321" s="5" t="s">
        <v>85</v>
      </c>
      <c r="D321" s="5" t="s">
        <v>21</v>
      </c>
      <c r="E321" s="5" t="s">
        <v>100</v>
      </c>
      <c r="F321" s="100" t="s">
        <v>233</v>
      </c>
      <c r="G321" s="55" t="s">
        <v>32</v>
      </c>
      <c r="H321" s="60">
        <f>H322</f>
        <v>1410000</v>
      </c>
      <c r="I321" s="60">
        <f t="shared" ref="I321:M321" si="496">I322</f>
        <v>1410000</v>
      </c>
      <c r="J321" s="60">
        <f t="shared" si="496"/>
        <v>1410000</v>
      </c>
      <c r="K321" s="60">
        <f t="shared" si="496"/>
        <v>9000000</v>
      </c>
      <c r="L321" s="60">
        <f t="shared" si="496"/>
        <v>0</v>
      </c>
      <c r="M321" s="60">
        <f t="shared" si="496"/>
        <v>0</v>
      </c>
      <c r="N321" s="60">
        <f t="shared" si="490"/>
        <v>10410000</v>
      </c>
      <c r="O321" s="60">
        <f t="shared" si="490"/>
        <v>1410000</v>
      </c>
      <c r="P321" s="60">
        <f t="shared" si="490"/>
        <v>1410000</v>
      </c>
      <c r="Q321" s="60">
        <f t="shared" ref="Q321:S321" si="497">Q322</f>
        <v>-8923700</v>
      </c>
      <c r="R321" s="60">
        <f t="shared" si="497"/>
        <v>0</v>
      </c>
      <c r="S321" s="60">
        <f t="shared" si="497"/>
        <v>0</v>
      </c>
      <c r="T321" s="60">
        <f t="shared" si="472"/>
        <v>1486300</v>
      </c>
      <c r="U321" s="60">
        <f t="shared" si="473"/>
        <v>1410000</v>
      </c>
      <c r="V321" s="60">
        <f t="shared" si="474"/>
        <v>1410000</v>
      </c>
      <c r="W321" s="60">
        <f t="shared" ref="W321:Y321" si="498">W322</f>
        <v>2736000</v>
      </c>
      <c r="X321" s="60">
        <f t="shared" si="498"/>
        <v>0</v>
      </c>
      <c r="Y321" s="60">
        <f t="shared" si="498"/>
        <v>0</v>
      </c>
      <c r="Z321" s="60">
        <f t="shared" si="476"/>
        <v>4222300</v>
      </c>
      <c r="AA321" s="60">
        <f t="shared" si="477"/>
        <v>1410000</v>
      </c>
      <c r="AB321" s="60">
        <f t="shared" si="478"/>
        <v>1410000</v>
      </c>
    </row>
    <row r="322" spans="1:28" ht="26.4">
      <c r="A322" s="181"/>
      <c r="B322" s="86" t="s">
        <v>34</v>
      </c>
      <c r="C322" s="5" t="s">
        <v>85</v>
      </c>
      <c r="D322" s="5" t="s">
        <v>21</v>
      </c>
      <c r="E322" s="5" t="s">
        <v>100</v>
      </c>
      <c r="F322" s="100" t="s">
        <v>233</v>
      </c>
      <c r="G322" s="55" t="s">
        <v>33</v>
      </c>
      <c r="H322" s="60">
        <v>1410000</v>
      </c>
      <c r="I322" s="60">
        <v>1410000</v>
      </c>
      <c r="J322" s="60">
        <v>1410000</v>
      </c>
      <c r="K322" s="60">
        <v>9000000</v>
      </c>
      <c r="L322" s="60"/>
      <c r="M322" s="60"/>
      <c r="N322" s="60">
        <f t="shared" si="490"/>
        <v>10410000</v>
      </c>
      <c r="O322" s="60">
        <f t="shared" si="490"/>
        <v>1410000</v>
      </c>
      <c r="P322" s="60">
        <f t="shared" si="490"/>
        <v>1410000</v>
      </c>
      <c r="Q322" s="60">
        <v>-8923700</v>
      </c>
      <c r="R322" s="60"/>
      <c r="S322" s="60"/>
      <c r="T322" s="60">
        <f t="shared" si="472"/>
        <v>1486300</v>
      </c>
      <c r="U322" s="60">
        <f t="shared" si="473"/>
        <v>1410000</v>
      </c>
      <c r="V322" s="60">
        <f t="shared" si="474"/>
        <v>1410000</v>
      </c>
      <c r="W322" s="60">
        <f>2286000+450000</f>
        <v>2736000</v>
      </c>
      <c r="X322" s="60"/>
      <c r="Y322" s="60"/>
      <c r="Z322" s="60">
        <f t="shared" si="476"/>
        <v>4222300</v>
      </c>
      <c r="AA322" s="60">
        <f t="shared" si="477"/>
        <v>1410000</v>
      </c>
      <c r="AB322" s="60">
        <f t="shared" si="478"/>
        <v>1410000</v>
      </c>
    </row>
    <row r="323" spans="1:28">
      <c r="A323" s="181"/>
      <c r="B323" s="71" t="s">
        <v>47</v>
      </c>
      <c r="C323" s="5" t="s">
        <v>85</v>
      </c>
      <c r="D323" s="5" t="s">
        <v>21</v>
      </c>
      <c r="E323" s="5" t="s">
        <v>100</v>
      </c>
      <c r="F323" s="100" t="s">
        <v>233</v>
      </c>
      <c r="G323" s="36" t="s">
        <v>45</v>
      </c>
      <c r="H323" s="60">
        <f>H324</f>
        <v>22752</v>
      </c>
      <c r="I323" s="60">
        <f t="shared" ref="I323:M323" si="499">I324</f>
        <v>22752</v>
      </c>
      <c r="J323" s="60">
        <f t="shared" si="499"/>
        <v>22752</v>
      </c>
      <c r="K323" s="60">
        <f t="shared" si="499"/>
        <v>0</v>
      </c>
      <c r="L323" s="60">
        <f t="shared" si="499"/>
        <v>0</v>
      </c>
      <c r="M323" s="60">
        <f t="shared" si="499"/>
        <v>0</v>
      </c>
      <c r="N323" s="60">
        <f t="shared" si="490"/>
        <v>22752</v>
      </c>
      <c r="O323" s="60">
        <f t="shared" si="490"/>
        <v>22752</v>
      </c>
      <c r="P323" s="60">
        <f t="shared" si="490"/>
        <v>22752</v>
      </c>
      <c r="Q323" s="60">
        <f t="shared" ref="Q323:S323" si="500">Q324</f>
        <v>0</v>
      </c>
      <c r="R323" s="60">
        <f t="shared" si="500"/>
        <v>0</v>
      </c>
      <c r="S323" s="60">
        <f t="shared" si="500"/>
        <v>0</v>
      </c>
      <c r="T323" s="60">
        <f t="shared" si="472"/>
        <v>22752</v>
      </c>
      <c r="U323" s="60">
        <f t="shared" si="473"/>
        <v>22752</v>
      </c>
      <c r="V323" s="60">
        <f t="shared" si="474"/>
        <v>22752</v>
      </c>
      <c r="W323" s="60">
        <f t="shared" ref="W323:Y323" si="501">W324</f>
        <v>14000</v>
      </c>
      <c r="X323" s="60">
        <f t="shared" si="501"/>
        <v>0</v>
      </c>
      <c r="Y323" s="60">
        <f t="shared" si="501"/>
        <v>0</v>
      </c>
      <c r="Z323" s="60">
        <f t="shared" si="476"/>
        <v>36752</v>
      </c>
      <c r="AA323" s="60">
        <f t="shared" si="477"/>
        <v>22752</v>
      </c>
      <c r="AB323" s="60">
        <f t="shared" si="478"/>
        <v>22752</v>
      </c>
    </row>
    <row r="324" spans="1:28">
      <c r="A324" s="181"/>
      <c r="B324" s="142" t="s">
        <v>56</v>
      </c>
      <c r="C324" s="5" t="s">
        <v>85</v>
      </c>
      <c r="D324" s="5" t="s">
        <v>21</v>
      </c>
      <c r="E324" s="5" t="s">
        <v>100</v>
      </c>
      <c r="F324" s="100" t="s">
        <v>233</v>
      </c>
      <c r="G324" s="36" t="s">
        <v>57</v>
      </c>
      <c r="H324" s="60">
        <v>22752</v>
      </c>
      <c r="I324" s="60">
        <v>22752</v>
      </c>
      <c r="J324" s="60">
        <v>22752</v>
      </c>
      <c r="K324" s="60"/>
      <c r="L324" s="60"/>
      <c r="M324" s="60"/>
      <c r="N324" s="60">
        <f t="shared" si="490"/>
        <v>22752</v>
      </c>
      <c r="O324" s="60">
        <f t="shared" si="490"/>
        <v>22752</v>
      </c>
      <c r="P324" s="60">
        <f t="shared" si="490"/>
        <v>22752</v>
      </c>
      <c r="Q324" s="60"/>
      <c r="R324" s="60"/>
      <c r="S324" s="60"/>
      <c r="T324" s="60">
        <f t="shared" si="472"/>
        <v>22752</v>
      </c>
      <c r="U324" s="60">
        <f t="shared" si="473"/>
        <v>22752</v>
      </c>
      <c r="V324" s="60">
        <f t="shared" si="474"/>
        <v>22752</v>
      </c>
      <c r="W324" s="60">
        <v>14000</v>
      </c>
      <c r="X324" s="60"/>
      <c r="Y324" s="60"/>
      <c r="Z324" s="60">
        <f t="shared" si="476"/>
        <v>36752</v>
      </c>
      <c r="AA324" s="60">
        <f t="shared" si="477"/>
        <v>22752</v>
      </c>
      <c r="AB324" s="60">
        <f t="shared" si="478"/>
        <v>22752</v>
      </c>
    </row>
    <row r="325" spans="1:28" ht="39.6">
      <c r="A325" s="117"/>
      <c r="B325" s="118" t="s">
        <v>229</v>
      </c>
      <c r="C325" s="5" t="s">
        <v>85</v>
      </c>
      <c r="D325" s="5" t="s">
        <v>21</v>
      </c>
      <c r="E325" s="5" t="s">
        <v>100</v>
      </c>
      <c r="F325" s="54" t="s">
        <v>190</v>
      </c>
      <c r="G325" s="55"/>
      <c r="H325" s="64">
        <f>H326</f>
        <v>50000</v>
      </c>
      <c r="I325" s="64">
        <f t="shared" ref="I325:M326" si="502">I326</f>
        <v>0</v>
      </c>
      <c r="J325" s="64">
        <f t="shared" si="502"/>
        <v>0</v>
      </c>
      <c r="K325" s="64">
        <f t="shared" si="502"/>
        <v>0</v>
      </c>
      <c r="L325" s="64">
        <f t="shared" si="502"/>
        <v>0</v>
      </c>
      <c r="M325" s="64">
        <f t="shared" si="502"/>
        <v>0</v>
      </c>
      <c r="N325" s="64">
        <f t="shared" si="424"/>
        <v>50000</v>
      </c>
      <c r="O325" s="64">
        <f t="shared" si="425"/>
        <v>0</v>
      </c>
      <c r="P325" s="64">
        <f t="shared" si="426"/>
        <v>0</v>
      </c>
      <c r="Q325" s="64">
        <f t="shared" ref="Q325:S326" si="503">Q326</f>
        <v>0</v>
      </c>
      <c r="R325" s="64">
        <f t="shared" si="503"/>
        <v>0</v>
      </c>
      <c r="S325" s="64">
        <f t="shared" si="503"/>
        <v>0</v>
      </c>
      <c r="T325" s="64">
        <f t="shared" si="472"/>
        <v>50000</v>
      </c>
      <c r="U325" s="64">
        <f t="shared" si="473"/>
        <v>0</v>
      </c>
      <c r="V325" s="64">
        <f t="shared" si="474"/>
        <v>0</v>
      </c>
      <c r="W325" s="64">
        <f t="shared" ref="W325:Y326" si="504">W326</f>
        <v>0</v>
      </c>
      <c r="X325" s="64">
        <f t="shared" si="504"/>
        <v>0</v>
      </c>
      <c r="Y325" s="64">
        <f t="shared" si="504"/>
        <v>0</v>
      </c>
      <c r="Z325" s="64">
        <f t="shared" si="476"/>
        <v>50000</v>
      </c>
      <c r="AA325" s="64">
        <f t="shared" si="477"/>
        <v>0</v>
      </c>
      <c r="AB325" s="64">
        <f t="shared" si="478"/>
        <v>0</v>
      </c>
    </row>
    <row r="326" spans="1:28" ht="26.4">
      <c r="A326" s="117"/>
      <c r="B326" s="82" t="s">
        <v>186</v>
      </c>
      <c r="C326" s="5" t="s">
        <v>85</v>
      </c>
      <c r="D326" s="5" t="s">
        <v>21</v>
      </c>
      <c r="E326" s="5" t="s">
        <v>100</v>
      </c>
      <c r="F326" s="54" t="s">
        <v>190</v>
      </c>
      <c r="G326" s="55" t="s">
        <v>32</v>
      </c>
      <c r="H326" s="64">
        <f>H327</f>
        <v>50000</v>
      </c>
      <c r="I326" s="64">
        <f t="shared" si="502"/>
        <v>0</v>
      </c>
      <c r="J326" s="64">
        <f t="shared" si="502"/>
        <v>0</v>
      </c>
      <c r="K326" s="64">
        <f t="shared" si="502"/>
        <v>0</v>
      </c>
      <c r="L326" s="64">
        <f t="shared" si="502"/>
        <v>0</v>
      </c>
      <c r="M326" s="64">
        <f t="shared" si="502"/>
        <v>0</v>
      </c>
      <c r="N326" s="64">
        <f t="shared" si="424"/>
        <v>50000</v>
      </c>
      <c r="O326" s="64">
        <f t="shared" si="425"/>
        <v>0</v>
      </c>
      <c r="P326" s="64">
        <f t="shared" si="426"/>
        <v>0</v>
      </c>
      <c r="Q326" s="64">
        <f t="shared" si="503"/>
        <v>0</v>
      </c>
      <c r="R326" s="64">
        <f t="shared" si="503"/>
        <v>0</v>
      </c>
      <c r="S326" s="64">
        <f t="shared" si="503"/>
        <v>0</v>
      </c>
      <c r="T326" s="64">
        <f t="shared" si="472"/>
        <v>50000</v>
      </c>
      <c r="U326" s="64">
        <f t="shared" si="473"/>
        <v>0</v>
      </c>
      <c r="V326" s="64">
        <f t="shared" si="474"/>
        <v>0</v>
      </c>
      <c r="W326" s="64">
        <f t="shared" si="504"/>
        <v>0</v>
      </c>
      <c r="X326" s="64">
        <f t="shared" si="504"/>
        <v>0</v>
      </c>
      <c r="Y326" s="64">
        <f t="shared" si="504"/>
        <v>0</v>
      </c>
      <c r="Z326" s="64">
        <f t="shared" si="476"/>
        <v>50000</v>
      </c>
      <c r="AA326" s="64">
        <f t="shared" si="477"/>
        <v>0</v>
      </c>
      <c r="AB326" s="64">
        <f t="shared" si="478"/>
        <v>0</v>
      </c>
    </row>
    <row r="327" spans="1:28" ht="26.4">
      <c r="A327" s="117"/>
      <c r="B327" s="86" t="s">
        <v>34</v>
      </c>
      <c r="C327" s="5" t="s">
        <v>85</v>
      </c>
      <c r="D327" s="5" t="s">
        <v>21</v>
      </c>
      <c r="E327" s="5" t="s">
        <v>100</v>
      </c>
      <c r="F327" s="54" t="s">
        <v>190</v>
      </c>
      <c r="G327" s="55" t="s">
        <v>33</v>
      </c>
      <c r="H327" s="60">
        <v>50000</v>
      </c>
      <c r="I327" s="60">
        <v>0</v>
      </c>
      <c r="J327" s="60">
        <v>0</v>
      </c>
      <c r="K327" s="60"/>
      <c r="L327" s="60"/>
      <c r="M327" s="60"/>
      <c r="N327" s="60">
        <f t="shared" si="424"/>
        <v>50000</v>
      </c>
      <c r="O327" s="60">
        <f t="shared" si="425"/>
        <v>0</v>
      </c>
      <c r="P327" s="60">
        <f t="shared" si="426"/>
        <v>0</v>
      </c>
      <c r="Q327" s="60"/>
      <c r="R327" s="60"/>
      <c r="S327" s="60"/>
      <c r="T327" s="60">
        <f t="shared" si="472"/>
        <v>50000</v>
      </c>
      <c r="U327" s="60">
        <f t="shared" si="473"/>
        <v>0</v>
      </c>
      <c r="V327" s="60">
        <f t="shared" si="474"/>
        <v>0</v>
      </c>
      <c r="W327" s="60"/>
      <c r="X327" s="60"/>
      <c r="Y327" s="60"/>
      <c r="Z327" s="60">
        <f t="shared" si="476"/>
        <v>50000</v>
      </c>
      <c r="AA327" s="60">
        <f t="shared" si="477"/>
        <v>0</v>
      </c>
      <c r="AB327" s="60">
        <f t="shared" si="478"/>
        <v>0</v>
      </c>
    </row>
    <row r="328" spans="1:28" ht="39.6">
      <c r="A328" s="181"/>
      <c r="B328" s="87" t="s">
        <v>230</v>
      </c>
      <c r="C328" s="10" t="s">
        <v>85</v>
      </c>
      <c r="D328" s="5" t="s">
        <v>21</v>
      </c>
      <c r="E328" s="5" t="s">
        <v>100</v>
      </c>
      <c r="F328" s="100" t="s">
        <v>231</v>
      </c>
      <c r="G328" s="55"/>
      <c r="H328" s="60">
        <f>H329+H331+H333</f>
        <v>8341524.2300000004</v>
      </c>
      <c r="I328" s="60">
        <f t="shared" ref="I328:J328" si="505">I329+I331+I333</f>
        <v>8240292.5200000005</v>
      </c>
      <c r="J328" s="60">
        <f t="shared" si="505"/>
        <v>5047135.43</v>
      </c>
      <c r="K328" s="60">
        <f t="shared" ref="K328:M328" si="506">K329+K331+K333</f>
        <v>0</v>
      </c>
      <c r="L328" s="60">
        <f t="shared" si="506"/>
        <v>0</v>
      </c>
      <c r="M328" s="60">
        <f t="shared" si="506"/>
        <v>0</v>
      </c>
      <c r="N328" s="60">
        <f t="shared" si="424"/>
        <v>8341524.2300000004</v>
      </c>
      <c r="O328" s="60">
        <f t="shared" si="425"/>
        <v>8240292.5200000005</v>
      </c>
      <c r="P328" s="60">
        <f t="shared" si="426"/>
        <v>5047135.43</v>
      </c>
      <c r="Q328" s="60">
        <f t="shared" ref="Q328:S328" si="507">Q329+Q331+Q333</f>
        <v>81100</v>
      </c>
      <c r="R328" s="60">
        <f t="shared" si="507"/>
        <v>0</v>
      </c>
      <c r="S328" s="60">
        <f t="shared" si="507"/>
        <v>0</v>
      </c>
      <c r="T328" s="60">
        <f t="shared" si="472"/>
        <v>8422624.2300000004</v>
      </c>
      <c r="U328" s="60">
        <f t="shared" si="473"/>
        <v>8240292.5200000005</v>
      </c>
      <c r="V328" s="60">
        <f t="shared" si="474"/>
        <v>5047135.43</v>
      </c>
      <c r="W328" s="60">
        <f t="shared" ref="W328:Y328" si="508">W329+W331+W333</f>
        <v>-2551211.58</v>
      </c>
      <c r="X328" s="60">
        <f t="shared" si="508"/>
        <v>0</v>
      </c>
      <c r="Y328" s="60">
        <f t="shared" si="508"/>
        <v>0</v>
      </c>
      <c r="Z328" s="60">
        <f t="shared" si="476"/>
        <v>5871412.6500000004</v>
      </c>
      <c r="AA328" s="60">
        <f t="shared" si="477"/>
        <v>8240292.5200000005</v>
      </c>
      <c r="AB328" s="60">
        <f t="shared" si="478"/>
        <v>5047135.43</v>
      </c>
    </row>
    <row r="329" spans="1:28" ht="39.6">
      <c r="A329" s="181"/>
      <c r="B329" s="82" t="s">
        <v>51</v>
      </c>
      <c r="C329" s="5" t="s">
        <v>85</v>
      </c>
      <c r="D329" s="5" t="s">
        <v>21</v>
      </c>
      <c r="E329" s="5" t="s">
        <v>100</v>
      </c>
      <c r="F329" s="100" t="s">
        <v>231</v>
      </c>
      <c r="G329" s="55" t="s">
        <v>49</v>
      </c>
      <c r="H329" s="60">
        <f>H330</f>
        <v>3214045</v>
      </c>
      <c r="I329" s="60">
        <f t="shared" ref="I329:M329" si="509">I330</f>
        <v>3245813.29</v>
      </c>
      <c r="J329" s="60">
        <f t="shared" si="509"/>
        <v>3247899.43</v>
      </c>
      <c r="K329" s="60">
        <f t="shared" si="509"/>
        <v>0</v>
      </c>
      <c r="L329" s="60">
        <f t="shared" si="509"/>
        <v>0</v>
      </c>
      <c r="M329" s="60">
        <f t="shared" si="509"/>
        <v>0</v>
      </c>
      <c r="N329" s="60">
        <f t="shared" si="424"/>
        <v>3214045</v>
      </c>
      <c r="O329" s="60">
        <f t="shared" si="425"/>
        <v>3245813.29</v>
      </c>
      <c r="P329" s="60">
        <f t="shared" si="426"/>
        <v>3247899.43</v>
      </c>
      <c r="Q329" s="60">
        <f t="shared" ref="Q329:S329" si="510">Q330</f>
        <v>10000</v>
      </c>
      <c r="R329" s="60">
        <f t="shared" si="510"/>
        <v>0</v>
      </c>
      <c r="S329" s="60">
        <f t="shared" si="510"/>
        <v>0</v>
      </c>
      <c r="T329" s="60">
        <f t="shared" si="472"/>
        <v>3224045</v>
      </c>
      <c r="U329" s="60">
        <f t="shared" si="473"/>
        <v>3245813.29</v>
      </c>
      <c r="V329" s="60">
        <f t="shared" si="474"/>
        <v>3247899.43</v>
      </c>
      <c r="W329" s="60">
        <f t="shared" ref="W329:Y329" si="511">W330</f>
        <v>0</v>
      </c>
      <c r="X329" s="60">
        <f t="shared" si="511"/>
        <v>0</v>
      </c>
      <c r="Y329" s="60">
        <f t="shared" si="511"/>
        <v>0</v>
      </c>
      <c r="Z329" s="60">
        <f t="shared" si="476"/>
        <v>3224045</v>
      </c>
      <c r="AA329" s="60">
        <f t="shared" si="477"/>
        <v>3245813.29</v>
      </c>
      <c r="AB329" s="60">
        <f t="shared" si="478"/>
        <v>3247899.43</v>
      </c>
    </row>
    <row r="330" spans="1:28">
      <c r="A330" s="181"/>
      <c r="B330" s="82" t="s">
        <v>64</v>
      </c>
      <c r="C330" s="5" t="s">
        <v>85</v>
      </c>
      <c r="D330" s="5" t="s">
        <v>21</v>
      </c>
      <c r="E330" s="5" t="s">
        <v>100</v>
      </c>
      <c r="F330" s="100" t="s">
        <v>231</v>
      </c>
      <c r="G330" s="55" t="s">
        <v>65</v>
      </c>
      <c r="H330" s="60">
        <v>3214045</v>
      </c>
      <c r="I330" s="60">
        <v>3245813.29</v>
      </c>
      <c r="J330" s="60">
        <v>3247899.43</v>
      </c>
      <c r="K330" s="60"/>
      <c r="L330" s="60"/>
      <c r="M330" s="60"/>
      <c r="N330" s="60">
        <f t="shared" si="424"/>
        <v>3214045</v>
      </c>
      <c r="O330" s="60">
        <f t="shared" si="425"/>
        <v>3245813.29</v>
      </c>
      <c r="P330" s="60">
        <f t="shared" si="426"/>
        <v>3247899.43</v>
      </c>
      <c r="Q330" s="60">
        <v>10000</v>
      </c>
      <c r="R330" s="60"/>
      <c r="S330" s="60"/>
      <c r="T330" s="60">
        <f t="shared" si="472"/>
        <v>3224045</v>
      </c>
      <c r="U330" s="60">
        <f t="shared" si="473"/>
        <v>3245813.29</v>
      </c>
      <c r="V330" s="60">
        <f t="shared" si="474"/>
        <v>3247899.43</v>
      </c>
      <c r="W330" s="60"/>
      <c r="X330" s="60"/>
      <c r="Y330" s="60"/>
      <c r="Z330" s="60">
        <f t="shared" si="476"/>
        <v>3224045</v>
      </c>
      <c r="AA330" s="60">
        <f t="shared" si="477"/>
        <v>3245813.29</v>
      </c>
      <c r="AB330" s="60">
        <f t="shared" si="478"/>
        <v>3247899.43</v>
      </c>
    </row>
    <row r="331" spans="1:28" ht="26.4">
      <c r="A331" s="181"/>
      <c r="B331" s="82" t="s">
        <v>186</v>
      </c>
      <c r="C331" s="5" t="s">
        <v>85</v>
      </c>
      <c r="D331" s="5" t="s">
        <v>21</v>
      </c>
      <c r="E331" s="5" t="s">
        <v>100</v>
      </c>
      <c r="F331" s="100" t="s">
        <v>231</v>
      </c>
      <c r="G331" s="55" t="s">
        <v>32</v>
      </c>
      <c r="H331" s="60">
        <f>H332</f>
        <v>5108243.2300000004</v>
      </c>
      <c r="I331" s="60">
        <f t="shared" ref="I331:M331" si="512">I332</f>
        <v>4975243.2300000004</v>
      </c>
      <c r="J331" s="60">
        <f t="shared" si="512"/>
        <v>1780000</v>
      </c>
      <c r="K331" s="60">
        <f t="shared" si="512"/>
        <v>0</v>
      </c>
      <c r="L331" s="60">
        <f t="shared" si="512"/>
        <v>0</v>
      </c>
      <c r="M331" s="60">
        <f t="shared" si="512"/>
        <v>0</v>
      </c>
      <c r="N331" s="60">
        <f t="shared" si="424"/>
        <v>5108243.2300000004</v>
      </c>
      <c r="O331" s="60">
        <f t="shared" si="425"/>
        <v>4975243.2300000004</v>
      </c>
      <c r="P331" s="60">
        <f t="shared" si="426"/>
        <v>1780000</v>
      </c>
      <c r="Q331" s="60">
        <f t="shared" ref="Q331:S331" si="513">Q332</f>
        <v>63600</v>
      </c>
      <c r="R331" s="60">
        <f t="shared" si="513"/>
        <v>0</v>
      </c>
      <c r="S331" s="60">
        <f t="shared" si="513"/>
        <v>0</v>
      </c>
      <c r="T331" s="60">
        <f t="shared" si="472"/>
        <v>5171843.2300000004</v>
      </c>
      <c r="U331" s="60">
        <f t="shared" si="473"/>
        <v>4975243.2300000004</v>
      </c>
      <c r="V331" s="60">
        <f t="shared" si="474"/>
        <v>1780000</v>
      </c>
      <c r="W331" s="60">
        <f t="shared" ref="W331:Y331" si="514">W332</f>
        <v>-2559211.58</v>
      </c>
      <c r="X331" s="60">
        <f t="shared" si="514"/>
        <v>0</v>
      </c>
      <c r="Y331" s="60">
        <f t="shared" si="514"/>
        <v>0</v>
      </c>
      <c r="Z331" s="60">
        <f t="shared" si="476"/>
        <v>2612631.6500000004</v>
      </c>
      <c r="AA331" s="60">
        <f t="shared" si="477"/>
        <v>4975243.2300000004</v>
      </c>
      <c r="AB331" s="60">
        <f t="shared" si="478"/>
        <v>1780000</v>
      </c>
    </row>
    <row r="332" spans="1:28" ht="26.4">
      <c r="A332" s="181"/>
      <c r="B332" s="86" t="s">
        <v>34</v>
      </c>
      <c r="C332" s="5" t="s">
        <v>85</v>
      </c>
      <c r="D332" s="5" t="s">
        <v>21</v>
      </c>
      <c r="E332" s="5" t="s">
        <v>100</v>
      </c>
      <c r="F332" s="100" t="s">
        <v>231</v>
      </c>
      <c r="G332" s="55" t="s">
        <v>33</v>
      </c>
      <c r="H332" s="60">
        <v>5108243.2300000004</v>
      </c>
      <c r="I332" s="60">
        <v>4975243.2300000004</v>
      </c>
      <c r="J332" s="60">
        <v>1780000</v>
      </c>
      <c r="K332" s="60"/>
      <c r="L332" s="60"/>
      <c r="M332" s="60"/>
      <c r="N332" s="60">
        <f t="shared" si="424"/>
        <v>5108243.2300000004</v>
      </c>
      <c r="O332" s="60">
        <f t="shared" si="425"/>
        <v>4975243.2300000004</v>
      </c>
      <c r="P332" s="60">
        <f t="shared" si="426"/>
        <v>1780000</v>
      </c>
      <c r="Q332" s="60">
        <v>63600</v>
      </c>
      <c r="R332" s="60"/>
      <c r="S332" s="60"/>
      <c r="T332" s="60">
        <f t="shared" si="472"/>
        <v>5171843.2300000004</v>
      </c>
      <c r="U332" s="60">
        <f t="shared" si="473"/>
        <v>4975243.2300000004</v>
      </c>
      <c r="V332" s="60">
        <f t="shared" si="474"/>
        <v>1780000</v>
      </c>
      <c r="W332" s="60">
        <v>-2559211.58</v>
      </c>
      <c r="X332" s="60"/>
      <c r="Y332" s="60"/>
      <c r="Z332" s="60">
        <f t="shared" si="476"/>
        <v>2612631.6500000004</v>
      </c>
      <c r="AA332" s="60">
        <f t="shared" si="477"/>
        <v>4975243.2300000004</v>
      </c>
      <c r="AB332" s="60">
        <f t="shared" si="478"/>
        <v>1780000</v>
      </c>
    </row>
    <row r="333" spans="1:28">
      <c r="A333" s="181"/>
      <c r="B333" s="71" t="s">
        <v>47</v>
      </c>
      <c r="C333" s="5" t="s">
        <v>85</v>
      </c>
      <c r="D333" s="5" t="s">
        <v>21</v>
      </c>
      <c r="E333" s="5" t="s">
        <v>100</v>
      </c>
      <c r="F333" s="100" t="s">
        <v>231</v>
      </c>
      <c r="G333" s="36" t="s">
        <v>45</v>
      </c>
      <c r="H333" s="60">
        <f>H334+H335</f>
        <v>19236</v>
      </c>
      <c r="I333" s="60">
        <f t="shared" ref="I333:M333" si="515">I334+I335</f>
        <v>19236</v>
      </c>
      <c r="J333" s="60">
        <f t="shared" si="515"/>
        <v>19236</v>
      </c>
      <c r="K333" s="60">
        <f t="shared" si="515"/>
        <v>0</v>
      </c>
      <c r="L333" s="60">
        <f t="shared" si="515"/>
        <v>0</v>
      </c>
      <c r="M333" s="60">
        <f t="shared" si="515"/>
        <v>0</v>
      </c>
      <c r="N333" s="60">
        <f t="shared" si="424"/>
        <v>19236</v>
      </c>
      <c r="O333" s="60">
        <f t="shared" si="425"/>
        <v>19236</v>
      </c>
      <c r="P333" s="60">
        <f t="shared" si="426"/>
        <v>19236</v>
      </c>
      <c r="Q333" s="60">
        <f t="shared" ref="Q333:S333" si="516">Q334+Q335</f>
        <v>7500</v>
      </c>
      <c r="R333" s="60">
        <f t="shared" si="516"/>
        <v>0</v>
      </c>
      <c r="S333" s="60">
        <f t="shared" si="516"/>
        <v>0</v>
      </c>
      <c r="T333" s="60">
        <f t="shared" si="472"/>
        <v>26736</v>
      </c>
      <c r="U333" s="60">
        <f t="shared" si="473"/>
        <v>19236</v>
      </c>
      <c r="V333" s="60">
        <f t="shared" si="474"/>
        <v>19236</v>
      </c>
      <c r="W333" s="60">
        <f t="shared" ref="W333:Y333" si="517">W334+W335</f>
        <v>8000</v>
      </c>
      <c r="X333" s="60">
        <f t="shared" si="517"/>
        <v>0</v>
      </c>
      <c r="Y333" s="60">
        <f t="shared" si="517"/>
        <v>0</v>
      </c>
      <c r="Z333" s="60">
        <f t="shared" si="476"/>
        <v>34736</v>
      </c>
      <c r="AA333" s="60">
        <f t="shared" si="477"/>
        <v>19236</v>
      </c>
      <c r="AB333" s="60">
        <f t="shared" si="478"/>
        <v>19236</v>
      </c>
    </row>
    <row r="334" spans="1:28" ht="26.4" hidden="1">
      <c r="A334" s="181"/>
      <c r="B334" s="156" t="s">
        <v>48</v>
      </c>
      <c r="C334" s="5" t="s">
        <v>85</v>
      </c>
      <c r="D334" s="5" t="s">
        <v>21</v>
      </c>
      <c r="E334" s="5" t="s">
        <v>100</v>
      </c>
      <c r="F334" s="100" t="s">
        <v>231</v>
      </c>
      <c r="G334" s="36" t="s">
        <v>46</v>
      </c>
      <c r="H334" s="60"/>
      <c r="I334" s="60"/>
      <c r="J334" s="60"/>
      <c r="K334" s="60"/>
      <c r="L334" s="60"/>
      <c r="M334" s="60"/>
      <c r="N334" s="60">
        <f t="shared" si="424"/>
        <v>0</v>
      </c>
      <c r="O334" s="60">
        <f t="shared" si="425"/>
        <v>0</v>
      </c>
      <c r="P334" s="60">
        <f t="shared" si="426"/>
        <v>0</v>
      </c>
      <c r="Q334" s="60"/>
      <c r="R334" s="60"/>
      <c r="S334" s="60"/>
      <c r="T334" s="60">
        <f t="shared" si="472"/>
        <v>0</v>
      </c>
      <c r="U334" s="60">
        <f t="shared" si="473"/>
        <v>0</v>
      </c>
      <c r="V334" s="60">
        <f t="shared" si="474"/>
        <v>0</v>
      </c>
      <c r="W334" s="60"/>
      <c r="X334" s="60"/>
      <c r="Y334" s="60"/>
      <c r="Z334" s="60">
        <f t="shared" si="476"/>
        <v>0</v>
      </c>
      <c r="AA334" s="60">
        <f t="shared" si="477"/>
        <v>0</v>
      </c>
      <c r="AB334" s="60">
        <f t="shared" si="478"/>
        <v>0</v>
      </c>
    </row>
    <row r="335" spans="1:28">
      <c r="A335" s="181"/>
      <c r="B335" s="142" t="s">
        <v>56</v>
      </c>
      <c r="C335" s="10" t="s">
        <v>85</v>
      </c>
      <c r="D335" s="5" t="s">
        <v>21</v>
      </c>
      <c r="E335" s="5" t="s">
        <v>100</v>
      </c>
      <c r="F335" s="100" t="s">
        <v>231</v>
      </c>
      <c r="G335" s="36" t="s">
        <v>57</v>
      </c>
      <c r="H335" s="60">
        <v>19236</v>
      </c>
      <c r="I335" s="60">
        <v>19236</v>
      </c>
      <c r="J335" s="60">
        <v>19236</v>
      </c>
      <c r="K335" s="60"/>
      <c r="L335" s="60"/>
      <c r="M335" s="60"/>
      <c r="N335" s="60">
        <f t="shared" si="424"/>
        <v>19236</v>
      </c>
      <c r="O335" s="60">
        <f t="shared" si="425"/>
        <v>19236</v>
      </c>
      <c r="P335" s="60">
        <f t="shared" si="426"/>
        <v>19236</v>
      </c>
      <c r="Q335" s="60">
        <v>7500</v>
      </c>
      <c r="R335" s="60"/>
      <c r="S335" s="60"/>
      <c r="T335" s="60">
        <f t="shared" si="472"/>
        <v>26736</v>
      </c>
      <c r="U335" s="60">
        <f t="shared" si="473"/>
        <v>19236</v>
      </c>
      <c r="V335" s="60">
        <f t="shared" si="474"/>
        <v>19236</v>
      </c>
      <c r="W335" s="60">
        <v>8000</v>
      </c>
      <c r="X335" s="60"/>
      <c r="Y335" s="60"/>
      <c r="Z335" s="60">
        <f t="shared" si="476"/>
        <v>34736</v>
      </c>
      <c r="AA335" s="60">
        <f t="shared" si="477"/>
        <v>19236</v>
      </c>
      <c r="AB335" s="60">
        <f t="shared" si="478"/>
        <v>19236</v>
      </c>
    </row>
    <row r="336" spans="1:28" ht="26.4">
      <c r="A336" s="181"/>
      <c r="B336" s="142" t="s">
        <v>399</v>
      </c>
      <c r="C336" s="35" t="s">
        <v>85</v>
      </c>
      <c r="D336" s="35" t="s">
        <v>21</v>
      </c>
      <c r="E336" s="35" t="s">
        <v>100</v>
      </c>
      <c r="F336" s="100" t="s">
        <v>398</v>
      </c>
      <c r="G336" s="36"/>
      <c r="H336" s="60">
        <f>H337</f>
        <v>0</v>
      </c>
      <c r="I336" s="60">
        <f t="shared" ref="I336:M337" si="518">I337</f>
        <v>0</v>
      </c>
      <c r="J336" s="60">
        <f t="shared" si="518"/>
        <v>0</v>
      </c>
      <c r="K336" s="60">
        <f t="shared" si="518"/>
        <v>2815993.82</v>
      </c>
      <c r="L336" s="60">
        <f t="shared" si="518"/>
        <v>0</v>
      </c>
      <c r="M336" s="60">
        <f t="shared" si="518"/>
        <v>0</v>
      </c>
      <c r="N336" s="60">
        <f t="shared" ref="N336:N338" si="519">H336+K336</f>
        <v>2815993.82</v>
      </c>
      <c r="O336" s="60">
        <f t="shared" ref="O336:O338" si="520">I336+L336</f>
        <v>0</v>
      </c>
      <c r="P336" s="60">
        <f t="shared" ref="P336:P338" si="521">J336+M336</f>
        <v>0</v>
      </c>
      <c r="Q336" s="60">
        <f t="shared" ref="Q336:S337" si="522">Q337</f>
        <v>0</v>
      </c>
      <c r="R336" s="60">
        <f t="shared" si="522"/>
        <v>2217813.31</v>
      </c>
      <c r="S336" s="60">
        <f t="shared" si="522"/>
        <v>2217813.31</v>
      </c>
      <c r="T336" s="60">
        <f t="shared" si="472"/>
        <v>2815993.82</v>
      </c>
      <c r="U336" s="60">
        <f t="shared" si="473"/>
        <v>2217813.31</v>
      </c>
      <c r="V336" s="60">
        <f t="shared" si="474"/>
        <v>2217813.31</v>
      </c>
      <c r="W336" s="60">
        <f t="shared" ref="W336:Y337" si="523">W337</f>
        <v>0</v>
      </c>
      <c r="X336" s="60">
        <f t="shared" si="523"/>
        <v>0</v>
      </c>
      <c r="Y336" s="60">
        <f t="shared" si="523"/>
        <v>0</v>
      </c>
      <c r="Z336" s="60">
        <f t="shared" si="476"/>
        <v>2815993.82</v>
      </c>
      <c r="AA336" s="60">
        <f t="shared" si="477"/>
        <v>2217813.31</v>
      </c>
      <c r="AB336" s="60">
        <f t="shared" si="478"/>
        <v>2217813.31</v>
      </c>
    </row>
    <row r="337" spans="1:28" ht="26.4">
      <c r="A337" s="181"/>
      <c r="B337" s="82" t="s">
        <v>186</v>
      </c>
      <c r="C337" s="35" t="s">
        <v>85</v>
      </c>
      <c r="D337" s="35" t="s">
        <v>21</v>
      </c>
      <c r="E337" s="35" t="s">
        <v>100</v>
      </c>
      <c r="F337" s="100" t="s">
        <v>398</v>
      </c>
      <c r="G337" s="36" t="s">
        <v>32</v>
      </c>
      <c r="H337" s="60">
        <f>H338</f>
        <v>0</v>
      </c>
      <c r="I337" s="60">
        <f t="shared" si="518"/>
        <v>0</v>
      </c>
      <c r="J337" s="60">
        <f t="shared" si="518"/>
        <v>0</v>
      </c>
      <c r="K337" s="60">
        <f t="shared" si="518"/>
        <v>2815993.82</v>
      </c>
      <c r="L337" s="60">
        <f t="shared" si="518"/>
        <v>0</v>
      </c>
      <c r="M337" s="60">
        <f t="shared" si="518"/>
        <v>0</v>
      </c>
      <c r="N337" s="60">
        <f t="shared" si="519"/>
        <v>2815993.82</v>
      </c>
      <c r="O337" s="60">
        <f t="shared" si="520"/>
        <v>0</v>
      </c>
      <c r="P337" s="60">
        <f t="shared" si="521"/>
        <v>0</v>
      </c>
      <c r="Q337" s="60">
        <f t="shared" si="522"/>
        <v>0</v>
      </c>
      <c r="R337" s="60">
        <f t="shared" si="522"/>
        <v>2217813.31</v>
      </c>
      <c r="S337" s="60">
        <f t="shared" si="522"/>
        <v>2217813.31</v>
      </c>
      <c r="T337" s="60">
        <f t="shared" si="472"/>
        <v>2815993.82</v>
      </c>
      <c r="U337" s="60">
        <f t="shared" si="473"/>
        <v>2217813.31</v>
      </c>
      <c r="V337" s="60">
        <f t="shared" si="474"/>
        <v>2217813.31</v>
      </c>
      <c r="W337" s="60">
        <f t="shared" si="523"/>
        <v>0</v>
      </c>
      <c r="X337" s="60">
        <f t="shared" si="523"/>
        <v>0</v>
      </c>
      <c r="Y337" s="60">
        <f t="shared" si="523"/>
        <v>0</v>
      </c>
      <c r="Z337" s="60">
        <f t="shared" si="476"/>
        <v>2815993.82</v>
      </c>
      <c r="AA337" s="60">
        <f t="shared" si="477"/>
        <v>2217813.31</v>
      </c>
      <c r="AB337" s="60">
        <f t="shared" si="478"/>
        <v>2217813.31</v>
      </c>
    </row>
    <row r="338" spans="1:28" ht="26.4">
      <c r="A338" s="181"/>
      <c r="B338" s="86" t="s">
        <v>34</v>
      </c>
      <c r="C338" s="35" t="s">
        <v>85</v>
      </c>
      <c r="D338" s="35" t="s">
        <v>21</v>
      </c>
      <c r="E338" s="35" t="s">
        <v>100</v>
      </c>
      <c r="F338" s="100" t="s">
        <v>398</v>
      </c>
      <c r="G338" s="36" t="s">
        <v>33</v>
      </c>
      <c r="H338" s="60"/>
      <c r="I338" s="60"/>
      <c r="J338" s="60"/>
      <c r="K338" s="60">
        <v>2815993.82</v>
      </c>
      <c r="L338" s="60"/>
      <c r="M338" s="60"/>
      <c r="N338" s="60">
        <f t="shared" si="519"/>
        <v>2815993.82</v>
      </c>
      <c r="O338" s="60">
        <f t="shared" si="520"/>
        <v>0</v>
      </c>
      <c r="P338" s="60">
        <f t="shared" si="521"/>
        <v>0</v>
      </c>
      <c r="Q338" s="60"/>
      <c r="R338" s="60">
        <v>2217813.31</v>
      </c>
      <c r="S338" s="60">
        <v>2217813.31</v>
      </c>
      <c r="T338" s="60">
        <f t="shared" si="472"/>
        <v>2815993.82</v>
      </c>
      <c r="U338" s="60">
        <f t="shared" si="473"/>
        <v>2217813.31</v>
      </c>
      <c r="V338" s="60">
        <f t="shared" si="474"/>
        <v>2217813.31</v>
      </c>
      <c r="W338" s="60"/>
      <c r="X338" s="60"/>
      <c r="Y338" s="60"/>
      <c r="Z338" s="60">
        <f t="shared" si="476"/>
        <v>2815993.82</v>
      </c>
      <c r="AA338" s="60">
        <f t="shared" si="477"/>
        <v>2217813.31</v>
      </c>
      <c r="AB338" s="60">
        <f t="shared" si="478"/>
        <v>2217813.31</v>
      </c>
    </row>
    <row r="339" spans="1:28" ht="26.4">
      <c r="A339" s="117"/>
      <c r="B339" s="188" t="s">
        <v>221</v>
      </c>
      <c r="C339" s="35" t="s">
        <v>85</v>
      </c>
      <c r="D339" s="35" t="s">
        <v>21</v>
      </c>
      <c r="E339" s="35" t="s">
        <v>100</v>
      </c>
      <c r="F339" s="100" t="s">
        <v>321</v>
      </c>
      <c r="G339" s="36"/>
      <c r="H339" s="64">
        <f>H340</f>
        <v>23128800</v>
      </c>
      <c r="I339" s="64">
        <f t="shared" ref="I339:M340" si="524">I340</f>
        <v>0</v>
      </c>
      <c r="J339" s="64">
        <f t="shared" si="524"/>
        <v>0</v>
      </c>
      <c r="K339" s="64">
        <f t="shared" si="524"/>
        <v>-1197400</v>
      </c>
      <c r="L339" s="64">
        <f t="shared" si="524"/>
        <v>0</v>
      </c>
      <c r="M339" s="64">
        <f t="shared" si="524"/>
        <v>0</v>
      </c>
      <c r="N339" s="64">
        <f t="shared" ref="N339:P341" si="525">H339+K339</f>
        <v>21931400</v>
      </c>
      <c r="O339" s="64">
        <f t="shared" si="525"/>
        <v>0</v>
      </c>
      <c r="P339" s="64">
        <f t="shared" si="525"/>
        <v>0</v>
      </c>
      <c r="Q339" s="64">
        <f t="shared" ref="Q339:S340" si="526">Q340</f>
        <v>183500</v>
      </c>
      <c r="R339" s="64">
        <f t="shared" si="526"/>
        <v>0</v>
      </c>
      <c r="S339" s="64">
        <f t="shared" si="526"/>
        <v>0</v>
      </c>
      <c r="T339" s="64">
        <f t="shared" si="472"/>
        <v>22114900</v>
      </c>
      <c r="U339" s="64">
        <f t="shared" si="473"/>
        <v>0</v>
      </c>
      <c r="V339" s="64">
        <f t="shared" si="474"/>
        <v>0</v>
      </c>
      <c r="W339" s="64">
        <f t="shared" ref="W339:Y340" si="527">W340</f>
        <v>0</v>
      </c>
      <c r="X339" s="64">
        <f t="shared" si="527"/>
        <v>0</v>
      </c>
      <c r="Y339" s="64">
        <f t="shared" si="527"/>
        <v>0</v>
      </c>
      <c r="Z339" s="64">
        <f t="shared" si="476"/>
        <v>22114900</v>
      </c>
      <c r="AA339" s="64">
        <f t="shared" si="477"/>
        <v>0</v>
      </c>
      <c r="AB339" s="64">
        <f t="shared" si="478"/>
        <v>0</v>
      </c>
    </row>
    <row r="340" spans="1:28" ht="26.4">
      <c r="A340" s="117"/>
      <c r="B340" s="82" t="s">
        <v>186</v>
      </c>
      <c r="C340" s="35" t="s">
        <v>85</v>
      </c>
      <c r="D340" s="35" t="s">
        <v>21</v>
      </c>
      <c r="E340" s="35" t="s">
        <v>100</v>
      </c>
      <c r="F340" s="100" t="s">
        <v>321</v>
      </c>
      <c r="G340" s="55" t="s">
        <v>32</v>
      </c>
      <c r="H340" s="64">
        <f>H341</f>
        <v>23128800</v>
      </c>
      <c r="I340" s="64">
        <f t="shared" si="524"/>
        <v>0</v>
      </c>
      <c r="J340" s="64">
        <f t="shared" si="524"/>
        <v>0</v>
      </c>
      <c r="K340" s="64">
        <f t="shared" si="524"/>
        <v>-1197400</v>
      </c>
      <c r="L340" s="64">
        <f t="shared" si="524"/>
        <v>0</v>
      </c>
      <c r="M340" s="64">
        <f t="shared" si="524"/>
        <v>0</v>
      </c>
      <c r="N340" s="64">
        <f t="shared" si="525"/>
        <v>21931400</v>
      </c>
      <c r="O340" s="64">
        <f t="shared" si="525"/>
        <v>0</v>
      </c>
      <c r="P340" s="64">
        <f t="shared" si="525"/>
        <v>0</v>
      </c>
      <c r="Q340" s="64">
        <f t="shared" si="526"/>
        <v>183500</v>
      </c>
      <c r="R340" s="64">
        <f t="shared" si="526"/>
        <v>0</v>
      </c>
      <c r="S340" s="64">
        <f t="shared" si="526"/>
        <v>0</v>
      </c>
      <c r="T340" s="64">
        <f t="shared" si="472"/>
        <v>22114900</v>
      </c>
      <c r="U340" s="64">
        <f t="shared" si="473"/>
        <v>0</v>
      </c>
      <c r="V340" s="64">
        <f t="shared" si="474"/>
        <v>0</v>
      </c>
      <c r="W340" s="64">
        <f t="shared" si="527"/>
        <v>0</v>
      </c>
      <c r="X340" s="64">
        <f t="shared" si="527"/>
        <v>0</v>
      </c>
      <c r="Y340" s="64">
        <f t="shared" si="527"/>
        <v>0</v>
      </c>
      <c r="Z340" s="64">
        <f t="shared" si="476"/>
        <v>22114900</v>
      </c>
      <c r="AA340" s="64">
        <f t="shared" si="477"/>
        <v>0</v>
      </c>
      <c r="AB340" s="64">
        <f t="shared" si="478"/>
        <v>0</v>
      </c>
    </row>
    <row r="341" spans="1:28" ht="26.4">
      <c r="A341" s="117"/>
      <c r="B341" s="86" t="s">
        <v>34</v>
      </c>
      <c r="C341" s="35" t="s">
        <v>85</v>
      </c>
      <c r="D341" s="35" t="s">
        <v>21</v>
      </c>
      <c r="E341" s="35" t="s">
        <v>100</v>
      </c>
      <c r="F341" s="100" t="s">
        <v>321</v>
      </c>
      <c r="G341" s="55" t="s">
        <v>33</v>
      </c>
      <c r="H341" s="64">
        <f>21607800+1521000</f>
        <v>23128800</v>
      </c>
      <c r="I341" s="64">
        <v>0</v>
      </c>
      <c r="J341" s="64">
        <v>0</v>
      </c>
      <c r="K341" s="64">
        <v>-1197400</v>
      </c>
      <c r="L341" s="64"/>
      <c r="M341" s="64"/>
      <c r="N341" s="64">
        <f t="shared" si="525"/>
        <v>21931400</v>
      </c>
      <c r="O341" s="64">
        <f t="shared" si="525"/>
        <v>0</v>
      </c>
      <c r="P341" s="64">
        <f t="shared" si="525"/>
        <v>0</v>
      </c>
      <c r="Q341" s="64">
        <f>-21660-108000-320000+315160+1620000-1577000+275000</f>
        <v>183500</v>
      </c>
      <c r="R341" s="64"/>
      <c r="S341" s="64"/>
      <c r="T341" s="64">
        <f t="shared" si="472"/>
        <v>22114900</v>
      </c>
      <c r="U341" s="64">
        <f t="shared" si="473"/>
        <v>0</v>
      </c>
      <c r="V341" s="64">
        <f t="shared" si="474"/>
        <v>0</v>
      </c>
      <c r="W341" s="64"/>
      <c r="X341" s="64"/>
      <c r="Y341" s="64"/>
      <c r="Z341" s="64">
        <f t="shared" si="476"/>
        <v>22114900</v>
      </c>
      <c r="AA341" s="64">
        <f t="shared" si="477"/>
        <v>0</v>
      </c>
      <c r="AB341" s="64">
        <f t="shared" si="478"/>
        <v>0</v>
      </c>
    </row>
    <row r="342" spans="1:28" ht="26.4">
      <c r="A342" s="117"/>
      <c r="B342" s="224" t="s">
        <v>437</v>
      </c>
      <c r="C342" s="35" t="s">
        <v>85</v>
      </c>
      <c r="D342" s="35" t="s">
        <v>21</v>
      </c>
      <c r="E342" s="35" t="s">
        <v>100</v>
      </c>
      <c r="F342" s="100" t="s">
        <v>436</v>
      </c>
      <c r="G342" s="220"/>
      <c r="H342" s="64"/>
      <c r="I342" s="64"/>
      <c r="J342" s="64"/>
      <c r="K342" s="64"/>
      <c r="L342" s="64"/>
      <c r="M342" s="64"/>
      <c r="N342" s="64"/>
      <c r="O342" s="64"/>
      <c r="P342" s="64"/>
      <c r="Q342" s="64"/>
      <c r="R342" s="64"/>
      <c r="S342" s="64"/>
      <c r="T342" s="64"/>
      <c r="U342" s="64"/>
      <c r="V342" s="64"/>
      <c r="W342" s="64">
        <f>W343</f>
        <v>7170705.25</v>
      </c>
      <c r="X342" s="64">
        <f t="shared" ref="X342:Y343" si="528">X343</f>
        <v>0</v>
      </c>
      <c r="Y342" s="64">
        <f t="shared" si="528"/>
        <v>0</v>
      </c>
      <c r="Z342" s="64">
        <f t="shared" ref="Z342:Z344" si="529">T342+W342</f>
        <v>7170705.25</v>
      </c>
      <c r="AA342" s="64">
        <f t="shared" ref="AA342:AA344" si="530">U342+X342</f>
        <v>0</v>
      </c>
      <c r="AB342" s="64">
        <f t="shared" ref="AB342:AB344" si="531">V342+Y342</f>
        <v>0</v>
      </c>
    </row>
    <row r="343" spans="1:28" ht="26.4">
      <c r="A343" s="117"/>
      <c r="B343" s="225" t="s">
        <v>186</v>
      </c>
      <c r="C343" s="35" t="s">
        <v>85</v>
      </c>
      <c r="D343" s="35" t="s">
        <v>21</v>
      </c>
      <c r="E343" s="35" t="s">
        <v>100</v>
      </c>
      <c r="F343" s="100" t="s">
        <v>436</v>
      </c>
      <c r="G343" s="220" t="s">
        <v>32</v>
      </c>
      <c r="H343" s="64"/>
      <c r="I343" s="64"/>
      <c r="J343" s="64"/>
      <c r="K343" s="64"/>
      <c r="L343" s="64"/>
      <c r="M343" s="64"/>
      <c r="N343" s="64"/>
      <c r="O343" s="64"/>
      <c r="P343" s="64"/>
      <c r="Q343" s="64"/>
      <c r="R343" s="64"/>
      <c r="S343" s="64"/>
      <c r="T343" s="64"/>
      <c r="U343" s="64"/>
      <c r="V343" s="64"/>
      <c r="W343" s="64">
        <f>W344</f>
        <v>7170705.25</v>
      </c>
      <c r="X343" s="64">
        <f t="shared" si="528"/>
        <v>0</v>
      </c>
      <c r="Y343" s="64">
        <f t="shared" si="528"/>
        <v>0</v>
      </c>
      <c r="Z343" s="64">
        <f t="shared" si="529"/>
        <v>7170705.25</v>
      </c>
      <c r="AA343" s="64">
        <f t="shared" si="530"/>
        <v>0</v>
      </c>
      <c r="AB343" s="64">
        <f t="shared" si="531"/>
        <v>0</v>
      </c>
    </row>
    <row r="344" spans="1:28" ht="26.4">
      <c r="A344" s="117"/>
      <c r="B344" s="226" t="s">
        <v>34</v>
      </c>
      <c r="C344" s="35" t="s">
        <v>85</v>
      </c>
      <c r="D344" s="35" t="s">
        <v>21</v>
      </c>
      <c r="E344" s="35" t="s">
        <v>100</v>
      </c>
      <c r="F344" s="100" t="s">
        <v>436</v>
      </c>
      <c r="G344" s="220" t="s">
        <v>33</v>
      </c>
      <c r="H344" s="64"/>
      <c r="I344" s="64"/>
      <c r="J344" s="64"/>
      <c r="K344" s="64"/>
      <c r="L344" s="64"/>
      <c r="M344" s="64"/>
      <c r="N344" s="64"/>
      <c r="O344" s="64"/>
      <c r="P344" s="64"/>
      <c r="Q344" s="64"/>
      <c r="R344" s="64"/>
      <c r="S344" s="64"/>
      <c r="T344" s="64"/>
      <c r="U344" s="64"/>
      <c r="V344" s="64"/>
      <c r="W344" s="64">
        <v>7170705.25</v>
      </c>
      <c r="X344" s="64"/>
      <c r="Y344" s="64"/>
      <c r="Z344" s="64">
        <f t="shared" si="529"/>
        <v>7170705.25</v>
      </c>
      <c r="AA344" s="64">
        <f t="shared" si="530"/>
        <v>0</v>
      </c>
      <c r="AB344" s="64">
        <f t="shared" si="531"/>
        <v>0</v>
      </c>
    </row>
    <row r="345" spans="1:28">
      <c r="A345" s="105"/>
      <c r="B345" s="85"/>
      <c r="C345" s="4"/>
      <c r="D345" s="4"/>
      <c r="E345" s="4"/>
      <c r="F345" s="5"/>
      <c r="G345" s="1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  <c r="AB345" s="57"/>
    </row>
    <row r="346" spans="1:28" ht="41.4">
      <c r="A346" s="186" t="s">
        <v>6</v>
      </c>
      <c r="B346" s="157" t="s">
        <v>292</v>
      </c>
      <c r="C346" s="8" t="s">
        <v>28</v>
      </c>
      <c r="D346" s="8" t="s">
        <v>21</v>
      </c>
      <c r="E346" s="8" t="s">
        <v>100</v>
      </c>
      <c r="F346" s="7" t="s">
        <v>101</v>
      </c>
      <c r="G346" s="18"/>
      <c r="H346" s="58">
        <f t="shared" ref="H346:M346" si="532">H353+H347+H350</f>
        <v>12826000</v>
      </c>
      <c r="I346" s="58">
        <f t="shared" si="532"/>
        <v>200000</v>
      </c>
      <c r="J346" s="58">
        <f t="shared" si="532"/>
        <v>200000</v>
      </c>
      <c r="K346" s="58">
        <f t="shared" si="532"/>
        <v>-2590000</v>
      </c>
      <c r="L346" s="58">
        <f t="shared" si="532"/>
        <v>0</v>
      </c>
      <c r="M346" s="58">
        <f t="shared" si="532"/>
        <v>0</v>
      </c>
      <c r="N346" s="58">
        <f t="shared" si="424"/>
        <v>10236000</v>
      </c>
      <c r="O346" s="58">
        <f t="shared" si="425"/>
        <v>200000</v>
      </c>
      <c r="P346" s="58">
        <f t="shared" si="426"/>
        <v>200000</v>
      </c>
      <c r="Q346" s="58">
        <f>Q353+Q347+Q350+Q356</f>
        <v>969411.52</v>
      </c>
      <c r="R346" s="58">
        <f t="shared" ref="R346:S346" si="533">R353+R347+R350+R356</f>
        <v>0</v>
      </c>
      <c r="S346" s="58">
        <f t="shared" si="533"/>
        <v>0</v>
      </c>
      <c r="T346" s="58">
        <f t="shared" ref="T346:T355" si="534">N346+Q346</f>
        <v>11205411.52</v>
      </c>
      <c r="U346" s="58">
        <f t="shared" ref="U346:U355" si="535">O346+R346</f>
        <v>200000</v>
      </c>
      <c r="V346" s="58">
        <f t="shared" ref="V346:V355" si="536">P346+S346</f>
        <v>200000</v>
      </c>
      <c r="W346" s="58">
        <f>W353+W347+W350+W356</f>
        <v>0</v>
      </c>
      <c r="X346" s="58">
        <f t="shared" ref="X346:Y346" si="537">X353+X347+X350+X356</f>
        <v>0</v>
      </c>
      <c r="Y346" s="58">
        <f t="shared" si="537"/>
        <v>0</v>
      </c>
      <c r="Z346" s="58">
        <f t="shared" ref="Z346:Z378" si="538">T346+W346</f>
        <v>11205411.52</v>
      </c>
      <c r="AA346" s="58">
        <f t="shared" ref="AA346:AA378" si="539">U346+X346</f>
        <v>200000</v>
      </c>
      <c r="AB346" s="58">
        <f t="shared" ref="AB346:AB378" si="540">V346+Y346</f>
        <v>200000</v>
      </c>
    </row>
    <row r="347" spans="1:28">
      <c r="A347" s="181"/>
      <c r="B347" s="102" t="s">
        <v>170</v>
      </c>
      <c r="C347" s="35" t="s">
        <v>28</v>
      </c>
      <c r="D347" s="35" t="s">
        <v>21</v>
      </c>
      <c r="E347" s="35" t="s">
        <v>100</v>
      </c>
      <c r="F347" s="35" t="s">
        <v>169</v>
      </c>
      <c r="G347" s="36"/>
      <c r="H347" s="61">
        <f>H348</f>
        <v>5000000</v>
      </c>
      <c r="I347" s="61">
        <f t="shared" ref="I347:M348" si="541">I348</f>
        <v>0</v>
      </c>
      <c r="J347" s="61">
        <f t="shared" si="541"/>
        <v>0</v>
      </c>
      <c r="K347" s="61">
        <f t="shared" si="541"/>
        <v>0</v>
      </c>
      <c r="L347" s="61">
        <f t="shared" si="541"/>
        <v>0</v>
      </c>
      <c r="M347" s="61">
        <f t="shared" si="541"/>
        <v>0</v>
      </c>
      <c r="N347" s="61">
        <f t="shared" si="424"/>
        <v>5000000</v>
      </c>
      <c r="O347" s="61">
        <f t="shared" si="425"/>
        <v>0</v>
      </c>
      <c r="P347" s="61">
        <f t="shared" si="426"/>
        <v>0</v>
      </c>
      <c r="Q347" s="61">
        <f t="shared" ref="Q347:S348" si="542">Q348</f>
        <v>0</v>
      </c>
      <c r="R347" s="61">
        <f t="shared" si="542"/>
        <v>0</v>
      </c>
      <c r="S347" s="61">
        <f t="shared" si="542"/>
        <v>0</v>
      </c>
      <c r="T347" s="61">
        <f t="shared" si="534"/>
        <v>5000000</v>
      </c>
      <c r="U347" s="61">
        <f t="shared" si="535"/>
        <v>0</v>
      </c>
      <c r="V347" s="61">
        <f t="shared" si="536"/>
        <v>0</v>
      </c>
      <c r="W347" s="61">
        <f t="shared" ref="W347:Y348" si="543">W348</f>
        <v>0</v>
      </c>
      <c r="X347" s="61">
        <f t="shared" si="543"/>
        <v>0</v>
      </c>
      <c r="Y347" s="61">
        <f t="shared" si="543"/>
        <v>0</v>
      </c>
      <c r="Z347" s="61">
        <f t="shared" si="538"/>
        <v>5000000</v>
      </c>
      <c r="AA347" s="61">
        <f t="shared" si="539"/>
        <v>0</v>
      </c>
      <c r="AB347" s="61">
        <f t="shared" si="540"/>
        <v>0</v>
      </c>
    </row>
    <row r="348" spans="1:28" ht="26.4">
      <c r="A348" s="181"/>
      <c r="B348" s="74" t="s">
        <v>41</v>
      </c>
      <c r="C348" s="35" t="s">
        <v>28</v>
      </c>
      <c r="D348" s="35" t="s">
        <v>21</v>
      </c>
      <c r="E348" s="35" t="s">
        <v>100</v>
      </c>
      <c r="F348" s="35" t="s">
        <v>169</v>
      </c>
      <c r="G348" s="36" t="s">
        <v>39</v>
      </c>
      <c r="H348" s="61">
        <f>H349</f>
        <v>5000000</v>
      </c>
      <c r="I348" s="61">
        <f t="shared" si="541"/>
        <v>0</v>
      </c>
      <c r="J348" s="61">
        <f t="shared" si="541"/>
        <v>0</v>
      </c>
      <c r="K348" s="61">
        <f t="shared" si="541"/>
        <v>0</v>
      </c>
      <c r="L348" s="61">
        <f t="shared" si="541"/>
        <v>0</v>
      </c>
      <c r="M348" s="61">
        <f t="shared" si="541"/>
        <v>0</v>
      </c>
      <c r="N348" s="61">
        <f t="shared" si="424"/>
        <v>5000000</v>
      </c>
      <c r="O348" s="61">
        <f t="shared" si="425"/>
        <v>0</v>
      </c>
      <c r="P348" s="61">
        <f t="shared" si="426"/>
        <v>0</v>
      </c>
      <c r="Q348" s="61">
        <f t="shared" si="542"/>
        <v>0</v>
      </c>
      <c r="R348" s="61">
        <f t="shared" si="542"/>
        <v>0</v>
      </c>
      <c r="S348" s="61">
        <f t="shared" si="542"/>
        <v>0</v>
      </c>
      <c r="T348" s="61">
        <f t="shared" si="534"/>
        <v>5000000</v>
      </c>
      <c r="U348" s="61">
        <f t="shared" si="535"/>
        <v>0</v>
      </c>
      <c r="V348" s="61">
        <f t="shared" si="536"/>
        <v>0</v>
      </c>
      <c r="W348" s="61">
        <f t="shared" si="543"/>
        <v>0</v>
      </c>
      <c r="X348" s="61">
        <f t="shared" si="543"/>
        <v>0</v>
      </c>
      <c r="Y348" s="61">
        <f t="shared" si="543"/>
        <v>0</v>
      </c>
      <c r="Z348" s="61">
        <f t="shared" si="538"/>
        <v>5000000</v>
      </c>
      <c r="AA348" s="61">
        <f t="shared" si="539"/>
        <v>0</v>
      </c>
      <c r="AB348" s="61">
        <f t="shared" si="540"/>
        <v>0</v>
      </c>
    </row>
    <row r="349" spans="1:28">
      <c r="A349" s="185"/>
      <c r="B349" s="102" t="s">
        <v>42</v>
      </c>
      <c r="C349" s="35" t="s">
        <v>28</v>
      </c>
      <c r="D349" s="35" t="s">
        <v>21</v>
      </c>
      <c r="E349" s="35" t="s">
        <v>100</v>
      </c>
      <c r="F349" s="35" t="s">
        <v>169</v>
      </c>
      <c r="G349" s="36" t="s">
        <v>40</v>
      </c>
      <c r="H349" s="61">
        <v>5000000</v>
      </c>
      <c r="I349" s="61"/>
      <c r="J349" s="61"/>
      <c r="K349" s="61"/>
      <c r="L349" s="61"/>
      <c r="M349" s="61"/>
      <c r="N349" s="61">
        <f t="shared" si="424"/>
        <v>5000000</v>
      </c>
      <c r="O349" s="61">
        <f t="shared" si="425"/>
        <v>0</v>
      </c>
      <c r="P349" s="61">
        <f t="shared" si="426"/>
        <v>0</v>
      </c>
      <c r="Q349" s="61"/>
      <c r="R349" s="61"/>
      <c r="S349" s="61"/>
      <c r="T349" s="61">
        <f t="shared" si="534"/>
        <v>5000000</v>
      </c>
      <c r="U349" s="61">
        <f t="shared" si="535"/>
        <v>0</v>
      </c>
      <c r="V349" s="61">
        <f t="shared" si="536"/>
        <v>0</v>
      </c>
      <c r="W349" s="61"/>
      <c r="X349" s="61"/>
      <c r="Y349" s="61"/>
      <c r="Z349" s="61">
        <f t="shared" si="538"/>
        <v>5000000</v>
      </c>
      <c r="AA349" s="61">
        <f t="shared" si="539"/>
        <v>0</v>
      </c>
      <c r="AB349" s="61">
        <f t="shared" si="540"/>
        <v>0</v>
      </c>
    </row>
    <row r="350" spans="1:28" ht="24.75" customHeight="1">
      <c r="A350" s="181"/>
      <c r="B350" s="74" t="s">
        <v>221</v>
      </c>
      <c r="C350" s="5" t="s">
        <v>28</v>
      </c>
      <c r="D350" s="5" t="s">
        <v>21</v>
      </c>
      <c r="E350" s="5" t="s">
        <v>100</v>
      </c>
      <c r="F350" s="73" t="s">
        <v>321</v>
      </c>
      <c r="G350" s="101"/>
      <c r="H350" s="61">
        <f>H351</f>
        <v>7626000</v>
      </c>
      <c r="I350" s="61">
        <f t="shared" ref="I350:M350" si="544">I351</f>
        <v>0</v>
      </c>
      <c r="J350" s="61">
        <f t="shared" si="544"/>
        <v>0</v>
      </c>
      <c r="K350" s="61">
        <f t="shared" si="544"/>
        <v>-2590000</v>
      </c>
      <c r="L350" s="61">
        <f t="shared" si="544"/>
        <v>0</v>
      </c>
      <c r="M350" s="61">
        <f t="shared" si="544"/>
        <v>0</v>
      </c>
      <c r="N350" s="61">
        <f t="shared" ref="N350:P352" si="545">H350+K350</f>
        <v>5036000</v>
      </c>
      <c r="O350" s="61">
        <f t="shared" si="545"/>
        <v>0</v>
      </c>
      <c r="P350" s="61">
        <f t="shared" si="545"/>
        <v>0</v>
      </c>
      <c r="Q350" s="61">
        <f t="shared" ref="Q350:S351" si="546">Q351</f>
        <v>146060</v>
      </c>
      <c r="R350" s="61">
        <f t="shared" si="546"/>
        <v>0</v>
      </c>
      <c r="S350" s="61">
        <f t="shared" si="546"/>
        <v>0</v>
      </c>
      <c r="T350" s="61">
        <f t="shared" si="534"/>
        <v>5182060</v>
      </c>
      <c r="U350" s="61">
        <f t="shared" si="535"/>
        <v>0</v>
      </c>
      <c r="V350" s="61">
        <f t="shared" si="536"/>
        <v>0</v>
      </c>
      <c r="W350" s="61">
        <f t="shared" ref="W350:Y351" si="547">W351</f>
        <v>0</v>
      </c>
      <c r="X350" s="61">
        <f t="shared" si="547"/>
        <v>0</v>
      </c>
      <c r="Y350" s="61">
        <f t="shared" si="547"/>
        <v>0</v>
      </c>
      <c r="Z350" s="61">
        <f t="shared" si="538"/>
        <v>5182060</v>
      </c>
      <c r="AA350" s="61">
        <f t="shared" si="539"/>
        <v>0</v>
      </c>
      <c r="AB350" s="61">
        <f t="shared" si="540"/>
        <v>0</v>
      </c>
    </row>
    <row r="351" spans="1:28" ht="25.5" customHeight="1">
      <c r="A351" s="181"/>
      <c r="B351" s="156" t="s">
        <v>186</v>
      </c>
      <c r="C351" s="5" t="s">
        <v>28</v>
      </c>
      <c r="D351" s="5" t="s">
        <v>21</v>
      </c>
      <c r="E351" s="5" t="s">
        <v>100</v>
      </c>
      <c r="F351" s="73" t="s">
        <v>321</v>
      </c>
      <c r="G351" s="101" t="s">
        <v>32</v>
      </c>
      <c r="H351" s="61">
        <f>H352</f>
        <v>7626000</v>
      </c>
      <c r="I351" s="61">
        <f t="shared" ref="I351:M351" si="548">I352</f>
        <v>0</v>
      </c>
      <c r="J351" s="61">
        <f t="shared" si="548"/>
        <v>0</v>
      </c>
      <c r="K351" s="61">
        <f t="shared" si="548"/>
        <v>-2590000</v>
      </c>
      <c r="L351" s="61">
        <f t="shared" si="548"/>
        <v>0</v>
      </c>
      <c r="M351" s="61">
        <f t="shared" si="548"/>
        <v>0</v>
      </c>
      <c r="N351" s="61">
        <f t="shared" si="545"/>
        <v>5036000</v>
      </c>
      <c r="O351" s="61">
        <f t="shared" si="545"/>
        <v>0</v>
      </c>
      <c r="P351" s="61">
        <f t="shared" si="545"/>
        <v>0</v>
      </c>
      <c r="Q351" s="61">
        <f t="shared" si="546"/>
        <v>146060</v>
      </c>
      <c r="R351" s="61">
        <f t="shared" si="546"/>
        <v>0</v>
      </c>
      <c r="S351" s="61">
        <f t="shared" si="546"/>
        <v>0</v>
      </c>
      <c r="T351" s="61">
        <f t="shared" si="534"/>
        <v>5182060</v>
      </c>
      <c r="U351" s="61">
        <f t="shared" si="535"/>
        <v>0</v>
      </c>
      <c r="V351" s="61">
        <f t="shared" si="536"/>
        <v>0</v>
      </c>
      <c r="W351" s="61">
        <f t="shared" si="547"/>
        <v>0</v>
      </c>
      <c r="X351" s="61">
        <f t="shared" si="547"/>
        <v>0</v>
      </c>
      <c r="Y351" s="61">
        <f t="shared" si="547"/>
        <v>0</v>
      </c>
      <c r="Z351" s="61">
        <f t="shared" si="538"/>
        <v>5182060</v>
      </c>
      <c r="AA351" s="61">
        <f t="shared" si="539"/>
        <v>0</v>
      </c>
      <c r="AB351" s="61">
        <f t="shared" si="540"/>
        <v>0</v>
      </c>
    </row>
    <row r="352" spans="1:28" ht="30.75" customHeight="1">
      <c r="A352" s="181"/>
      <c r="B352" s="71" t="s">
        <v>34</v>
      </c>
      <c r="C352" s="5" t="s">
        <v>28</v>
      </c>
      <c r="D352" s="5" t="s">
        <v>21</v>
      </c>
      <c r="E352" s="5" t="s">
        <v>100</v>
      </c>
      <c r="F352" s="73" t="s">
        <v>321</v>
      </c>
      <c r="G352" s="101" t="s">
        <v>33</v>
      </c>
      <c r="H352" s="60">
        <v>7626000</v>
      </c>
      <c r="I352" s="61"/>
      <c r="J352" s="61"/>
      <c r="K352" s="61">
        <v>-2590000</v>
      </c>
      <c r="L352" s="61"/>
      <c r="M352" s="61"/>
      <c r="N352" s="61">
        <f t="shared" si="545"/>
        <v>5036000</v>
      </c>
      <c r="O352" s="61">
        <f t="shared" si="545"/>
        <v>0</v>
      </c>
      <c r="P352" s="61">
        <f t="shared" si="545"/>
        <v>0</v>
      </c>
      <c r="Q352" s="61">
        <f>-127960-803000+1077020</f>
        <v>146060</v>
      </c>
      <c r="R352" s="61"/>
      <c r="S352" s="61"/>
      <c r="T352" s="61">
        <f t="shared" si="534"/>
        <v>5182060</v>
      </c>
      <c r="U352" s="61">
        <f t="shared" si="535"/>
        <v>0</v>
      </c>
      <c r="V352" s="61">
        <f t="shared" si="536"/>
        <v>0</v>
      </c>
      <c r="W352" s="61"/>
      <c r="X352" s="61"/>
      <c r="Y352" s="61"/>
      <c r="Z352" s="61">
        <f t="shared" si="538"/>
        <v>5182060</v>
      </c>
      <c r="AA352" s="61">
        <f t="shared" si="539"/>
        <v>0</v>
      </c>
      <c r="AB352" s="61">
        <f t="shared" si="540"/>
        <v>0</v>
      </c>
    </row>
    <row r="353" spans="1:28">
      <c r="A353" s="267"/>
      <c r="B353" s="171" t="s">
        <v>234</v>
      </c>
      <c r="C353" s="5" t="s">
        <v>28</v>
      </c>
      <c r="D353" s="5" t="s">
        <v>21</v>
      </c>
      <c r="E353" s="5" t="s">
        <v>100</v>
      </c>
      <c r="F353" s="73" t="s">
        <v>196</v>
      </c>
      <c r="G353" s="17"/>
      <c r="H353" s="57">
        <f t="shared" ref="H353:M354" si="549">H354</f>
        <v>200000</v>
      </c>
      <c r="I353" s="57">
        <f t="shared" si="549"/>
        <v>200000</v>
      </c>
      <c r="J353" s="57">
        <f t="shared" si="549"/>
        <v>200000</v>
      </c>
      <c r="K353" s="57">
        <f t="shared" si="549"/>
        <v>0</v>
      </c>
      <c r="L353" s="57">
        <f t="shared" si="549"/>
        <v>0</v>
      </c>
      <c r="M353" s="57">
        <f t="shared" si="549"/>
        <v>0</v>
      </c>
      <c r="N353" s="57">
        <f t="shared" si="424"/>
        <v>200000</v>
      </c>
      <c r="O353" s="57">
        <f t="shared" si="425"/>
        <v>200000</v>
      </c>
      <c r="P353" s="57">
        <f t="shared" si="426"/>
        <v>200000</v>
      </c>
      <c r="Q353" s="57">
        <f t="shared" ref="Q353:S354" si="550">Q354</f>
        <v>-200000</v>
      </c>
      <c r="R353" s="57">
        <f t="shared" si="550"/>
        <v>-200000</v>
      </c>
      <c r="S353" s="57">
        <f t="shared" si="550"/>
        <v>-200000</v>
      </c>
      <c r="T353" s="57">
        <f t="shared" si="534"/>
        <v>0</v>
      </c>
      <c r="U353" s="57">
        <f t="shared" si="535"/>
        <v>0</v>
      </c>
      <c r="V353" s="57">
        <f t="shared" si="536"/>
        <v>0</v>
      </c>
      <c r="W353" s="57">
        <f t="shared" ref="W353:Y354" si="551">W354</f>
        <v>0</v>
      </c>
      <c r="X353" s="57">
        <f t="shared" si="551"/>
        <v>0</v>
      </c>
      <c r="Y353" s="57">
        <f t="shared" si="551"/>
        <v>0</v>
      </c>
      <c r="Z353" s="57">
        <f t="shared" si="538"/>
        <v>0</v>
      </c>
      <c r="AA353" s="57">
        <f t="shared" si="539"/>
        <v>0</v>
      </c>
      <c r="AB353" s="57">
        <f t="shared" si="540"/>
        <v>0</v>
      </c>
    </row>
    <row r="354" spans="1:28" ht="13.5" customHeight="1">
      <c r="A354" s="245"/>
      <c r="B354" s="26" t="s">
        <v>35</v>
      </c>
      <c r="C354" s="5" t="s">
        <v>28</v>
      </c>
      <c r="D354" s="5" t="s">
        <v>21</v>
      </c>
      <c r="E354" s="5" t="s">
        <v>100</v>
      </c>
      <c r="F354" s="73" t="s">
        <v>196</v>
      </c>
      <c r="G354" s="17" t="s">
        <v>36</v>
      </c>
      <c r="H354" s="57">
        <f t="shared" si="549"/>
        <v>200000</v>
      </c>
      <c r="I354" s="57">
        <f t="shared" si="549"/>
        <v>200000</v>
      </c>
      <c r="J354" s="57">
        <f t="shared" si="549"/>
        <v>200000</v>
      </c>
      <c r="K354" s="57">
        <f t="shared" si="549"/>
        <v>0</v>
      </c>
      <c r="L354" s="57">
        <f t="shared" si="549"/>
        <v>0</v>
      </c>
      <c r="M354" s="57">
        <f t="shared" si="549"/>
        <v>0</v>
      </c>
      <c r="N354" s="57">
        <f t="shared" si="424"/>
        <v>200000</v>
      </c>
      <c r="O354" s="57">
        <f t="shared" si="425"/>
        <v>200000</v>
      </c>
      <c r="P354" s="57">
        <f t="shared" si="426"/>
        <v>200000</v>
      </c>
      <c r="Q354" s="57">
        <f t="shared" si="550"/>
        <v>-200000</v>
      </c>
      <c r="R354" s="57">
        <f t="shared" si="550"/>
        <v>-200000</v>
      </c>
      <c r="S354" s="57">
        <f t="shared" si="550"/>
        <v>-200000</v>
      </c>
      <c r="T354" s="57">
        <f t="shared" si="534"/>
        <v>0</v>
      </c>
      <c r="U354" s="57">
        <f t="shared" si="535"/>
        <v>0</v>
      </c>
      <c r="V354" s="57">
        <f t="shared" si="536"/>
        <v>0</v>
      </c>
      <c r="W354" s="57">
        <f t="shared" si="551"/>
        <v>0</v>
      </c>
      <c r="X354" s="57">
        <f t="shared" si="551"/>
        <v>0</v>
      </c>
      <c r="Y354" s="57">
        <f t="shared" si="551"/>
        <v>0</v>
      </c>
      <c r="Z354" s="57">
        <f t="shared" si="538"/>
        <v>0</v>
      </c>
      <c r="AA354" s="57">
        <f t="shared" si="539"/>
        <v>0</v>
      </c>
      <c r="AB354" s="57">
        <f t="shared" si="540"/>
        <v>0</v>
      </c>
    </row>
    <row r="355" spans="1:28" ht="14.25" customHeight="1">
      <c r="A355" s="245"/>
      <c r="B355" s="26" t="s">
        <v>38</v>
      </c>
      <c r="C355" s="5" t="s">
        <v>28</v>
      </c>
      <c r="D355" s="5" t="s">
        <v>21</v>
      </c>
      <c r="E355" s="5" t="s">
        <v>100</v>
      </c>
      <c r="F355" s="73" t="s">
        <v>196</v>
      </c>
      <c r="G355" s="17" t="s">
        <v>37</v>
      </c>
      <c r="H355" s="61">
        <v>200000</v>
      </c>
      <c r="I355" s="61">
        <v>200000</v>
      </c>
      <c r="J355" s="61">
        <v>200000</v>
      </c>
      <c r="K355" s="61"/>
      <c r="L355" s="61"/>
      <c r="M355" s="61"/>
      <c r="N355" s="61">
        <f t="shared" si="424"/>
        <v>200000</v>
      </c>
      <c r="O355" s="61">
        <f t="shared" si="425"/>
        <v>200000</v>
      </c>
      <c r="P355" s="61">
        <f t="shared" si="426"/>
        <v>200000</v>
      </c>
      <c r="Q355" s="61">
        <v>-200000</v>
      </c>
      <c r="R355" s="61">
        <v>-200000</v>
      </c>
      <c r="S355" s="61">
        <v>-200000</v>
      </c>
      <c r="T355" s="61">
        <f t="shared" si="534"/>
        <v>0</v>
      </c>
      <c r="U355" s="61">
        <f t="shared" si="535"/>
        <v>0</v>
      </c>
      <c r="V355" s="61">
        <f t="shared" si="536"/>
        <v>0</v>
      </c>
      <c r="W355" s="61"/>
      <c r="X355" s="61"/>
      <c r="Y355" s="61"/>
      <c r="Z355" s="61">
        <f t="shared" si="538"/>
        <v>0</v>
      </c>
      <c r="AA355" s="61">
        <f t="shared" si="539"/>
        <v>0</v>
      </c>
      <c r="AB355" s="61">
        <f t="shared" si="540"/>
        <v>0</v>
      </c>
    </row>
    <row r="356" spans="1:28" ht="14.25" customHeight="1">
      <c r="A356" s="181"/>
      <c r="B356" s="171" t="s">
        <v>234</v>
      </c>
      <c r="C356" s="39" t="s">
        <v>28</v>
      </c>
      <c r="D356" s="39" t="s">
        <v>21</v>
      </c>
      <c r="E356" s="39" t="s">
        <v>100</v>
      </c>
      <c r="F356" s="73" t="s">
        <v>409</v>
      </c>
      <c r="G356" s="38"/>
      <c r="H356" s="61"/>
      <c r="I356" s="61"/>
      <c r="J356" s="61"/>
      <c r="K356" s="61"/>
      <c r="L356" s="61"/>
      <c r="M356" s="61"/>
      <c r="N356" s="61"/>
      <c r="O356" s="61"/>
      <c r="P356" s="61"/>
      <c r="Q356" s="61">
        <f>Q357</f>
        <v>1023351.52</v>
      </c>
      <c r="R356" s="61">
        <f t="shared" ref="R356:S357" si="552">R357</f>
        <v>200000</v>
      </c>
      <c r="S356" s="61">
        <f t="shared" si="552"/>
        <v>200000</v>
      </c>
      <c r="T356" s="61">
        <f t="shared" ref="T356:T359" si="553">N356+Q356</f>
        <v>1023351.52</v>
      </c>
      <c r="U356" s="61">
        <f t="shared" ref="U356:U359" si="554">O356+R356</f>
        <v>200000</v>
      </c>
      <c r="V356" s="61">
        <f t="shared" ref="V356:V359" si="555">P356+S356</f>
        <v>200000</v>
      </c>
      <c r="W356" s="61">
        <f>W357</f>
        <v>0</v>
      </c>
      <c r="X356" s="61">
        <f t="shared" ref="X356:Y357" si="556">X357</f>
        <v>0</v>
      </c>
      <c r="Y356" s="61">
        <f t="shared" si="556"/>
        <v>0</v>
      </c>
      <c r="Z356" s="61">
        <f t="shared" si="538"/>
        <v>1023351.52</v>
      </c>
      <c r="AA356" s="61">
        <f t="shared" si="539"/>
        <v>200000</v>
      </c>
      <c r="AB356" s="61">
        <f t="shared" si="540"/>
        <v>200000</v>
      </c>
    </row>
    <row r="357" spans="1:28" ht="14.25" customHeight="1">
      <c r="A357" s="181"/>
      <c r="B357" s="26" t="s">
        <v>35</v>
      </c>
      <c r="C357" s="39" t="s">
        <v>28</v>
      </c>
      <c r="D357" s="39" t="s">
        <v>21</v>
      </c>
      <c r="E357" s="39" t="s">
        <v>100</v>
      </c>
      <c r="F357" s="73" t="s">
        <v>409</v>
      </c>
      <c r="G357" s="101" t="s">
        <v>36</v>
      </c>
      <c r="H357" s="61"/>
      <c r="I357" s="61"/>
      <c r="J357" s="61"/>
      <c r="K357" s="61"/>
      <c r="L357" s="61"/>
      <c r="M357" s="61"/>
      <c r="N357" s="61"/>
      <c r="O357" s="61"/>
      <c r="P357" s="61"/>
      <c r="Q357" s="61">
        <f>Q358</f>
        <v>1023351.52</v>
      </c>
      <c r="R357" s="61">
        <f t="shared" si="552"/>
        <v>200000</v>
      </c>
      <c r="S357" s="61">
        <f t="shared" si="552"/>
        <v>200000</v>
      </c>
      <c r="T357" s="61">
        <f t="shared" si="553"/>
        <v>1023351.52</v>
      </c>
      <c r="U357" s="61">
        <f t="shared" si="554"/>
        <v>200000</v>
      </c>
      <c r="V357" s="61">
        <f t="shared" si="555"/>
        <v>200000</v>
      </c>
      <c r="W357" s="61">
        <f>W358</f>
        <v>0</v>
      </c>
      <c r="X357" s="61">
        <f t="shared" si="556"/>
        <v>0</v>
      </c>
      <c r="Y357" s="61">
        <f t="shared" si="556"/>
        <v>0</v>
      </c>
      <c r="Z357" s="61">
        <f t="shared" si="538"/>
        <v>1023351.52</v>
      </c>
      <c r="AA357" s="61">
        <f t="shared" si="539"/>
        <v>200000</v>
      </c>
      <c r="AB357" s="61">
        <f t="shared" si="540"/>
        <v>200000</v>
      </c>
    </row>
    <row r="358" spans="1:28" ht="14.25" customHeight="1">
      <c r="A358" s="181"/>
      <c r="B358" s="26" t="s">
        <v>38</v>
      </c>
      <c r="C358" s="39" t="s">
        <v>28</v>
      </c>
      <c r="D358" s="39" t="s">
        <v>21</v>
      </c>
      <c r="E358" s="39" t="s">
        <v>100</v>
      </c>
      <c r="F358" s="73" t="s">
        <v>409</v>
      </c>
      <c r="G358" s="101" t="s">
        <v>37</v>
      </c>
      <c r="H358" s="61"/>
      <c r="I358" s="61"/>
      <c r="J358" s="61"/>
      <c r="K358" s="61"/>
      <c r="L358" s="61"/>
      <c r="M358" s="61"/>
      <c r="N358" s="61"/>
      <c r="O358" s="61"/>
      <c r="P358" s="61"/>
      <c r="Q358" s="61">
        <v>1023351.52</v>
      </c>
      <c r="R358" s="61">
        <v>200000</v>
      </c>
      <c r="S358" s="61">
        <v>200000</v>
      </c>
      <c r="T358" s="61">
        <f t="shared" si="553"/>
        <v>1023351.52</v>
      </c>
      <c r="U358" s="61">
        <f t="shared" si="554"/>
        <v>200000</v>
      </c>
      <c r="V358" s="61">
        <f t="shared" si="555"/>
        <v>200000</v>
      </c>
      <c r="W358" s="61"/>
      <c r="X358" s="61"/>
      <c r="Y358" s="61"/>
      <c r="Z358" s="61">
        <f t="shared" si="538"/>
        <v>1023351.52</v>
      </c>
      <c r="AA358" s="61">
        <f t="shared" si="539"/>
        <v>200000</v>
      </c>
      <c r="AB358" s="61">
        <f t="shared" si="540"/>
        <v>200000</v>
      </c>
    </row>
    <row r="359" spans="1:28">
      <c r="A359" s="105"/>
      <c r="B359" s="85"/>
      <c r="C359" s="5"/>
      <c r="D359" s="5"/>
      <c r="E359" s="5"/>
      <c r="F359" s="5"/>
      <c r="G359" s="1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61">
        <f t="shared" si="553"/>
        <v>0</v>
      </c>
      <c r="U359" s="61">
        <f t="shared" si="554"/>
        <v>0</v>
      </c>
      <c r="V359" s="61">
        <f t="shared" si="555"/>
        <v>0</v>
      </c>
      <c r="W359" s="57"/>
      <c r="X359" s="57"/>
      <c r="Y359" s="57"/>
      <c r="Z359" s="61">
        <f t="shared" si="538"/>
        <v>0</v>
      </c>
      <c r="AA359" s="61">
        <f t="shared" si="539"/>
        <v>0</v>
      </c>
      <c r="AB359" s="61">
        <f t="shared" si="540"/>
        <v>0</v>
      </c>
    </row>
    <row r="360" spans="1:28" ht="41.4">
      <c r="A360" s="186" t="s">
        <v>7</v>
      </c>
      <c r="B360" s="96" t="s">
        <v>293</v>
      </c>
      <c r="C360" s="20" t="s">
        <v>15</v>
      </c>
      <c r="D360" s="9" t="s">
        <v>21</v>
      </c>
      <c r="E360" s="9" t="s">
        <v>100</v>
      </c>
      <c r="F360" s="20" t="s">
        <v>101</v>
      </c>
      <c r="G360" s="17"/>
      <c r="H360" s="58">
        <f>H361+H366+H376</f>
        <v>2241600</v>
      </c>
      <c r="I360" s="58">
        <f t="shared" ref="I360:J360" si="557">I361+I366+I376</f>
        <v>772400</v>
      </c>
      <c r="J360" s="58">
        <f t="shared" si="557"/>
        <v>772400</v>
      </c>
      <c r="K360" s="58">
        <f t="shared" ref="K360:M360" si="558">K361+K366+K376</f>
        <v>0</v>
      </c>
      <c r="L360" s="58">
        <f t="shared" si="558"/>
        <v>0</v>
      </c>
      <c r="M360" s="58">
        <f t="shared" si="558"/>
        <v>0</v>
      </c>
      <c r="N360" s="58">
        <f t="shared" si="424"/>
        <v>2241600</v>
      </c>
      <c r="O360" s="58">
        <f t="shared" si="425"/>
        <v>772400</v>
      </c>
      <c r="P360" s="58">
        <f t="shared" si="426"/>
        <v>772400</v>
      </c>
      <c r="Q360" s="58">
        <f>Q361+Q366+Q376+Q371</f>
        <v>143800</v>
      </c>
      <c r="R360" s="58">
        <f t="shared" ref="R360:S360" si="559">R361+R366+R376+R371</f>
        <v>0</v>
      </c>
      <c r="S360" s="58">
        <f t="shared" si="559"/>
        <v>0</v>
      </c>
      <c r="T360" s="58">
        <f t="shared" ref="T360:T378" si="560">N360+Q360</f>
        <v>2385400</v>
      </c>
      <c r="U360" s="58">
        <f t="shared" ref="U360:U378" si="561">O360+R360</f>
        <v>772400</v>
      </c>
      <c r="V360" s="58">
        <f t="shared" ref="V360:V378" si="562">P360+S360</f>
        <v>772400</v>
      </c>
      <c r="W360" s="58">
        <f>W361+W366+W376+W371</f>
        <v>0</v>
      </c>
      <c r="X360" s="58">
        <f t="shared" ref="X360:Y360" si="563">X361+X366+X376+X371</f>
        <v>0</v>
      </c>
      <c r="Y360" s="58">
        <f t="shared" si="563"/>
        <v>0</v>
      </c>
      <c r="Z360" s="58">
        <f t="shared" si="538"/>
        <v>2385400</v>
      </c>
      <c r="AA360" s="58">
        <f t="shared" si="539"/>
        <v>772400</v>
      </c>
      <c r="AB360" s="58">
        <f t="shared" si="540"/>
        <v>772400</v>
      </c>
    </row>
    <row r="361" spans="1:28">
      <c r="A361" s="267"/>
      <c r="B361" s="56" t="s">
        <v>235</v>
      </c>
      <c r="C361" s="5" t="s">
        <v>15</v>
      </c>
      <c r="D361" s="5" t="s">
        <v>21</v>
      </c>
      <c r="E361" s="5" t="s">
        <v>100</v>
      </c>
      <c r="F361" s="5" t="s">
        <v>115</v>
      </c>
      <c r="G361" s="17"/>
      <c r="H361" s="57">
        <f>H362+H364</f>
        <v>507700</v>
      </c>
      <c r="I361" s="57">
        <f t="shared" ref="I361:J361" si="564">I362+I364</f>
        <v>507700</v>
      </c>
      <c r="J361" s="57">
        <f t="shared" si="564"/>
        <v>507700</v>
      </c>
      <c r="K361" s="57">
        <f t="shared" ref="K361:M361" si="565">K362+K364</f>
        <v>0</v>
      </c>
      <c r="L361" s="57">
        <f t="shared" si="565"/>
        <v>0</v>
      </c>
      <c r="M361" s="57">
        <f t="shared" si="565"/>
        <v>0</v>
      </c>
      <c r="N361" s="57">
        <f t="shared" si="424"/>
        <v>507700</v>
      </c>
      <c r="O361" s="57">
        <f t="shared" si="425"/>
        <v>507700</v>
      </c>
      <c r="P361" s="57">
        <f t="shared" si="426"/>
        <v>507700</v>
      </c>
      <c r="Q361" s="57">
        <f t="shared" ref="Q361:S361" si="566">Q362+Q364</f>
        <v>0</v>
      </c>
      <c r="R361" s="57">
        <f t="shared" si="566"/>
        <v>0</v>
      </c>
      <c r="S361" s="57">
        <f t="shared" si="566"/>
        <v>0</v>
      </c>
      <c r="T361" s="57">
        <f t="shared" si="560"/>
        <v>507700</v>
      </c>
      <c r="U361" s="57">
        <f t="shared" si="561"/>
        <v>507700</v>
      </c>
      <c r="V361" s="57">
        <f t="shared" si="562"/>
        <v>507700</v>
      </c>
      <c r="W361" s="57">
        <f t="shared" ref="W361:Y361" si="567">W362+W364</f>
        <v>0</v>
      </c>
      <c r="X361" s="57">
        <f t="shared" si="567"/>
        <v>0</v>
      </c>
      <c r="Y361" s="57">
        <f t="shared" si="567"/>
        <v>0</v>
      </c>
      <c r="Z361" s="57">
        <f t="shared" si="538"/>
        <v>507700</v>
      </c>
      <c r="AA361" s="57">
        <f t="shared" si="539"/>
        <v>507700</v>
      </c>
      <c r="AB361" s="57">
        <f t="shared" si="540"/>
        <v>507700</v>
      </c>
    </row>
    <row r="362" spans="1:28" ht="26.4">
      <c r="A362" s="245"/>
      <c r="B362" s="56" t="s">
        <v>186</v>
      </c>
      <c r="C362" s="5" t="s">
        <v>15</v>
      </c>
      <c r="D362" s="5" t="s">
        <v>21</v>
      </c>
      <c r="E362" s="5" t="s">
        <v>100</v>
      </c>
      <c r="F362" s="5" t="s">
        <v>115</v>
      </c>
      <c r="G362" s="17" t="s">
        <v>32</v>
      </c>
      <c r="H362" s="57">
        <f>H363</f>
        <v>422200</v>
      </c>
      <c r="I362" s="57">
        <f t="shared" ref="I362:M362" si="568">I363</f>
        <v>422200</v>
      </c>
      <c r="J362" s="57">
        <f t="shared" si="568"/>
        <v>422200</v>
      </c>
      <c r="K362" s="57">
        <f t="shared" si="568"/>
        <v>0</v>
      </c>
      <c r="L362" s="57">
        <f t="shared" si="568"/>
        <v>0</v>
      </c>
      <c r="M362" s="57">
        <f t="shared" si="568"/>
        <v>0</v>
      </c>
      <c r="N362" s="57">
        <f t="shared" si="424"/>
        <v>422200</v>
      </c>
      <c r="O362" s="57">
        <f t="shared" si="425"/>
        <v>422200</v>
      </c>
      <c r="P362" s="57">
        <f t="shared" si="426"/>
        <v>422200</v>
      </c>
      <c r="Q362" s="57">
        <f t="shared" ref="Q362:S362" si="569">Q363</f>
        <v>0</v>
      </c>
      <c r="R362" s="57">
        <f t="shared" si="569"/>
        <v>0</v>
      </c>
      <c r="S362" s="57">
        <f t="shared" si="569"/>
        <v>0</v>
      </c>
      <c r="T362" s="57">
        <f t="shared" si="560"/>
        <v>422200</v>
      </c>
      <c r="U362" s="57">
        <f t="shared" si="561"/>
        <v>422200</v>
      </c>
      <c r="V362" s="57">
        <f t="shared" si="562"/>
        <v>422200</v>
      </c>
      <c r="W362" s="57">
        <f t="shared" ref="W362:Y362" si="570">W363</f>
        <v>0</v>
      </c>
      <c r="X362" s="57">
        <f t="shared" si="570"/>
        <v>0</v>
      </c>
      <c r="Y362" s="57">
        <f t="shared" si="570"/>
        <v>0</v>
      </c>
      <c r="Z362" s="57">
        <f t="shared" si="538"/>
        <v>422200</v>
      </c>
      <c r="AA362" s="57">
        <f t="shared" si="539"/>
        <v>422200</v>
      </c>
      <c r="AB362" s="57">
        <f t="shared" si="540"/>
        <v>422200</v>
      </c>
    </row>
    <row r="363" spans="1:28" ht="26.4">
      <c r="A363" s="245"/>
      <c r="B363" s="28" t="s">
        <v>34</v>
      </c>
      <c r="C363" s="5" t="s">
        <v>15</v>
      </c>
      <c r="D363" s="5" t="s">
        <v>21</v>
      </c>
      <c r="E363" s="5" t="s">
        <v>100</v>
      </c>
      <c r="F363" s="5" t="s">
        <v>115</v>
      </c>
      <c r="G363" s="17" t="s">
        <v>33</v>
      </c>
      <c r="H363" s="60">
        <v>422200</v>
      </c>
      <c r="I363" s="60">
        <v>422200</v>
      </c>
      <c r="J363" s="60">
        <v>422200</v>
      </c>
      <c r="K363" s="60"/>
      <c r="L363" s="60"/>
      <c r="M363" s="60"/>
      <c r="N363" s="60">
        <f t="shared" ref="N363:N446" si="571">H363+K363</f>
        <v>422200</v>
      </c>
      <c r="O363" s="60">
        <f t="shared" ref="O363:O446" si="572">I363+L363</f>
        <v>422200</v>
      </c>
      <c r="P363" s="60">
        <f t="shared" ref="P363:P446" si="573">J363+M363</f>
        <v>422200</v>
      </c>
      <c r="Q363" s="60"/>
      <c r="R363" s="60"/>
      <c r="S363" s="60"/>
      <c r="T363" s="60">
        <f t="shared" si="560"/>
        <v>422200</v>
      </c>
      <c r="U363" s="60">
        <f t="shared" si="561"/>
        <v>422200</v>
      </c>
      <c r="V363" s="60">
        <f t="shared" si="562"/>
        <v>422200</v>
      </c>
      <c r="W363" s="60"/>
      <c r="X363" s="60"/>
      <c r="Y363" s="60"/>
      <c r="Z363" s="60">
        <f t="shared" si="538"/>
        <v>422200</v>
      </c>
      <c r="AA363" s="60">
        <f t="shared" si="539"/>
        <v>422200</v>
      </c>
      <c r="AB363" s="60">
        <f t="shared" si="540"/>
        <v>422200</v>
      </c>
    </row>
    <row r="364" spans="1:28">
      <c r="A364" s="245"/>
      <c r="B364" s="56" t="s">
        <v>35</v>
      </c>
      <c r="C364" s="5" t="s">
        <v>15</v>
      </c>
      <c r="D364" s="5" t="s">
        <v>21</v>
      </c>
      <c r="E364" s="5" t="s">
        <v>100</v>
      </c>
      <c r="F364" s="5" t="s">
        <v>115</v>
      </c>
      <c r="G364" s="55" t="s">
        <v>36</v>
      </c>
      <c r="H364" s="60">
        <f>H365</f>
        <v>85500</v>
      </c>
      <c r="I364" s="60">
        <f t="shared" ref="I364:M364" si="574">I365</f>
        <v>85500</v>
      </c>
      <c r="J364" s="60">
        <f t="shared" si="574"/>
        <v>85500</v>
      </c>
      <c r="K364" s="60">
        <f t="shared" si="574"/>
        <v>0</v>
      </c>
      <c r="L364" s="60">
        <f t="shared" si="574"/>
        <v>0</v>
      </c>
      <c r="M364" s="60">
        <f t="shared" si="574"/>
        <v>0</v>
      </c>
      <c r="N364" s="60">
        <f t="shared" si="571"/>
        <v>85500</v>
      </c>
      <c r="O364" s="60">
        <f t="shared" si="572"/>
        <v>85500</v>
      </c>
      <c r="P364" s="60">
        <f t="shared" si="573"/>
        <v>85500</v>
      </c>
      <c r="Q364" s="60">
        <f t="shared" ref="Q364:S364" si="575">Q365</f>
        <v>0</v>
      </c>
      <c r="R364" s="60">
        <f t="shared" si="575"/>
        <v>0</v>
      </c>
      <c r="S364" s="60">
        <f t="shared" si="575"/>
        <v>0</v>
      </c>
      <c r="T364" s="60">
        <f t="shared" si="560"/>
        <v>85500</v>
      </c>
      <c r="U364" s="60">
        <f t="shared" si="561"/>
        <v>85500</v>
      </c>
      <c r="V364" s="60">
        <f t="shared" si="562"/>
        <v>85500</v>
      </c>
      <c r="W364" s="60">
        <f t="shared" ref="W364:Y364" si="576">W365</f>
        <v>0</v>
      </c>
      <c r="X364" s="60">
        <f t="shared" si="576"/>
        <v>0</v>
      </c>
      <c r="Y364" s="60">
        <f t="shared" si="576"/>
        <v>0</v>
      </c>
      <c r="Z364" s="60">
        <f t="shared" si="538"/>
        <v>85500</v>
      </c>
      <c r="AA364" s="60">
        <f t="shared" si="539"/>
        <v>85500</v>
      </c>
      <c r="AB364" s="60">
        <f t="shared" si="540"/>
        <v>85500</v>
      </c>
    </row>
    <row r="365" spans="1:28">
      <c r="A365" s="245"/>
      <c r="B365" s="56" t="s">
        <v>161</v>
      </c>
      <c r="C365" s="5" t="s">
        <v>15</v>
      </c>
      <c r="D365" s="5" t="s">
        <v>21</v>
      </c>
      <c r="E365" s="5" t="s">
        <v>100</v>
      </c>
      <c r="F365" s="5" t="s">
        <v>115</v>
      </c>
      <c r="G365" s="55" t="s">
        <v>162</v>
      </c>
      <c r="H365" s="60">
        <v>85500</v>
      </c>
      <c r="I365" s="60">
        <v>85500</v>
      </c>
      <c r="J365" s="60">
        <v>85500</v>
      </c>
      <c r="K365" s="60"/>
      <c r="L365" s="60"/>
      <c r="M365" s="60"/>
      <c r="N365" s="60">
        <f t="shared" si="571"/>
        <v>85500</v>
      </c>
      <c r="O365" s="60">
        <f t="shared" si="572"/>
        <v>85500</v>
      </c>
      <c r="P365" s="60">
        <f t="shared" si="573"/>
        <v>85500</v>
      </c>
      <c r="Q365" s="60"/>
      <c r="R365" s="60"/>
      <c r="S365" s="60"/>
      <c r="T365" s="60">
        <f t="shared" si="560"/>
        <v>85500</v>
      </c>
      <c r="U365" s="60">
        <f t="shared" si="561"/>
        <v>85500</v>
      </c>
      <c r="V365" s="60">
        <f t="shared" si="562"/>
        <v>85500</v>
      </c>
      <c r="W365" s="60"/>
      <c r="X365" s="60"/>
      <c r="Y365" s="60"/>
      <c r="Z365" s="60">
        <f t="shared" si="538"/>
        <v>85500</v>
      </c>
      <c r="AA365" s="60">
        <f t="shared" si="539"/>
        <v>85500</v>
      </c>
      <c r="AB365" s="60">
        <f t="shared" si="540"/>
        <v>85500</v>
      </c>
    </row>
    <row r="366" spans="1:28">
      <c r="A366" s="271"/>
      <c r="B366" s="56" t="s">
        <v>236</v>
      </c>
      <c r="C366" s="5" t="s">
        <v>15</v>
      </c>
      <c r="D366" s="5" t="s">
        <v>21</v>
      </c>
      <c r="E366" s="5" t="s">
        <v>100</v>
      </c>
      <c r="F366" s="5" t="s">
        <v>116</v>
      </c>
      <c r="G366" s="17"/>
      <c r="H366" s="57">
        <f>H367+H369</f>
        <v>264700</v>
      </c>
      <c r="I366" s="57">
        <f t="shared" ref="I366:J366" si="577">I367+I369</f>
        <v>264700</v>
      </c>
      <c r="J366" s="57">
        <f t="shared" si="577"/>
        <v>264700</v>
      </c>
      <c r="K366" s="57">
        <f t="shared" ref="K366:M366" si="578">K367+K369</f>
        <v>0</v>
      </c>
      <c r="L366" s="57">
        <f t="shared" si="578"/>
        <v>0</v>
      </c>
      <c r="M366" s="57">
        <f t="shared" si="578"/>
        <v>0</v>
      </c>
      <c r="N366" s="57">
        <f t="shared" si="571"/>
        <v>264700</v>
      </c>
      <c r="O366" s="57">
        <f t="shared" si="572"/>
        <v>264700</v>
      </c>
      <c r="P366" s="57">
        <f t="shared" si="573"/>
        <v>264700</v>
      </c>
      <c r="Q366" s="57">
        <f t="shared" ref="Q366:S366" si="579">Q367+Q369</f>
        <v>0</v>
      </c>
      <c r="R366" s="57">
        <f t="shared" si="579"/>
        <v>0</v>
      </c>
      <c r="S366" s="57">
        <f t="shared" si="579"/>
        <v>0</v>
      </c>
      <c r="T366" s="57">
        <f t="shared" si="560"/>
        <v>264700</v>
      </c>
      <c r="U366" s="57">
        <f t="shared" si="561"/>
        <v>264700</v>
      </c>
      <c r="V366" s="57">
        <f t="shared" si="562"/>
        <v>264700</v>
      </c>
      <c r="W366" s="57">
        <f t="shared" ref="W366:Y366" si="580">W367+W369</f>
        <v>0</v>
      </c>
      <c r="X366" s="57">
        <f t="shared" si="580"/>
        <v>0</v>
      </c>
      <c r="Y366" s="57">
        <f t="shared" si="580"/>
        <v>0</v>
      </c>
      <c r="Z366" s="57">
        <f t="shared" si="538"/>
        <v>264700</v>
      </c>
      <c r="AA366" s="57">
        <f t="shared" si="539"/>
        <v>264700</v>
      </c>
      <c r="AB366" s="57">
        <f t="shared" si="540"/>
        <v>264700</v>
      </c>
    </row>
    <row r="367" spans="1:28" ht="26.4">
      <c r="A367" s="245"/>
      <c r="B367" s="56" t="s">
        <v>186</v>
      </c>
      <c r="C367" s="5" t="s">
        <v>15</v>
      </c>
      <c r="D367" s="5" t="s">
        <v>21</v>
      </c>
      <c r="E367" s="5" t="s">
        <v>100</v>
      </c>
      <c r="F367" s="5" t="s">
        <v>116</v>
      </c>
      <c r="G367" s="17" t="s">
        <v>32</v>
      </c>
      <c r="H367" s="57">
        <f>H368</f>
        <v>190700</v>
      </c>
      <c r="I367" s="57">
        <f t="shared" ref="I367:M367" si="581">I368</f>
        <v>190700</v>
      </c>
      <c r="J367" s="57">
        <f t="shared" si="581"/>
        <v>190700</v>
      </c>
      <c r="K367" s="57">
        <f t="shared" si="581"/>
        <v>0</v>
      </c>
      <c r="L367" s="57">
        <f t="shared" si="581"/>
        <v>0</v>
      </c>
      <c r="M367" s="57">
        <f t="shared" si="581"/>
        <v>0</v>
      </c>
      <c r="N367" s="57">
        <f t="shared" si="571"/>
        <v>190700</v>
      </c>
      <c r="O367" s="57">
        <f t="shared" si="572"/>
        <v>190700</v>
      </c>
      <c r="P367" s="57">
        <f t="shared" si="573"/>
        <v>190700</v>
      </c>
      <c r="Q367" s="57">
        <f t="shared" ref="Q367:S367" si="582">Q368</f>
        <v>0</v>
      </c>
      <c r="R367" s="57">
        <f t="shared" si="582"/>
        <v>0</v>
      </c>
      <c r="S367" s="57">
        <f t="shared" si="582"/>
        <v>0</v>
      </c>
      <c r="T367" s="57">
        <f t="shared" si="560"/>
        <v>190700</v>
      </c>
      <c r="U367" s="57">
        <f t="shared" si="561"/>
        <v>190700</v>
      </c>
      <c r="V367" s="57">
        <f t="shared" si="562"/>
        <v>190700</v>
      </c>
      <c r="W367" s="57">
        <f t="shared" ref="W367:Y367" si="583">W368</f>
        <v>0</v>
      </c>
      <c r="X367" s="57">
        <f t="shared" si="583"/>
        <v>0</v>
      </c>
      <c r="Y367" s="57">
        <f t="shared" si="583"/>
        <v>0</v>
      </c>
      <c r="Z367" s="57">
        <f t="shared" si="538"/>
        <v>190700</v>
      </c>
      <c r="AA367" s="57">
        <f t="shared" si="539"/>
        <v>190700</v>
      </c>
      <c r="AB367" s="57">
        <f t="shared" si="540"/>
        <v>190700</v>
      </c>
    </row>
    <row r="368" spans="1:28" ht="26.4">
      <c r="A368" s="268"/>
      <c r="B368" s="28" t="s">
        <v>34</v>
      </c>
      <c r="C368" s="5" t="s">
        <v>15</v>
      </c>
      <c r="D368" s="5" t="s">
        <v>21</v>
      </c>
      <c r="E368" s="5" t="s">
        <v>100</v>
      </c>
      <c r="F368" s="5" t="s">
        <v>116</v>
      </c>
      <c r="G368" s="17" t="s">
        <v>33</v>
      </c>
      <c r="H368" s="60">
        <v>190700</v>
      </c>
      <c r="I368" s="60">
        <v>190700</v>
      </c>
      <c r="J368" s="60">
        <v>190700</v>
      </c>
      <c r="K368" s="60"/>
      <c r="L368" s="60"/>
      <c r="M368" s="60"/>
      <c r="N368" s="60">
        <f t="shared" si="571"/>
        <v>190700</v>
      </c>
      <c r="O368" s="60">
        <f t="shared" si="572"/>
        <v>190700</v>
      </c>
      <c r="P368" s="60">
        <f t="shared" si="573"/>
        <v>190700</v>
      </c>
      <c r="Q368" s="60"/>
      <c r="R368" s="60"/>
      <c r="S368" s="60"/>
      <c r="T368" s="60">
        <f t="shared" si="560"/>
        <v>190700</v>
      </c>
      <c r="U368" s="60">
        <f t="shared" si="561"/>
        <v>190700</v>
      </c>
      <c r="V368" s="60">
        <f t="shared" si="562"/>
        <v>190700</v>
      </c>
      <c r="W368" s="60"/>
      <c r="X368" s="60"/>
      <c r="Y368" s="60"/>
      <c r="Z368" s="60">
        <f t="shared" si="538"/>
        <v>190700</v>
      </c>
      <c r="AA368" s="60">
        <f t="shared" si="539"/>
        <v>190700</v>
      </c>
      <c r="AB368" s="60">
        <f t="shared" si="540"/>
        <v>190700</v>
      </c>
    </row>
    <row r="369" spans="1:28">
      <c r="A369" s="185"/>
      <c r="B369" s="82" t="s">
        <v>35</v>
      </c>
      <c r="C369" s="5" t="s">
        <v>15</v>
      </c>
      <c r="D369" s="5" t="s">
        <v>21</v>
      </c>
      <c r="E369" s="5" t="s">
        <v>100</v>
      </c>
      <c r="F369" s="5" t="s">
        <v>116</v>
      </c>
      <c r="G369" s="55" t="s">
        <v>36</v>
      </c>
      <c r="H369" s="60">
        <f>H370</f>
        <v>74000</v>
      </c>
      <c r="I369" s="60">
        <f t="shared" ref="I369:M369" si="584">I370</f>
        <v>74000</v>
      </c>
      <c r="J369" s="60">
        <f t="shared" si="584"/>
        <v>74000</v>
      </c>
      <c r="K369" s="60">
        <f t="shared" si="584"/>
        <v>0</v>
      </c>
      <c r="L369" s="60">
        <f t="shared" si="584"/>
        <v>0</v>
      </c>
      <c r="M369" s="60">
        <f t="shared" si="584"/>
        <v>0</v>
      </c>
      <c r="N369" s="60">
        <f t="shared" si="571"/>
        <v>74000</v>
      </c>
      <c r="O369" s="60">
        <f t="shared" si="572"/>
        <v>74000</v>
      </c>
      <c r="P369" s="60">
        <f t="shared" si="573"/>
        <v>74000</v>
      </c>
      <c r="Q369" s="60">
        <f t="shared" ref="Q369:S369" si="585">Q370</f>
        <v>0</v>
      </c>
      <c r="R369" s="60">
        <f t="shared" si="585"/>
        <v>0</v>
      </c>
      <c r="S369" s="60">
        <f t="shared" si="585"/>
        <v>0</v>
      </c>
      <c r="T369" s="60">
        <f t="shared" si="560"/>
        <v>74000</v>
      </c>
      <c r="U369" s="60">
        <f t="shared" si="561"/>
        <v>74000</v>
      </c>
      <c r="V369" s="60">
        <f t="shared" si="562"/>
        <v>74000</v>
      </c>
      <c r="W369" s="60">
        <f t="shared" ref="W369:Y369" si="586">W370</f>
        <v>0</v>
      </c>
      <c r="X369" s="60">
        <f t="shared" si="586"/>
        <v>0</v>
      </c>
      <c r="Y369" s="60">
        <f t="shared" si="586"/>
        <v>0</v>
      </c>
      <c r="Z369" s="60">
        <f t="shared" si="538"/>
        <v>74000</v>
      </c>
      <c r="AA369" s="60">
        <f t="shared" si="539"/>
        <v>74000</v>
      </c>
      <c r="AB369" s="60">
        <f t="shared" si="540"/>
        <v>74000</v>
      </c>
    </row>
    <row r="370" spans="1:28">
      <c r="A370" s="185"/>
      <c r="B370" s="82" t="s">
        <v>161</v>
      </c>
      <c r="C370" s="5" t="s">
        <v>15</v>
      </c>
      <c r="D370" s="5" t="s">
        <v>21</v>
      </c>
      <c r="E370" s="5" t="s">
        <v>100</v>
      </c>
      <c r="F370" s="5" t="s">
        <v>116</v>
      </c>
      <c r="G370" s="55" t="s">
        <v>162</v>
      </c>
      <c r="H370" s="60">
        <v>74000</v>
      </c>
      <c r="I370" s="60">
        <v>74000</v>
      </c>
      <c r="J370" s="60">
        <v>74000</v>
      </c>
      <c r="K370" s="60"/>
      <c r="L370" s="60"/>
      <c r="M370" s="60"/>
      <c r="N370" s="60">
        <f t="shared" si="571"/>
        <v>74000</v>
      </c>
      <c r="O370" s="60">
        <f t="shared" si="572"/>
        <v>74000</v>
      </c>
      <c r="P370" s="60">
        <f t="shared" si="573"/>
        <v>74000</v>
      </c>
      <c r="Q370" s="60"/>
      <c r="R370" s="60"/>
      <c r="S370" s="60"/>
      <c r="T370" s="60">
        <f t="shared" si="560"/>
        <v>74000</v>
      </c>
      <c r="U370" s="60">
        <f t="shared" si="561"/>
        <v>74000</v>
      </c>
      <c r="V370" s="60">
        <f t="shared" si="562"/>
        <v>74000</v>
      </c>
      <c r="W370" s="60"/>
      <c r="X370" s="60"/>
      <c r="Y370" s="60"/>
      <c r="Z370" s="60">
        <f t="shared" si="538"/>
        <v>74000</v>
      </c>
      <c r="AA370" s="60">
        <f t="shared" si="539"/>
        <v>74000</v>
      </c>
      <c r="AB370" s="60">
        <f t="shared" si="540"/>
        <v>74000</v>
      </c>
    </row>
    <row r="371" spans="1:28">
      <c r="A371" s="185"/>
      <c r="B371" s="82" t="s">
        <v>170</v>
      </c>
      <c r="C371" s="5" t="s">
        <v>15</v>
      </c>
      <c r="D371" s="5" t="s">
        <v>21</v>
      </c>
      <c r="E371" s="5" t="s">
        <v>100</v>
      </c>
      <c r="F371" s="5" t="s">
        <v>169</v>
      </c>
      <c r="G371" s="220"/>
      <c r="H371" s="60"/>
      <c r="I371" s="60"/>
      <c r="J371" s="60"/>
      <c r="K371" s="60"/>
      <c r="L371" s="60"/>
      <c r="M371" s="60"/>
      <c r="N371" s="60"/>
      <c r="O371" s="60"/>
      <c r="P371" s="60"/>
      <c r="Q371" s="60">
        <f>Q372+Q374</f>
        <v>320000</v>
      </c>
      <c r="R371" s="60">
        <f t="shared" ref="R371:S371" si="587">R372+R374</f>
        <v>0</v>
      </c>
      <c r="S371" s="60">
        <f t="shared" si="587"/>
        <v>0</v>
      </c>
      <c r="T371" s="60">
        <f t="shared" ref="T371:T375" si="588">N371+Q371</f>
        <v>320000</v>
      </c>
      <c r="U371" s="60">
        <f t="shared" ref="U371:U375" si="589">O371+R371</f>
        <v>0</v>
      </c>
      <c r="V371" s="60">
        <f t="shared" ref="V371:V375" si="590">P371+S371</f>
        <v>0</v>
      </c>
      <c r="W371" s="60">
        <f>W372+W374</f>
        <v>0</v>
      </c>
      <c r="X371" s="60">
        <f t="shared" ref="X371:Y371" si="591">X372+X374</f>
        <v>0</v>
      </c>
      <c r="Y371" s="60">
        <f t="shared" si="591"/>
        <v>0</v>
      </c>
      <c r="Z371" s="60">
        <f t="shared" si="538"/>
        <v>320000</v>
      </c>
      <c r="AA371" s="60">
        <f t="shared" si="539"/>
        <v>0</v>
      </c>
      <c r="AB371" s="60">
        <f t="shared" si="540"/>
        <v>0</v>
      </c>
    </row>
    <row r="372" spans="1:28" ht="26.4">
      <c r="A372" s="185"/>
      <c r="B372" s="82" t="s">
        <v>186</v>
      </c>
      <c r="C372" s="5" t="s">
        <v>15</v>
      </c>
      <c r="D372" s="5" t="s">
        <v>21</v>
      </c>
      <c r="E372" s="5" t="s">
        <v>100</v>
      </c>
      <c r="F372" s="5" t="s">
        <v>169</v>
      </c>
      <c r="G372" s="220" t="s">
        <v>32</v>
      </c>
      <c r="H372" s="60"/>
      <c r="I372" s="60"/>
      <c r="J372" s="60"/>
      <c r="K372" s="60"/>
      <c r="L372" s="60"/>
      <c r="M372" s="60"/>
      <c r="N372" s="60"/>
      <c r="O372" s="60"/>
      <c r="P372" s="60"/>
      <c r="Q372" s="60">
        <f>Q373</f>
        <v>290000</v>
      </c>
      <c r="R372" s="60">
        <f t="shared" ref="R372:S372" si="592">R373</f>
        <v>0</v>
      </c>
      <c r="S372" s="60">
        <f t="shared" si="592"/>
        <v>0</v>
      </c>
      <c r="T372" s="60">
        <f t="shared" si="588"/>
        <v>290000</v>
      </c>
      <c r="U372" s="60">
        <f t="shared" si="589"/>
        <v>0</v>
      </c>
      <c r="V372" s="60">
        <f t="shared" si="590"/>
        <v>0</v>
      </c>
      <c r="W372" s="60">
        <f>W373</f>
        <v>30000</v>
      </c>
      <c r="X372" s="60">
        <f t="shared" ref="X372:Y372" si="593">X373</f>
        <v>0</v>
      </c>
      <c r="Y372" s="60">
        <f t="shared" si="593"/>
        <v>0</v>
      </c>
      <c r="Z372" s="60">
        <f t="shared" si="538"/>
        <v>320000</v>
      </c>
      <c r="AA372" s="60">
        <f t="shared" si="539"/>
        <v>0</v>
      </c>
      <c r="AB372" s="60">
        <f t="shared" si="540"/>
        <v>0</v>
      </c>
    </row>
    <row r="373" spans="1:28" ht="26.4">
      <c r="A373" s="185"/>
      <c r="B373" s="82" t="s">
        <v>34</v>
      </c>
      <c r="C373" s="5" t="s">
        <v>15</v>
      </c>
      <c r="D373" s="5" t="s">
        <v>21</v>
      </c>
      <c r="E373" s="5" t="s">
        <v>100</v>
      </c>
      <c r="F373" s="5" t="s">
        <v>169</v>
      </c>
      <c r="G373" s="220" t="s">
        <v>33</v>
      </c>
      <c r="H373" s="60"/>
      <c r="I373" s="60"/>
      <c r="J373" s="60"/>
      <c r="K373" s="60"/>
      <c r="L373" s="60"/>
      <c r="M373" s="60"/>
      <c r="N373" s="60"/>
      <c r="O373" s="60"/>
      <c r="P373" s="60"/>
      <c r="Q373" s="60">
        <f>270000+20000</f>
        <v>290000</v>
      </c>
      <c r="R373" s="60"/>
      <c r="S373" s="60"/>
      <c r="T373" s="60">
        <f t="shared" si="588"/>
        <v>290000</v>
      </c>
      <c r="U373" s="60">
        <f t="shared" si="589"/>
        <v>0</v>
      </c>
      <c r="V373" s="60">
        <f t="shared" si="590"/>
        <v>0</v>
      </c>
      <c r="W373" s="60">
        <v>30000</v>
      </c>
      <c r="X373" s="60"/>
      <c r="Y373" s="60"/>
      <c r="Z373" s="60">
        <f t="shared" si="538"/>
        <v>320000</v>
      </c>
      <c r="AA373" s="60">
        <f t="shared" si="539"/>
        <v>0</v>
      </c>
      <c r="AB373" s="60">
        <f t="shared" si="540"/>
        <v>0</v>
      </c>
    </row>
    <row r="374" spans="1:28">
      <c r="A374" s="185"/>
      <c r="B374" s="82" t="s">
        <v>35</v>
      </c>
      <c r="C374" s="5" t="s">
        <v>15</v>
      </c>
      <c r="D374" s="5" t="s">
        <v>21</v>
      </c>
      <c r="E374" s="5" t="s">
        <v>100</v>
      </c>
      <c r="F374" s="5" t="s">
        <v>169</v>
      </c>
      <c r="G374" s="220" t="s">
        <v>36</v>
      </c>
      <c r="H374" s="60"/>
      <c r="I374" s="60"/>
      <c r="J374" s="60"/>
      <c r="K374" s="60"/>
      <c r="L374" s="60"/>
      <c r="M374" s="60"/>
      <c r="N374" s="60"/>
      <c r="O374" s="60"/>
      <c r="P374" s="60"/>
      <c r="Q374" s="60">
        <f>Q375</f>
        <v>30000</v>
      </c>
      <c r="R374" s="60">
        <f t="shared" ref="R374:S374" si="594">R375</f>
        <v>0</v>
      </c>
      <c r="S374" s="60">
        <f t="shared" si="594"/>
        <v>0</v>
      </c>
      <c r="T374" s="60">
        <f t="shared" si="588"/>
        <v>30000</v>
      </c>
      <c r="U374" s="60">
        <f t="shared" si="589"/>
        <v>0</v>
      </c>
      <c r="V374" s="60">
        <f t="shared" si="590"/>
        <v>0</v>
      </c>
      <c r="W374" s="60">
        <f>W375</f>
        <v>-30000</v>
      </c>
      <c r="X374" s="60">
        <f t="shared" ref="X374:Y374" si="595">X375</f>
        <v>0</v>
      </c>
      <c r="Y374" s="60">
        <f t="shared" si="595"/>
        <v>0</v>
      </c>
      <c r="Z374" s="60">
        <f t="shared" si="538"/>
        <v>0</v>
      </c>
      <c r="AA374" s="60">
        <f t="shared" si="539"/>
        <v>0</v>
      </c>
      <c r="AB374" s="60">
        <f t="shared" si="540"/>
        <v>0</v>
      </c>
    </row>
    <row r="375" spans="1:28">
      <c r="A375" s="185"/>
      <c r="B375" s="82" t="s">
        <v>161</v>
      </c>
      <c r="C375" s="5" t="s">
        <v>15</v>
      </c>
      <c r="D375" s="5" t="s">
        <v>21</v>
      </c>
      <c r="E375" s="5" t="s">
        <v>100</v>
      </c>
      <c r="F375" s="5" t="s">
        <v>169</v>
      </c>
      <c r="G375" s="220" t="s">
        <v>162</v>
      </c>
      <c r="H375" s="60"/>
      <c r="I375" s="60"/>
      <c r="J375" s="60"/>
      <c r="K375" s="60"/>
      <c r="L375" s="60"/>
      <c r="M375" s="60"/>
      <c r="N375" s="60"/>
      <c r="O375" s="60"/>
      <c r="P375" s="60"/>
      <c r="Q375" s="60">
        <v>30000</v>
      </c>
      <c r="R375" s="60"/>
      <c r="S375" s="60"/>
      <c r="T375" s="60">
        <f t="shared" si="588"/>
        <v>30000</v>
      </c>
      <c r="U375" s="60">
        <f t="shared" si="589"/>
        <v>0</v>
      </c>
      <c r="V375" s="60">
        <f t="shared" si="590"/>
        <v>0</v>
      </c>
      <c r="W375" s="60">
        <v>-30000</v>
      </c>
      <c r="X375" s="60"/>
      <c r="Y375" s="60"/>
      <c r="Z375" s="60">
        <f t="shared" si="538"/>
        <v>0</v>
      </c>
      <c r="AA375" s="60">
        <f t="shared" si="539"/>
        <v>0</v>
      </c>
      <c r="AB375" s="60">
        <f t="shared" si="540"/>
        <v>0</v>
      </c>
    </row>
    <row r="376" spans="1:28" ht="26.4">
      <c r="A376" s="185"/>
      <c r="B376" s="188" t="s">
        <v>221</v>
      </c>
      <c r="C376" s="54" t="s">
        <v>15</v>
      </c>
      <c r="D376" s="5" t="s">
        <v>21</v>
      </c>
      <c r="E376" s="5" t="s">
        <v>100</v>
      </c>
      <c r="F376" s="73" t="s">
        <v>321</v>
      </c>
      <c r="G376" s="101"/>
      <c r="H376" s="60">
        <f>H377</f>
        <v>1469200</v>
      </c>
      <c r="I376" s="60">
        <f t="shared" ref="I376:M377" si="596">I377</f>
        <v>0</v>
      </c>
      <c r="J376" s="60">
        <f t="shared" si="596"/>
        <v>0</v>
      </c>
      <c r="K376" s="60">
        <f t="shared" si="596"/>
        <v>0</v>
      </c>
      <c r="L376" s="60">
        <f t="shared" si="596"/>
        <v>0</v>
      </c>
      <c r="M376" s="60">
        <f t="shared" si="596"/>
        <v>0</v>
      </c>
      <c r="N376" s="60">
        <f t="shared" si="571"/>
        <v>1469200</v>
      </c>
      <c r="O376" s="60">
        <f t="shared" si="572"/>
        <v>0</v>
      </c>
      <c r="P376" s="60">
        <f t="shared" si="573"/>
        <v>0</v>
      </c>
      <c r="Q376" s="60">
        <f t="shared" ref="Q376:S377" si="597">Q377</f>
        <v>-176200</v>
      </c>
      <c r="R376" s="60">
        <f t="shared" si="597"/>
        <v>0</v>
      </c>
      <c r="S376" s="60">
        <f t="shared" si="597"/>
        <v>0</v>
      </c>
      <c r="T376" s="60">
        <f t="shared" si="560"/>
        <v>1293000</v>
      </c>
      <c r="U376" s="60">
        <f t="shared" si="561"/>
        <v>0</v>
      </c>
      <c r="V376" s="60">
        <f t="shared" si="562"/>
        <v>0</v>
      </c>
      <c r="W376" s="60">
        <f t="shared" ref="W376:Y377" si="598">W377</f>
        <v>0</v>
      </c>
      <c r="X376" s="60">
        <f t="shared" si="598"/>
        <v>0</v>
      </c>
      <c r="Y376" s="60">
        <f t="shared" si="598"/>
        <v>0</v>
      </c>
      <c r="Z376" s="60">
        <f t="shared" si="538"/>
        <v>1293000</v>
      </c>
      <c r="AA376" s="60">
        <f t="shared" si="539"/>
        <v>0</v>
      </c>
      <c r="AB376" s="60">
        <f t="shared" si="540"/>
        <v>0</v>
      </c>
    </row>
    <row r="377" spans="1:28" ht="26.4">
      <c r="A377" s="185"/>
      <c r="B377" s="126" t="s">
        <v>186</v>
      </c>
      <c r="C377" s="100" t="s">
        <v>15</v>
      </c>
      <c r="D377" s="5" t="s">
        <v>21</v>
      </c>
      <c r="E377" s="5" t="s">
        <v>100</v>
      </c>
      <c r="F377" s="73" t="s">
        <v>321</v>
      </c>
      <c r="G377" s="101" t="s">
        <v>32</v>
      </c>
      <c r="H377" s="60">
        <f>H378</f>
        <v>1469200</v>
      </c>
      <c r="I377" s="60">
        <f t="shared" si="596"/>
        <v>0</v>
      </c>
      <c r="J377" s="60">
        <f t="shared" si="596"/>
        <v>0</v>
      </c>
      <c r="K377" s="60">
        <f t="shared" si="596"/>
        <v>0</v>
      </c>
      <c r="L377" s="60">
        <f t="shared" si="596"/>
        <v>0</v>
      </c>
      <c r="M377" s="60">
        <f t="shared" si="596"/>
        <v>0</v>
      </c>
      <c r="N377" s="60">
        <f t="shared" si="571"/>
        <v>1469200</v>
      </c>
      <c r="O377" s="60">
        <f t="shared" si="572"/>
        <v>0</v>
      </c>
      <c r="P377" s="60">
        <f t="shared" si="573"/>
        <v>0</v>
      </c>
      <c r="Q377" s="60">
        <f t="shared" si="597"/>
        <v>-176200</v>
      </c>
      <c r="R377" s="60">
        <f t="shared" si="597"/>
        <v>0</v>
      </c>
      <c r="S377" s="60">
        <f t="shared" si="597"/>
        <v>0</v>
      </c>
      <c r="T377" s="60">
        <f t="shared" si="560"/>
        <v>1293000</v>
      </c>
      <c r="U377" s="60">
        <f t="shared" si="561"/>
        <v>0</v>
      </c>
      <c r="V377" s="60">
        <f t="shared" si="562"/>
        <v>0</v>
      </c>
      <c r="W377" s="60">
        <f t="shared" si="598"/>
        <v>0</v>
      </c>
      <c r="X377" s="60">
        <f t="shared" si="598"/>
        <v>0</v>
      </c>
      <c r="Y377" s="60">
        <f t="shared" si="598"/>
        <v>0</v>
      </c>
      <c r="Z377" s="60">
        <f t="shared" si="538"/>
        <v>1293000</v>
      </c>
      <c r="AA377" s="60">
        <f t="shared" si="539"/>
        <v>0</v>
      </c>
      <c r="AB377" s="60">
        <f t="shared" si="540"/>
        <v>0</v>
      </c>
    </row>
    <row r="378" spans="1:28" ht="26.4">
      <c r="A378" s="185"/>
      <c r="B378" s="71" t="s">
        <v>34</v>
      </c>
      <c r="C378" s="54" t="s">
        <v>15</v>
      </c>
      <c r="D378" s="5" t="s">
        <v>21</v>
      </c>
      <c r="E378" s="5" t="s">
        <v>100</v>
      </c>
      <c r="F378" s="73" t="s">
        <v>321</v>
      </c>
      <c r="G378" s="101" t="s">
        <v>33</v>
      </c>
      <c r="H378" s="60">
        <v>1469200</v>
      </c>
      <c r="I378" s="60"/>
      <c r="J378" s="60"/>
      <c r="K378" s="60"/>
      <c r="L378" s="60"/>
      <c r="M378" s="60"/>
      <c r="N378" s="60">
        <f t="shared" si="571"/>
        <v>1469200</v>
      </c>
      <c r="O378" s="60">
        <f t="shared" si="572"/>
        <v>0</v>
      </c>
      <c r="P378" s="60">
        <f t="shared" si="573"/>
        <v>0</v>
      </c>
      <c r="Q378" s="60">
        <v>-176200</v>
      </c>
      <c r="R378" s="60"/>
      <c r="S378" s="60"/>
      <c r="T378" s="60">
        <f t="shared" si="560"/>
        <v>1293000</v>
      </c>
      <c r="U378" s="60">
        <f t="shared" si="561"/>
        <v>0</v>
      </c>
      <c r="V378" s="60">
        <f t="shared" si="562"/>
        <v>0</v>
      </c>
      <c r="W378" s="60"/>
      <c r="X378" s="60"/>
      <c r="Y378" s="60"/>
      <c r="Z378" s="60">
        <f t="shared" si="538"/>
        <v>1293000</v>
      </c>
      <c r="AA378" s="60">
        <f t="shared" si="539"/>
        <v>0</v>
      </c>
      <c r="AB378" s="60">
        <f t="shared" si="540"/>
        <v>0</v>
      </c>
    </row>
    <row r="379" spans="1:28">
      <c r="A379" s="185"/>
      <c r="B379" s="4"/>
      <c r="C379" s="4"/>
      <c r="D379" s="4"/>
      <c r="E379" s="4"/>
      <c r="F379" s="5"/>
      <c r="G379" s="1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  <c r="AA379" s="57"/>
      <c r="AB379" s="57"/>
    </row>
    <row r="380" spans="1:28" ht="41.4">
      <c r="A380" s="84">
        <v>8</v>
      </c>
      <c r="B380" s="155" t="s">
        <v>294</v>
      </c>
      <c r="C380" s="7" t="s">
        <v>151</v>
      </c>
      <c r="D380" s="7" t="s">
        <v>21</v>
      </c>
      <c r="E380" s="7" t="s">
        <v>100</v>
      </c>
      <c r="F380" s="7" t="s">
        <v>101</v>
      </c>
      <c r="G380" s="16"/>
      <c r="H380" s="59">
        <f t="shared" ref="H380:M380" si="599">H381+H409+H402</f>
        <v>2225019</v>
      </c>
      <c r="I380" s="59">
        <f t="shared" si="599"/>
        <v>365000</v>
      </c>
      <c r="J380" s="59">
        <f t="shared" si="599"/>
        <v>365000</v>
      </c>
      <c r="K380" s="59">
        <f t="shared" si="599"/>
        <v>2090120.77</v>
      </c>
      <c r="L380" s="59">
        <f t="shared" si="599"/>
        <v>0</v>
      </c>
      <c r="M380" s="59">
        <f t="shared" si="599"/>
        <v>0</v>
      </c>
      <c r="N380" s="59">
        <f t="shared" si="571"/>
        <v>4315139.7699999996</v>
      </c>
      <c r="O380" s="59">
        <f t="shared" si="572"/>
        <v>365000</v>
      </c>
      <c r="P380" s="59">
        <f t="shared" si="573"/>
        <v>365000</v>
      </c>
      <c r="Q380" s="59">
        <f>Q381+Q409+Q402+Q416</f>
        <v>8111782.8399999999</v>
      </c>
      <c r="R380" s="59">
        <f t="shared" ref="R380:S380" si="600">R381+R409+R402+R416</f>
        <v>0</v>
      </c>
      <c r="S380" s="59">
        <f t="shared" si="600"/>
        <v>0</v>
      </c>
      <c r="T380" s="59">
        <f t="shared" ref="T380:T415" si="601">N380+Q380</f>
        <v>12426922.609999999</v>
      </c>
      <c r="U380" s="59">
        <f t="shared" ref="U380:U415" si="602">O380+R380</f>
        <v>365000</v>
      </c>
      <c r="V380" s="59">
        <f t="shared" ref="V380:V415" si="603">P380+S380</f>
        <v>365000</v>
      </c>
      <c r="W380" s="59">
        <f>W381+W409+W402+W416</f>
        <v>190190190.19</v>
      </c>
      <c r="X380" s="59">
        <f t="shared" ref="X380:Y380" si="604">X381+X409+X402+X416</f>
        <v>0</v>
      </c>
      <c r="Y380" s="59">
        <f t="shared" si="604"/>
        <v>0</v>
      </c>
      <c r="Z380" s="59">
        <f t="shared" ref="Z380:Z419" si="605">T380+W380</f>
        <v>202617112.80000001</v>
      </c>
      <c r="AA380" s="59">
        <f t="shared" ref="AA380:AA419" si="606">U380+X380</f>
        <v>365000</v>
      </c>
      <c r="AB380" s="59">
        <f t="shared" ref="AB380:AB419" si="607">V380+Y380</f>
        <v>365000</v>
      </c>
    </row>
    <row r="381" spans="1:28">
      <c r="A381" s="83" t="s">
        <v>155</v>
      </c>
      <c r="B381" s="75" t="s">
        <v>152</v>
      </c>
      <c r="C381" s="6" t="s">
        <v>151</v>
      </c>
      <c r="D381" s="6" t="s">
        <v>3</v>
      </c>
      <c r="E381" s="6" t="s">
        <v>100</v>
      </c>
      <c r="F381" s="6" t="s">
        <v>101</v>
      </c>
      <c r="G381" s="18"/>
      <c r="H381" s="58">
        <f t="shared" ref="H381:M381" si="608">H385+H388+H395</f>
        <v>1080019</v>
      </c>
      <c r="I381" s="58">
        <f t="shared" si="608"/>
        <v>0</v>
      </c>
      <c r="J381" s="58">
        <f t="shared" si="608"/>
        <v>0</v>
      </c>
      <c r="K381" s="58">
        <f t="shared" si="608"/>
        <v>79104.41</v>
      </c>
      <c r="L381" s="58">
        <f t="shared" si="608"/>
        <v>0</v>
      </c>
      <c r="M381" s="58">
        <f t="shared" si="608"/>
        <v>0</v>
      </c>
      <c r="N381" s="58">
        <f t="shared" si="571"/>
        <v>1159123.4099999999</v>
      </c>
      <c r="O381" s="58">
        <f t="shared" si="572"/>
        <v>0</v>
      </c>
      <c r="P381" s="58">
        <f t="shared" si="573"/>
        <v>0</v>
      </c>
      <c r="Q381" s="58">
        <f>Q385+Q388+Q395+Q382</f>
        <v>6780602.8399999999</v>
      </c>
      <c r="R381" s="58">
        <f>R385+R388+R395+R382</f>
        <v>0</v>
      </c>
      <c r="S381" s="58">
        <f>S385+S388+S395+S382</f>
        <v>0</v>
      </c>
      <c r="T381" s="58">
        <f t="shared" si="601"/>
        <v>7939726.25</v>
      </c>
      <c r="U381" s="58">
        <f t="shared" si="602"/>
        <v>0</v>
      </c>
      <c r="V381" s="58">
        <f t="shared" si="603"/>
        <v>0</v>
      </c>
      <c r="W381" s="58">
        <f>W385+W388+W395+W382</f>
        <v>0</v>
      </c>
      <c r="X381" s="58">
        <f>X385+X388+X395+X382</f>
        <v>0</v>
      </c>
      <c r="Y381" s="58">
        <f>Y385+Y388+Y395+Y382</f>
        <v>0</v>
      </c>
      <c r="Z381" s="58">
        <f t="shared" si="605"/>
        <v>7939726.25</v>
      </c>
      <c r="AA381" s="58">
        <f t="shared" si="606"/>
        <v>0</v>
      </c>
      <c r="AB381" s="58">
        <f t="shared" si="607"/>
        <v>0</v>
      </c>
    </row>
    <row r="382" spans="1:28">
      <c r="A382" s="212"/>
      <c r="B382" s="74" t="s">
        <v>410</v>
      </c>
      <c r="C382" s="73" t="s">
        <v>151</v>
      </c>
      <c r="D382" s="73" t="s">
        <v>3</v>
      </c>
      <c r="E382" s="73" t="s">
        <v>100</v>
      </c>
      <c r="F382" s="73" t="s">
        <v>411</v>
      </c>
      <c r="G382" s="101"/>
      <c r="H382" s="64"/>
      <c r="I382" s="64"/>
      <c r="J382" s="64"/>
      <c r="K382" s="64"/>
      <c r="L382" s="64"/>
      <c r="M382" s="64"/>
      <c r="N382" s="64"/>
      <c r="O382" s="64"/>
      <c r="P382" s="64"/>
      <c r="Q382" s="64">
        <f>Q383</f>
        <v>5089351.84</v>
      </c>
      <c r="R382" s="64">
        <f t="shared" ref="R382:S383" si="609">R383</f>
        <v>0</v>
      </c>
      <c r="S382" s="64">
        <f t="shared" si="609"/>
        <v>0</v>
      </c>
      <c r="T382" s="57">
        <f t="shared" ref="T382:T384" si="610">N382+Q382</f>
        <v>5089351.84</v>
      </c>
      <c r="U382" s="57">
        <f t="shared" ref="U382:U384" si="611">O382+R382</f>
        <v>0</v>
      </c>
      <c r="V382" s="57">
        <f t="shared" ref="V382:V384" si="612">P382+S382</f>
        <v>0</v>
      </c>
      <c r="W382" s="64">
        <f>W383</f>
        <v>0</v>
      </c>
      <c r="X382" s="64">
        <f t="shared" ref="X382:Y383" si="613">X383</f>
        <v>0</v>
      </c>
      <c r="Y382" s="64">
        <f t="shared" si="613"/>
        <v>0</v>
      </c>
      <c r="Z382" s="57">
        <f t="shared" si="605"/>
        <v>5089351.84</v>
      </c>
      <c r="AA382" s="57">
        <f t="shared" si="606"/>
        <v>0</v>
      </c>
      <c r="AB382" s="57">
        <f t="shared" si="607"/>
        <v>0</v>
      </c>
    </row>
    <row r="383" spans="1:28" ht="26.4">
      <c r="A383" s="212"/>
      <c r="B383" s="74" t="s">
        <v>186</v>
      </c>
      <c r="C383" s="73" t="s">
        <v>151</v>
      </c>
      <c r="D383" s="73" t="s">
        <v>3</v>
      </c>
      <c r="E383" s="73" t="s">
        <v>100</v>
      </c>
      <c r="F383" s="73" t="s">
        <v>411</v>
      </c>
      <c r="G383" s="101" t="s">
        <v>32</v>
      </c>
      <c r="H383" s="64"/>
      <c r="I383" s="64"/>
      <c r="J383" s="64"/>
      <c r="K383" s="64"/>
      <c r="L383" s="64"/>
      <c r="M383" s="64"/>
      <c r="N383" s="64"/>
      <c r="O383" s="64"/>
      <c r="P383" s="64"/>
      <c r="Q383" s="64">
        <f>Q384</f>
        <v>5089351.84</v>
      </c>
      <c r="R383" s="64">
        <f t="shared" si="609"/>
        <v>0</v>
      </c>
      <c r="S383" s="64">
        <f t="shared" si="609"/>
        <v>0</v>
      </c>
      <c r="T383" s="57">
        <f t="shared" si="610"/>
        <v>5089351.84</v>
      </c>
      <c r="U383" s="57">
        <f t="shared" si="611"/>
        <v>0</v>
      </c>
      <c r="V383" s="57">
        <f t="shared" si="612"/>
        <v>0</v>
      </c>
      <c r="W383" s="64">
        <f>W384</f>
        <v>0</v>
      </c>
      <c r="X383" s="64">
        <f t="shared" si="613"/>
        <v>0</v>
      </c>
      <c r="Y383" s="64">
        <f t="shared" si="613"/>
        <v>0</v>
      </c>
      <c r="Z383" s="57">
        <f t="shared" si="605"/>
        <v>5089351.84</v>
      </c>
      <c r="AA383" s="57">
        <f t="shared" si="606"/>
        <v>0</v>
      </c>
      <c r="AB383" s="57">
        <f t="shared" si="607"/>
        <v>0</v>
      </c>
    </row>
    <row r="384" spans="1:28" ht="26.4">
      <c r="A384" s="212"/>
      <c r="B384" s="74" t="s">
        <v>34</v>
      </c>
      <c r="C384" s="73" t="s">
        <v>151</v>
      </c>
      <c r="D384" s="73" t="s">
        <v>3</v>
      </c>
      <c r="E384" s="73" t="s">
        <v>100</v>
      </c>
      <c r="F384" s="73" t="s">
        <v>411</v>
      </c>
      <c r="G384" s="101" t="s">
        <v>33</v>
      </c>
      <c r="H384" s="64"/>
      <c r="I384" s="64"/>
      <c r="J384" s="64"/>
      <c r="K384" s="64"/>
      <c r="L384" s="64"/>
      <c r="M384" s="64"/>
      <c r="N384" s="64"/>
      <c r="O384" s="64"/>
      <c r="P384" s="64"/>
      <c r="Q384" s="60">
        <v>5089351.84</v>
      </c>
      <c r="R384" s="64"/>
      <c r="S384" s="64"/>
      <c r="T384" s="57">
        <f t="shared" si="610"/>
        <v>5089351.84</v>
      </c>
      <c r="U384" s="57">
        <f t="shared" si="611"/>
        <v>0</v>
      </c>
      <c r="V384" s="57">
        <f t="shared" si="612"/>
        <v>0</v>
      </c>
      <c r="W384" s="60"/>
      <c r="X384" s="64"/>
      <c r="Y384" s="64"/>
      <c r="Z384" s="57">
        <f t="shared" si="605"/>
        <v>5089351.84</v>
      </c>
      <c r="AA384" s="57">
        <f t="shared" si="606"/>
        <v>0</v>
      </c>
      <c r="AB384" s="57">
        <f t="shared" si="607"/>
        <v>0</v>
      </c>
    </row>
    <row r="385" spans="1:28">
      <c r="A385" s="265"/>
      <c r="B385" s="74" t="s">
        <v>170</v>
      </c>
      <c r="C385" s="73" t="s">
        <v>151</v>
      </c>
      <c r="D385" s="73" t="s">
        <v>3</v>
      </c>
      <c r="E385" s="73" t="s">
        <v>100</v>
      </c>
      <c r="F385" s="73" t="s">
        <v>169</v>
      </c>
      <c r="G385" s="101"/>
      <c r="H385" s="57">
        <f>H386</f>
        <v>0</v>
      </c>
      <c r="I385" s="57">
        <f t="shared" ref="I385:M386" si="614">I386</f>
        <v>0</v>
      </c>
      <c r="J385" s="57">
        <f t="shared" si="614"/>
        <v>0</v>
      </c>
      <c r="K385" s="57">
        <f t="shared" si="614"/>
        <v>79104.41</v>
      </c>
      <c r="L385" s="57">
        <f t="shared" si="614"/>
        <v>0</v>
      </c>
      <c r="M385" s="57">
        <f t="shared" si="614"/>
        <v>0</v>
      </c>
      <c r="N385" s="57">
        <f t="shared" si="571"/>
        <v>79104.41</v>
      </c>
      <c r="O385" s="57">
        <f t="shared" si="572"/>
        <v>0</v>
      </c>
      <c r="P385" s="57">
        <f t="shared" si="573"/>
        <v>0</v>
      </c>
      <c r="Q385" s="57">
        <f t="shared" ref="Q385:S386" si="615">Q386</f>
        <v>0</v>
      </c>
      <c r="R385" s="57">
        <f t="shared" si="615"/>
        <v>0</v>
      </c>
      <c r="S385" s="57">
        <f t="shared" si="615"/>
        <v>0</v>
      </c>
      <c r="T385" s="57">
        <f t="shared" si="601"/>
        <v>79104.41</v>
      </c>
      <c r="U385" s="57">
        <f t="shared" si="602"/>
        <v>0</v>
      </c>
      <c r="V385" s="57">
        <f t="shared" si="603"/>
        <v>0</v>
      </c>
      <c r="W385" s="57">
        <f t="shared" ref="W385:Y386" si="616">W386</f>
        <v>0</v>
      </c>
      <c r="X385" s="57">
        <f t="shared" si="616"/>
        <v>0</v>
      </c>
      <c r="Y385" s="57">
        <f t="shared" si="616"/>
        <v>0</v>
      </c>
      <c r="Z385" s="57">
        <f t="shared" si="605"/>
        <v>79104.41</v>
      </c>
      <c r="AA385" s="57">
        <f t="shared" si="606"/>
        <v>0</v>
      </c>
      <c r="AB385" s="57">
        <f t="shared" si="607"/>
        <v>0</v>
      </c>
    </row>
    <row r="386" spans="1:28" ht="26.4">
      <c r="A386" s="245"/>
      <c r="B386" s="126" t="s">
        <v>186</v>
      </c>
      <c r="C386" s="73" t="s">
        <v>151</v>
      </c>
      <c r="D386" s="73" t="s">
        <v>3</v>
      </c>
      <c r="E386" s="73" t="s">
        <v>100</v>
      </c>
      <c r="F386" s="73" t="s">
        <v>169</v>
      </c>
      <c r="G386" s="101" t="s">
        <v>32</v>
      </c>
      <c r="H386" s="57">
        <f>H387</f>
        <v>0</v>
      </c>
      <c r="I386" s="57">
        <f t="shared" si="614"/>
        <v>0</v>
      </c>
      <c r="J386" s="57">
        <f t="shared" si="614"/>
        <v>0</v>
      </c>
      <c r="K386" s="57">
        <f t="shared" si="614"/>
        <v>79104.41</v>
      </c>
      <c r="L386" s="57">
        <f t="shared" si="614"/>
        <v>0</v>
      </c>
      <c r="M386" s="57">
        <f t="shared" si="614"/>
        <v>0</v>
      </c>
      <c r="N386" s="57">
        <f t="shared" si="571"/>
        <v>79104.41</v>
      </c>
      <c r="O386" s="57">
        <f t="shared" si="572"/>
        <v>0</v>
      </c>
      <c r="P386" s="57">
        <f t="shared" si="573"/>
        <v>0</v>
      </c>
      <c r="Q386" s="57">
        <f t="shared" si="615"/>
        <v>0</v>
      </c>
      <c r="R386" s="57">
        <f t="shared" si="615"/>
        <v>0</v>
      </c>
      <c r="S386" s="57">
        <f t="shared" si="615"/>
        <v>0</v>
      </c>
      <c r="T386" s="57">
        <f t="shared" si="601"/>
        <v>79104.41</v>
      </c>
      <c r="U386" s="57">
        <f t="shared" si="602"/>
        <v>0</v>
      </c>
      <c r="V386" s="57">
        <f t="shared" si="603"/>
        <v>0</v>
      </c>
      <c r="W386" s="57">
        <f t="shared" si="616"/>
        <v>0</v>
      </c>
      <c r="X386" s="57">
        <f t="shared" si="616"/>
        <v>0</v>
      </c>
      <c r="Y386" s="57">
        <f t="shared" si="616"/>
        <v>0</v>
      </c>
      <c r="Z386" s="57">
        <f t="shared" si="605"/>
        <v>79104.41</v>
      </c>
      <c r="AA386" s="57">
        <f t="shared" si="606"/>
        <v>0</v>
      </c>
      <c r="AB386" s="57">
        <f t="shared" si="607"/>
        <v>0</v>
      </c>
    </row>
    <row r="387" spans="1:28" ht="26.4">
      <c r="A387" s="245"/>
      <c r="B387" s="71" t="s">
        <v>34</v>
      </c>
      <c r="C387" s="73" t="s">
        <v>151</v>
      </c>
      <c r="D387" s="73" t="s">
        <v>3</v>
      </c>
      <c r="E387" s="73" t="s">
        <v>100</v>
      </c>
      <c r="F387" s="73" t="s">
        <v>169</v>
      </c>
      <c r="G387" s="101" t="s">
        <v>33</v>
      </c>
      <c r="H387" s="60"/>
      <c r="I387" s="60"/>
      <c r="J387" s="60"/>
      <c r="K387" s="60">
        <v>79104.41</v>
      </c>
      <c r="L387" s="60"/>
      <c r="M387" s="60"/>
      <c r="N387" s="60">
        <f t="shared" si="571"/>
        <v>79104.41</v>
      </c>
      <c r="O387" s="60">
        <f t="shared" si="572"/>
        <v>0</v>
      </c>
      <c r="P387" s="60">
        <f t="shared" si="573"/>
        <v>0</v>
      </c>
      <c r="Q387" s="60"/>
      <c r="R387" s="60"/>
      <c r="S387" s="60"/>
      <c r="T387" s="60">
        <f t="shared" si="601"/>
        <v>79104.41</v>
      </c>
      <c r="U387" s="60">
        <f t="shared" si="602"/>
        <v>0</v>
      </c>
      <c r="V387" s="60">
        <f t="shared" si="603"/>
        <v>0</v>
      </c>
      <c r="W387" s="60"/>
      <c r="X387" s="60"/>
      <c r="Y387" s="60"/>
      <c r="Z387" s="60">
        <f t="shared" si="605"/>
        <v>79104.41</v>
      </c>
      <c r="AA387" s="60">
        <f t="shared" si="606"/>
        <v>0</v>
      </c>
      <c r="AB387" s="60">
        <f t="shared" si="607"/>
        <v>0</v>
      </c>
    </row>
    <row r="388" spans="1:28" ht="66">
      <c r="A388" s="181"/>
      <c r="B388" s="116" t="s">
        <v>184</v>
      </c>
      <c r="C388" s="73" t="s">
        <v>151</v>
      </c>
      <c r="D388" s="73" t="s">
        <v>3</v>
      </c>
      <c r="E388" s="73" t="s">
        <v>181</v>
      </c>
      <c r="F388" s="73" t="s">
        <v>182</v>
      </c>
      <c r="G388" s="101"/>
      <c r="H388" s="60">
        <f>H389</f>
        <v>1058418.6200000001</v>
      </c>
      <c r="I388" s="60">
        <f t="shared" ref="I388:M388" si="617">I389</f>
        <v>0</v>
      </c>
      <c r="J388" s="60">
        <f t="shared" si="617"/>
        <v>0</v>
      </c>
      <c r="K388" s="60">
        <f t="shared" si="617"/>
        <v>0</v>
      </c>
      <c r="L388" s="60">
        <f t="shared" si="617"/>
        <v>0</v>
      </c>
      <c r="M388" s="60">
        <f t="shared" si="617"/>
        <v>0</v>
      </c>
      <c r="N388" s="60">
        <f t="shared" si="571"/>
        <v>1058418.6200000001</v>
      </c>
      <c r="O388" s="60">
        <f t="shared" si="572"/>
        <v>0</v>
      </c>
      <c r="P388" s="60">
        <f t="shared" si="573"/>
        <v>0</v>
      </c>
      <c r="Q388" s="60">
        <f>Q391+Q389+Q393</f>
        <v>1657425.98</v>
      </c>
      <c r="R388" s="60">
        <f>R391+R389+R393</f>
        <v>0</v>
      </c>
      <c r="S388" s="60">
        <f>S391+S389+S393</f>
        <v>0</v>
      </c>
      <c r="T388" s="60">
        <f t="shared" si="601"/>
        <v>2715844.6</v>
      </c>
      <c r="U388" s="60">
        <f t="shared" si="602"/>
        <v>0</v>
      </c>
      <c r="V388" s="60">
        <f t="shared" si="603"/>
        <v>0</v>
      </c>
      <c r="W388" s="60">
        <f>W391+W389+W393</f>
        <v>0</v>
      </c>
      <c r="X388" s="60">
        <f>X391+X389+X393</f>
        <v>0</v>
      </c>
      <c r="Y388" s="60">
        <f>Y391+Y389+Y393</f>
        <v>0</v>
      </c>
      <c r="Z388" s="60">
        <f t="shared" si="605"/>
        <v>2715844.6</v>
      </c>
      <c r="AA388" s="60">
        <f t="shared" si="606"/>
        <v>0</v>
      </c>
      <c r="AB388" s="60">
        <f t="shared" si="607"/>
        <v>0</v>
      </c>
    </row>
    <row r="389" spans="1:28">
      <c r="A389" s="181"/>
      <c r="B389" s="103" t="s">
        <v>35</v>
      </c>
      <c r="C389" s="73" t="s">
        <v>151</v>
      </c>
      <c r="D389" s="73" t="s">
        <v>3</v>
      </c>
      <c r="E389" s="73" t="s">
        <v>181</v>
      </c>
      <c r="F389" s="73" t="s">
        <v>182</v>
      </c>
      <c r="G389" s="101" t="s">
        <v>36</v>
      </c>
      <c r="H389" s="60">
        <f>H390</f>
        <v>1058418.6200000001</v>
      </c>
      <c r="I389" s="60">
        <f t="shared" ref="I389:M389" si="618">I390</f>
        <v>0</v>
      </c>
      <c r="J389" s="60">
        <f t="shared" si="618"/>
        <v>0</v>
      </c>
      <c r="K389" s="60">
        <f t="shared" si="618"/>
        <v>0</v>
      </c>
      <c r="L389" s="60">
        <f t="shared" si="618"/>
        <v>0</v>
      </c>
      <c r="M389" s="60">
        <f t="shared" si="618"/>
        <v>0</v>
      </c>
      <c r="N389" s="60">
        <f t="shared" si="571"/>
        <v>1058418.6200000001</v>
      </c>
      <c r="O389" s="60">
        <f t="shared" si="572"/>
        <v>0</v>
      </c>
      <c r="P389" s="60">
        <f t="shared" si="573"/>
        <v>0</v>
      </c>
      <c r="Q389" s="60">
        <f t="shared" ref="Q389:S389" si="619">Q390</f>
        <v>1015525.98</v>
      </c>
      <c r="R389" s="60">
        <f t="shared" si="619"/>
        <v>0</v>
      </c>
      <c r="S389" s="60">
        <f t="shared" si="619"/>
        <v>0</v>
      </c>
      <c r="T389" s="60">
        <f t="shared" si="601"/>
        <v>2073944.6</v>
      </c>
      <c r="U389" s="60">
        <f t="shared" si="602"/>
        <v>0</v>
      </c>
      <c r="V389" s="60">
        <f t="shared" si="603"/>
        <v>0</v>
      </c>
      <c r="W389" s="60">
        <f t="shared" ref="W389:Y389" si="620">W390</f>
        <v>0</v>
      </c>
      <c r="X389" s="60">
        <f t="shared" si="620"/>
        <v>0</v>
      </c>
      <c r="Y389" s="60">
        <f t="shared" si="620"/>
        <v>0</v>
      </c>
      <c r="Z389" s="60">
        <f t="shared" si="605"/>
        <v>2073944.6</v>
      </c>
      <c r="AA389" s="60">
        <f t="shared" si="606"/>
        <v>0</v>
      </c>
      <c r="AB389" s="60">
        <f t="shared" si="607"/>
        <v>0</v>
      </c>
    </row>
    <row r="390" spans="1:28" ht="18.75" customHeight="1">
      <c r="A390" s="181"/>
      <c r="B390" s="103" t="s">
        <v>38</v>
      </c>
      <c r="C390" s="73" t="s">
        <v>151</v>
      </c>
      <c r="D390" s="73" t="s">
        <v>3</v>
      </c>
      <c r="E390" s="73" t="s">
        <v>181</v>
      </c>
      <c r="F390" s="73" t="s">
        <v>182</v>
      </c>
      <c r="G390" s="101" t="s">
        <v>37</v>
      </c>
      <c r="H390" s="60">
        <v>1058418.6200000001</v>
      </c>
      <c r="I390" s="60"/>
      <c r="J390" s="60"/>
      <c r="K390" s="60"/>
      <c r="L390" s="60"/>
      <c r="M390" s="60"/>
      <c r="N390" s="60">
        <f t="shared" si="571"/>
        <v>1058418.6200000001</v>
      </c>
      <c r="O390" s="60">
        <f t="shared" si="572"/>
        <v>0</v>
      </c>
      <c r="P390" s="60">
        <f t="shared" si="573"/>
        <v>0</v>
      </c>
      <c r="Q390" s="60">
        <v>1015525.98</v>
      </c>
      <c r="R390" s="60"/>
      <c r="S390" s="60"/>
      <c r="T390" s="60">
        <f t="shared" si="601"/>
        <v>2073944.6</v>
      </c>
      <c r="U390" s="60">
        <f t="shared" si="602"/>
        <v>0</v>
      </c>
      <c r="V390" s="60">
        <f t="shared" si="603"/>
        <v>0</v>
      </c>
      <c r="W390" s="60"/>
      <c r="X390" s="60"/>
      <c r="Y390" s="60"/>
      <c r="Z390" s="60">
        <f t="shared" si="605"/>
        <v>2073944.6</v>
      </c>
      <c r="AA390" s="60">
        <f t="shared" si="606"/>
        <v>0</v>
      </c>
      <c r="AB390" s="60">
        <f t="shared" si="607"/>
        <v>0</v>
      </c>
    </row>
    <row r="391" spans="1:28" ht="26.4">
      <c r="A391" s="181"/>
      <c r="B391" s="116" t="s">
        <v>139</v>
      </c>
      <c r="C391" s="73" t="s">
        <v>151</v>
      </c>
      <c r="D391" s="73" t="s">
        <v>3</v>
      </c>
      <c r="E391" s="73" t="s">
        <v>181</v>
      </c>
      <c r="F391" s="73" t="s">
        <v>182</v>
      </c>
      <c r="G391" s="101" t="s">
        <v>137</v>
      </c>
      <c r="H391" s="60"/>
      <c r="I391" s="60"/>
      <c r="J391" s="60"/>
      <c r="K391" s="60"/>
      <c r="L391" s="60"/>
      <c r="M391" s="60"/>
      <c r="N391" s="60"/>
      <c r="O391" s="60"/>
      <c r="P391" s="60"/>
      <c r="Q391" s="60">
        <f>Q392</f>
        <v>546350</v>
      </c>
      <c r="R391" s="60">
        <f t="shared" ref="R391:S391" si="621">R392</f>
        <v>0</v>
      </c>
      <c r="S391" s="60">
        <f t="shared" si="621"/>
        <v>0</v>
      </c>
      <c r="T391" s="60">
        <f t="shared" ref="T391:T392" si="622">N391+Q391</f>
        <v>546350</v>
      </c>
      <c r="U391" s="60">
        <f t="shared" ref="U391:U392" si="623">O391+R391</f>
        <v>0</v>
      </c>
      <c r="V391" s="60">
        <f t="shared" ref="V391:V392" si="624">P391+S391</f>
        <v>0</v>
      </c>
      <c r="W391" s="60">
        <f>W392</f>
        <v>0</v>
      </c>
      <c r="X391" s="60">
        <f t="shared" ref="X391:Y391" si="625">X392</f>
        <v>0</v>
      </c>
      <c r="Y391" s="60">
        <f t="shared" si="625"/>
        <v>0</v>
      </c>
      <c r="Z391" s="60">
        <f t="shared" si="605"/>
        <v>546350</v>
      </c>
      <c r="AA391" s="60">
        <f t="shared" si="606"/>
        <v>0</v>
      </c>
      <c r="AB391" s="60">
        <f t="shared" si="607"/>
        <v>0</v>
      </c>
    </row>
    <row r="392" spans="1:28">
      <c r="A392" s="181"/>
      <c r="B392" s="116" t="s">
        <v>140</v>
      </c>
      <c r="C392" s="73" t="s">
        <v>151</v>
      </c>
      <c r="D392" s="73" t="s">
        <v>3</v>
      </c>
      <c r="E392" s="73" t="s">
        <v>181</v>
      </c>
      <c r="F392" s="73" t="s">
        <v>182</v>
      </c>
      <c r="G392" s="101" t="s">
        <v>138</v>
      </c>
      <c r="H392" s="60"/>
      <c r="I392" s="60"/>
      <c r="J392" s="60"/>
      <c r="K392" s="60"/>
      <c r="L392" s="60"/>
      <c r="M392" s="60"/>
      <c r="N392" s="60"/>
      <c r="O392" s="60"/>
      <c r="P392" s="60"/>
      <c r="Q392" s="60">
        <v>546350</v>
      </c>
      <c r="R392" s="60"/>
      <c r="S392" s="60"/>
      <c r="T392" s="60">
        <f t="shared" si="622"/>
        <v>546350</v>
      </c>
      <c r="U392" s="60">
        <f t="shared" si="623"/>
        <v>0</v>
      </c>
      <c r="V392" s="60">
        <f t="shared" si="624"/>
        <v>0</v>
      </c>
      <c r="W392" s="60"/>
      <c r="X392" s="60"/>
      <c r="Y392" s="60"/>
      <c r="Z392" s="60">
        <f t="shared" si="605"/>
        <v>546350</v>
      </c>
      <c r="AA392" s="60">
        <f t="shared" si="606"/>
        <v>0</v>
      </c>
      <c r="AB392" s="60">
        <f t="shared" si="607"/>
        <v>0</v>
      </c>
    </row>
    <row r="393" spans="1:28" ht="18.75" customHeight="1">
      <c r="A393" s="181"/>
      <c r="B393" s="103" t="s">
        <v>47</v>
      </c>
      <c r="C393" s="73" t="s">
        <v>151</v>
      </c>
      <c r="D393" s="73" t="s">
        <v>3</v>
      </c>
      <c r="E393" s="73" t="s">
        <v>181</v>
      </c>
      <c r="F393" s="73" t="s">
        <v>182</v>
      </c>
      <c r="G393" s="101" t="s">
        <v>45</v>
      </c>
      <c r="H393" s="60"/>
      <c r="I393" s="60"/>
      <c r="J393" s="60"/>
      <c r="K393" s="60"/>
      <c r="L393" s="60"/>
      <c r="M393" s="60"/>
      <c r="N393" s="60"/>
      <c r="O393" s="60"/>
      <c r="P393" s="60"/>
      <c r="Q393" s="60">
        <f>Q394</f>
        <v>95550</v>
      </c>
      <c r="R393" s="60">
        <f t="shared" ref="R393:S393" si="626">R394</f>
        <v>0</v>
      </c>
      <c r="S393" s="60">
        <f t="shared" si="626"/>
        <v>0</v>
      </c>
      <c r="T393" s="60">
        <f t="shared" ref="T393:T394" si="627">N393+Q393</f>
        <v>95550</v>
      </c>
      <c r="U393" s="60">
        <f t="shared" ref="U393:U394" si="628">O393+R393</f>
        <v>0</v>
      </c>
      <c r="V393" s="60">
        <f t="shared" ref="V393:V394" si="629">P393+S393</f>
        <v>0</v>
      </c>
      <c r="W393" s="60">
        <f>W394</f>
        <v>0</v>
      </c>
      <c r="X393" s="60">
        <f t="shared" ref="X393:Y393" si="630">X394</f>
        <v>0</v>
      </c>
      <c r="Y393" s="60">
        <f t="shared" si="630"/>
        <v>0</v>
      </c>
      <c r="Z393" s="60">
        <f t="shared" si="605"/>
        <v>95550</v>
      </c>
      <c r="AA393" s="60">
        <f t="shared" si="606"/>
        <v>0</v>
      </c>
      <c r="AB393" s="60">
        <f t="shared" si="607"/>
        <v>0</v>
      </c>
    </row>
    <row r="394" spans="1:28" ht="18.75" customHeight="1">
      <c r="A394" s="181"/>
      <c r="B394" s="103" t="s">
        <v>56</v>
      </c>
      <c r="C394" s="73" t="s">
        <v>151</v>
      </c>
      <c r="D394" s="73" t="s">
        <v>3</v>
      </c>
      <c r="E394" s="73" t="s">
        <v>181</v>
      </c>
      <c r="F394" s="73" t="s">
        <v>182</v>
      </c>
      <c r="G394" s="101" t="s">
        <v>57</v>
      </c>
      <c r="H394" s="60"/>
      <c r="I394" s="60"/>
      <c r="J394" s="60"/>
      <c r="K394" s="60"/>
      <c r="L394" s="60"/>
      <c r="M394" s="60"/>
      <c r="N394" s="60"/>
      <c r="O394" s="60"/>
      <c r="P394" s="60"/>
      <c r="Q394" s="60">
        <v>95550</v>
      </c>
      <c r="R394" s="60"/>
      <c r="S394" s="60"/>
      <c r="T394" s="60">
        <f t="shared" si="627"/>
        <v>95550</v>
      </c>
      <c r="U394" s="60">
        <f t="shared" si="628"/>
        <v>0</v>
      </c>
      <c r="V394" s="60">
        <f t="shared" si="629"/>
        <v>0</v>
      </c>
      <c r="W394" s="60"/>
      <c r="X394" s="60"/>
      <c r="Y394" s="60"/>
      <c r="Z394" s="60">
        <f t="shared" si="605"/>
        <v>95550</v>
      </c>
      <c r="AA394" s="60">
        <f t="shared" si="606"/>
        <v>0</v>
      </c>
      <c r="AB394" s="60">
        <f t="shared" si="607"/>
        <v>0</v>
      </c>
    </row>
    <row r="395" spans="1:28" ht="52.8">
      <c r="A395" s="181"/>
      <c r="B395" s="116" t="s">
        <v>185</v>
      </c>
      <c r="C395" s="73" t="s">
        <v>151</v>
      </c>
      <c r="D395" s="73" t="s">
        <v>3</v>
      </c>
      <c r="E395" s="73" t="s">
        <v>181</v>
      </c>
      <c r="F395" s="73" t="s">
        <v>183</v>
      </c>
      <c r="G395" s="101"/>
      <c r="H395" s="60">
        <f>H396</f>
        <v>21600.38</v>
      </c>
      <c r="I395" s="60">
        <f t="shared" ref="I395:M395" si="631">I396</f>
        <v>0</v>
      </c>
      <c r="J395" s="60">
        <f t="shared" si="631"/>
        <v>0</v>
      </c>
      <c r="K395" s="60">
        <f t="shared" si="631"/>
        <v>0</v>
      </c>
      <c r="L395" s="60">
        <f t="shared" si="631"/>
        <v>0</v>
      </c>
      <c r="M395" s="60">
        <f t="shared" si="631"/>
        <v>0</v>
      </c>
      <c r="N395" s="60">
        <f t="shared" si="571"/>
        <v>21600.38</v>
      </c>
      <c r="O395" s="60">
        <f t="shared" si="572"/>
        <v>0</v>
      </c>
      <c r="P395" s="60">
        <f t="shared" si="573"/>
        <v>0</v>
      </c>
      <c r="Q395" s="60">
        <f>Q398+Q396+Q400</f>
        <v>33825.020000000004</v>
      </c>
      <c r="R395" s="60">
        <f>R398+R396+R400</f>
        <v>0</v>
      </c>
      <c r="S395" s="60">
        <f>S398+S396+S400</f>
        <v>0</v>
      </c>
      <c r="T395" s="60">
        <f t="shared" si="601"/>
        <v>55425.400000000009</v>
      </c>
      <c r="U395" s="60">
        <f t="shared" si="602"/>
        <v>0</v>
      </c>
      <c r="V395" s="60">
        <f t="shared" si="603"/>
        <v>0</v>
      </c>
      <c r="W395" s="60">
        <f>W398+W396+W400</f>
        <v>0</v>
      </c>
      <c r="X395" s="60">
        <f>X398+X396+X400</f>
        <v>0</v>
      </c>
      <c r="Y395" s="60">
        <f>Y398+Y396+Y400</f>
        <v>0</v>
      </c>
      <c r="Z395" s="60">
        <f t="shared" si="605"/>
        <v>55425.400000000009</v>
      </c>
      <c r="AA395" s="60">
        <f t="shared" si="606"/>
        <v>0</v>
      </c>
      <c r="AB395" s="60">
        <f t="shared" si="607"/>
        <v>0</v>
      </c>
    </row>
    <row r="396" spans="1:28">
      <c r="A396" s="181"/>
      <c r="B396" s="103" t="s">
        <v>35</v>
      </c>
      <c r="C396" s="73" t="s">
        <v>151</v>
      </c>
      <c r="D396" s="73" t="s">
        <v>3</v>
      </c>
      <c r="E396" s="73" t="s">
        <v>181</v>
      </c>
      <c r="F396" s="73" t="s">
        <v>183</v>
      </c>
      <c r="G396" s="101" t="s">
        <v>36</v>
      </c>
      <c r="H396" s="60">
        <f>H397</f>
        <v>21600.38</v>
      </c>
      <c r="I396" s="60">
        <f t="shared" ref="I396:J396" si="632">I397</f>
        <v>0</v>
      </c>
      <c r="J396" s="60">
        <f t="shared" si="632"/>
        <v>0</v>
      </c>
      <c r="K396" s="60">
        <f t="shared" ref="K396" si="633">K397</f>
        <v>0</v>
      </c>
      <c r="L396" s="60">
        <f t="shared" ref="L396" si="634">L397</f>
        <v>0</v>
      </c>
      <c r="M396" s="60">
        <f t="shared" ref="M396" si="635">M397</f>
        <v>0</v>
      </c>
      <c r="N396" s="60">
        <f t="shared" si="571"/>
        <v>21600.38</v>
      </c>
      <c r="O396" s="60">
        <f t="shared" si="572"/>
        <v>0</v>
      </c>
      <c r="P396" s="60">
        <f t="shared" si="573"/>
        <v>0</v>
      </c>
      <c r="Q396" s="60">
        <f t="shared" ref="Q396:S396" si="636">Q397</f>
        <v>20725.02</v>
      </c>
      <c r="R396" s="60">
        <f t="shared" si="636"/>
        <v>0</v>
      </c>
      <c r="S396" s="60">
        <f t="shared" si="636"/>
        <v>0</v>
      </c>
      <c r="T396" s="60">
        <f t="shared" si="601"/>
        <v>42325.4</v>
      </c>
      <c r="U396" s="60">
        <f t="shared" si="602"/>
        <v>0</v>
      </c>
      <c r="V396" s="60">
        <f t="shared" si="603"/>
        <v>0</v>
      </c>
      <c r="W396" s="60">
        <f t="shared" ref="W396:Y396" si="637">W397</f>
        <v>0</v>
      </c>
      <c r="X396" s="60">
        <f t="shared" si="637"/>
        <v>0</v>
      </c>
      <c r="Y396" s="60">
        <f t="shared" si="637"/>
        <v>0</v>
      </c>
      <c r="Z396" s="60">
        <f t="shared" si="605"/>
        <v>42325.4</v>
      </c>
      <c r="AA396" s="60">
        <f t="shared" si="606"/>
        <v>0</v>
      </c>
      <c r="AB396" s="60">
        <f t="shared" si="607"/>
        <v>0</v>
      </c>
    </row>
    <row r="397" spans="1:28" ht="26.4">
      <c r="A397" s="181"/>
      <c r="B397" s="103" t="s">
        <v>38</v>
      </c>
      <c r="C397" s="73" t="s">
        <v>151</v>
      </c>
      <c r="D397" s="73" t="s">
        <v>3</v>
      </c>
      <c r="E397" s="73" t="s">
        <v>181</v>
      </c>
      <c r="F397" s="73" t="s">
        <v>183</v>
      </c>
      <c r="G397" s="101" t="s">
        <v>37</v>
      </c>
      <c r="H397" s="60">
        <v>21600.38</v>
      </c>
      <c r="I397" s="60"/>
      <c r="J397" s="60"/>
      <c r="K397" s="60"/>
      <c r="L397" s="60"/>
      <c r="M397" s="60"/>
      <c r="N397" s="60">
        <f t="shared" si="571"/>
        <v>21600.38</v>
      </c>
      <c r="O397" s="60">
        <f t="shared" si="572"/>
        <v>0</v>
      </c>
      <c r="P397" s="60">
        <f t="shared" si="573"/>
        <v>0</v>
      </c>
      <c r="Q397" s="60">
        <v>20725.02</v>
      </c>
      <c r="R397" s="60"/>
      <c r="S397" s="60"/>
      <c r="T397" s="60">
        <f t="shared" si="601"/>
        <v>42325.4</v>
      </c>
      <c r="U397" s="60">
        <f t="shared" si="602"/>
        <v>0</v>
      </c>
      <c r="V397" s="60">
        <f t="shared" si="603"/>
        <v>0</v>
      </c>
      <c r="W397" s="60"/>
      <c r="X397" s="60"/>
      <c r="Y397" s="60"/>
      <c r="Z397" s="60">
        <f t="shared" si="605"/>
        <v>42325.4</v>
      </c>
      <c r="AA397" s="60">
        <f t="shared" si="606"/>
        <v>0</v>
      </c>
      <c r="AB397" s="60">
        <f t="shared" si="607"/>
        <v>0</v>
      </c>
    </row>
    <row r="398" spans="1:28" ht="26.4">
      <c r="A398" s="181"/>
      <c r="B398" s="116" t="s">
        <v>139</v>
      </c>
      <c r="C398" s="73" t="s">
        <v>151</v>
      </c>
      <c r="D398" s="73" t="s">
        <v>3</v>
      </c>
      <c r="E398" s="73" t="s">
        <v>181</v>
      </c>
      <c r="F398" s="73" t="s">
        <v>183</v>
      </c>
      <c r="G398" s="101" t="s">
        <v>137</v>
      </c>
      <c r="H398" s="60"/>
      <c r="I398" s="60"/>
      <c r="J398" s="60"/>
      <c r="K398" s="60"/>
      <c r="L398" s="60"/>
      <c r="M398" s="60"/>
      <c r="N398" s="60"/>
      <c r="O398" s="60"/>
      <c r="P398" s="60"/>
      <c r="Q398" s="60">
        <f>Q399</f>
        <v>11150</v>
      </c>
      <c r="R398" s="60">
        <f t="shared" ref="R398:S398" si="638">R399</f>
        <v>0</v>
      </c>
      <c r="S398" s="60">
        <f t="shared" si="638"/>
        <v>0</v>
      </c>
      <c r="T398" s="60">
        <f t="shared" ref="T398:T399" si="639">N398+Q398</f>
        <v>11150</v>
      </c>
      <c r="U398" s="60">
        <f t="shared" ref="U398:U399" si="640">O398+R398</f>
        <v>0</v>
      </c>
      <c r="V398" s="60">
        <f t="shared" ref="V398:V399" si="641">P398+S398</f>
        <v>0</v>
      </c>
      <c r="W398" s="60">
        <f>W399</f>
        <v>0</v>
      </c>
      <c r="X398" s="60">
        <f t="shared" ref="X398:Y398" si="642">X399</f>
        <v>0</v>
      </c>
      <c r="Y398" s="60">
        <f t="shared" si="642"/>
        <v>0</v>
      </c>
      <c r="Z398" s="60">
        <f t="shared" si="605"/>
        <v>11150</v>
      </c>
      <c r="AA398" s="60">
        <f t="shared" si="606"/>
        <v>0</v>
      </c>
      <c r="AB398" s="60">
        <f t="shared" si="607"/>
        <v>0</v>
      </c>
    </row>
    <row r="399" spans="1:28">
      <c r="A399" s="181"/>
      <c r="B399" s="116" t="s">
        <v>140</v>
      </c>
      <c r="C399" s="73" t="s">
        <v>151</v>
      </c>
      <c r="D399" s="73" t="s">
        <v>3</v>
      </c>
      <c r="E399" s="73" t="s">
        <v>181</v>
      </c>
      <c r="F399" s="73" t="s">
        <v>183</v>
      </c>
      <c r="G399" s="101" t="s">
        <v>138</v>
      </c>
      <c r="H399" s="60"/>
      <c r="I399" s="60"/>
      <c r="J399" s="60"/>
      <c r="K399" s="60"/>
      <c r="L399" s="60"/>
      <c r="M399" s="60"/>
      <c r="N399" s="60"/>
      <c r="O399" s="60"/>
      <c r="P399" s="60"/>
      <c r="Q399" s="60">
        <v>11150</v>
      </c>
      <c r="R399" s="60"/>
      <c r="S399" s="60"/>
      <c r="T399" s="60">
        <f t="shared" si="639"/>
        <v>11150</v>
      </c>
      <c r="U399" s="60">
        <f t="shared" si="640"/>
        <v>0</v>
      </c>
      <c r="V399" s="60">
        <f t="shared" si="641"/>
        <v>0</v>
      </c>
      <c r="W399" s="60"/>
      <c r="X399" s="60"/>
      <c r="Y399" s="60"/>
      <c r="Z399" s="60">
        <f t="shared" si="605"/>
        <v>11150</v>
      </c>
      <c r="AA399" s="60">
        <f t="shared" si="606"/>
        <v>0</v>
      </c>
      <c r="AB399" s="60">
        <f t="shared" si="607"/>
        <v>0</v>
      </c>
    </row>
    <row r="400" spans="1:28">
      <c r="A400" s="181"/>
      <c r="B400" s="103" t="s">
        <v>47</v>
      </c>
      <c r="C400" s="73" t="s">
        <v>151</v>
      </c>
      <c r="D400" s="73" t="s">
        <v>3</v>
      </c>
      <c r="E400" s="73" t="s">
        <v>181</v>
      </c>
      <c r="F400" s="73" t="s">
        <v>183</v>
      </c>
      <c r="G400" s="101" t="s">
        <v>45</v>
      </c>
      <c r="H400" s="60"/>
      <c r="I400" s="60"/>
      <c r="J400" s="60"/>
      <c r="K400" s="60"/>
      <c r="L400" s="60"/>
      <c r="M400" s="60"/>
      <c r="N400" s="60"/>
      <c r="O400" s="60"/>
      <c r="P400" s="60"/>
      <c r="Q400" s="60">
        <f>Q401</f>
        <v>1950</v>
      </c>
      <c r="R400" s="60">
        <f t="shared" ref="R400:S400" si="643">R401</f>
        <v>0</v>
      </c>
      <c r="S400" s="60">
        <f t="shared" si="643"/>
        <v>0</v>
      </c>
      <c r="T400" s="60">
        <f t="shared" ref="T400:T401" si="644">N400+Q400</f>
        <v>1950</v>
      </c>
      <c r="U400" s="60">
        <f t="shared" ref="U400:U401" si="645">O400+R400</f>
        <v>0</v>
      </c>
      <c r="V400" s="60">
        <f t="shared" ref="V400:V401" si="646">P400+S400</f>
        <v>0</v>
      </c>
      <c r="W400" s="60">
        <f>W401</f>
        <v>0</v>
      </c>
      <c r="X400" s="60">
        <f t="shared" ref="X400:Y400" si="647">X401</f>
        <v>0</v>
      </c>
      <c r="Y400" s="60">
        <f t="shared" si="647"/>
        <v>0</v>
      </c>
      <c r="Z400" s="60">
        <f t="shared" si="605"/>
        <v>1950</v>
      </c>
      <c r="AA400" s="60">
        <f t="shared" si="606"/>
        <v>0</v>
      </c>
      <c r="AB400" s="60">
        <f t="shared" si="607"/>
        <v>0</v>
      </c>
    </row>
    <row r="401" spans="1:28">
      <c r="A401" s="181"/>
      <c r="B401" s="103" t="s">
        <v>56</v>
      </c>
      <c r="C401" s="73" t="s">
        <v>151</v>
      </c>
      <c r="D401" s="73" t="s">
        <v>3</v>
      </c>
      <c r="E401" s="73" t="s">
        <v>181</v>
      </c>
      <c r="F401" s="73" t="s">
        <v>183</v>
      </c>
      <c r="G401" s="101" t="s">
        <v>57</v>
      </c>
      <c r="H401" s="60"/>
      <c r="I401" s="60"/>
      <c r="J401" s="60"/>
      <c r="K401" s="60"/>
      <c r="L401" s="60"/>
      <c r="M401" s="60"/>
      <c r="N401" s="60"/>
      <c r="O401" s="60"/>
      <c r="P401" s="60"/>
      <c r="Q401" s="60">
        <v>1950</v>
      </c>
      <c r="R401" s="60"/>
      <c r="S401" s="60"/>
      <c r="T401" s="60">
        <f t="shared" si="644"/>
        <v>1950</v>
      </c>
      <c r="U401" s="60">
        <f t="shared" si="645"/>
        <v>0</v>
      </c>
      <c r="V401" s="60">
        <f t="shared" si="646"/>
        <v>0</v>
      </c>
      <c r="W401" s="60"/>
      <c r="X401" s="60"/>
      <c r="Y401" s="60"/>
      <c r="Z401" s="60">
        <f t="shared" si="605"/>
        <v>1950</v>
      </c>
      <c r="AA401" s="60">
        <f t="shared" si="606"/>
        <v>0</v>
      </c>
      <c r="AB401" s="60">
        <f t="shared" si="607"/>
        <v>0</v>
      </c>
    </row>
    <row r="402" spans="1:28" s="132" customFormat="1">
      <c r="A402" s="83" t="s">
        <v>157</v>
      </c>
      <c r="B402" s="206" t="s">
        <v>371</v>
      </c>
      <c r="C402" s="76" t="s">
        <v>151</v>
      </c>
      <c r="D402" s="76" t="s">
        <v>10</v>
      </c>
      <c r="E402" s="76" t="s">
        <v>100</v>
      </c>
      <c r="F402" s="76" t="s">
        <v>101</v>
      </c>
      <c r="G402" s="77"/>
      <c r="H402" s="131">
        <f>H403</f>
        <v>0</v>
      </c>
      <c r="I402" s="131">
        <f t="shared" ref="I402:M404" si="648">I403</f>
        <v>0</v>
      </c>
      <c r="J402" s="131">
        <f t="shared" si="648"/>
        <v>0</v>
      </c>
      <c r="K402" s="131">
        <f t="shared" si="648"/>
        <v>71016.36</v>
      </c>
      <c r="L402" s="131">
        <f t="shared" si="648"/>
        <v>0</v>
      </c>
      <c r="M402" s="131">
        <f t="shared" si="648"/>
        <v>0</v>
      </c>
      <c r="N402" s="131">
        <f t="shared" ref="N402:N405" si="649">H402+K402</f>
        <v>71016.36</v>
      </c>
      <c r="O402" s="131">
        <f t="shared" ref="O402:O405" si="650">I402+L402</f>
        <v>0</v>
      </c>
      <c r="P402" s="131">
        <f t="shared" ref="P402:P405" si="651">J402+M402</f>
        <v>0</v>
      </c>
      <c r="Q402" s="131">
        <f t="shared" ref="Q402:S404" si="652">Q403</f>
        <v>0</v>
      </c>
      <c r="R402" s="131">
        <f t="shared" si="652"/>
        <v>0</v>
      </c>
      <c r="S402" s="131">
        <f t="shared" si="652"/>
        <v>0</v>
      </c>
      <c r="T402" s="131">
        <f t="shared" si="601"/>
        <v>71016.36</v>
      </c>
      <c r="U402" s="131">
        <f t="shared" si="602"/>
        <v>0</v>
      </c>
      <c r="V402" s="131">
        <f t="shared" si="603"/>
        <v>0</v>
      </c>
      <c r="W402" s="131">
        <f>W403+W406</f>
        <v>190190190.19</v>
      </c>
      <c r="X402" s="131">
        <f t="shared" ref="X402:Y402" si="653">X403+X406</f>
        <v>0</v>
      </c>
      <c r="Y402" s="131">
        <f t="shared" si="653"/>
        <v>0</v>
      </c>
      <c r="Z402" s="131">
        <f t="shared" si="605"/>
        <v>190261206.55000001</v>
      </c>
      <c r="AA402" s="131">
        <f t="shared" si="606"/>
        <v>0</v>
      </c>
      <c r="AB402" s="131">
        <f t="shared" si="607"/>
        <v>0</v>
      </c>
    </row>
    <row r="403" spans="1:28" ht="26.4">
      <c r="A403" s="181"/>
      <c r="B403" s="195" t="s">
        <v>372</v>
      </c>
      <c r="C403" s="35" t="s">
        <v>151</v>
      </c>
      <c r="D403" s="35" t="s">
        <v>10</v>
      </c>
      <c r="E403" s="35" t="s">
        <v>100</v>
      </c>
      <c r="F403" s="35" t="s">
        <v>373</v>
      </c>
      <c r="G403" s="36"/>
      <c r="H403" s="60">
        <f>H404</f>
        <v>0</v>
      </c>
      <c r="I403" s="60">
        <f t="shared" si="648"/>
        <v>0</v>
      </c>
      <c r="J403" s="60">
        <f t="shared" si="648"/>
        <v>0</v>
      </c>
      <c r="K403" s="60">
        <f t="shared" si="648"/>
        <v>71016.36</v>
      </c>
      <c r="L403" s="60">
        <f t="shared" si="648"/>
        <v>0</v>
      </c>
      <c r="M403" s="60">
        <f t="shared" si="648"/>
        <v>0</v>
      </c>
      <c r="N403" s="60">
        <f t="shared" si="649"/>
        <v>71016.36</v>
      </c>
      <c r="O403" s="60">
        <f t="shared" si="650"/>
        <v>0</v>
      </c>
      <c r="P403" s="60">
        <f t="shared" si="651"/>
        <v>0</v>
      </c>
      <c r="Q403" s="60">
        <f t="shared" si="652"/>
        <v>0</v>
      </c>
      <c r="R403" s="60">
        <f t="shared" si="652"/>
        <v>0</v>
      </c>
      <c r="S403" s="60">
        <f t="shared" si="652"/>
        <v>0</v>
      </c>
      <c r="T403" s="60">
        <f t="shared" si="601"/>
        <v>71016.36</v>
      </c>
      <c r="U403" s="60">
        <f t="shared" si="602"/>
        <v>0</v>
      </c>
      <c r="V403" s="60">
        <f t="shared" si="603"/>
        <v>0</v>
      </c>
      <c r="W403" s="60">
        <f t="shared" ref="W403:Y404" si="654">W404</f>
        <v>0</v>
      </c>
      <c r="X403" s="60">
        <f t="shared" si="654"/>
        <v>0</v>
      </c>
      <c r="Y403" s="60">
        <f t="shared" si="654"/>
        <v>0</v>
      </c>
      <c r="Z403" s="60">
        <f t="shared" si="605"/>
        <v>71016.36</v>
      </c>
      <c r="AA403" s="60">
        <f t="shared" si="606"/>
        <v>0</v>
      </c>
      <c r="AB403" s="60">
        <f t="shared" si="607"/>
        <v>0</v>
      </c>
    </row>
    <row r="404" spans="1:28" ht="26.4">
      <c r="A404" s="181"/>
      <c r="B404" s="188" t="s">
        <v>139</v>
      </c>
      <c r="C404" s="35" t="s">
        <v>151</v>
      </c>
      <c r="D404" s="35" t="s">
        <v>10</v>
      </c>
      <c r="E404" s="35" t="s">
        <v>100</v>
      </c>
      <c r="F404" s="35" t="s">
        <v>373</v>
      </c>
      <c r="G404" s="36" t="s">
        <v>137</v>
      </c>
      <c r="H404" s="60">
        <f>H405</f>
        <v>0</v>
      </c>
      <c r="I404" s="60">
        <f t="shared" si="648"/>
        <v>0</v>
      </c>
      <c r="J404" s="60">
        <f t="shared" si="648"/>
        <v>0</v>
      </c>
      <c r="K404" s="60">
        <f t="shared" si="648"/>
        <v>71016.36</v>
      </c>
      <c r="L404" s="60">
        <f t="shared" si="648"/>
        <v>0</v>
      </c>
      <c r="M404" s="60">
        <f t="shared" si="648"/>
        <v>0</v>
      </c>
      <c r="N404" s="60">
        <f t="shared" si="649"/>
        <v>71016.36</v>
      </c>
      <c r="O404" s="60">
        <f t="shared" si="650"/>
        <v>0</v>
      </c>
      <c r="P404" s="60">
        <f t="shared" si="651"/>
        <v>0</v>
      </c>
      <c r="Q404" s="60">
        <f t="shared" si="652"/>
        <v>0</v>
      </c>
      <c r="R404" s="60">
        <f t="shared" si="652"/>
        <v>0</v>
      </c>
      <c r="S404" s="60">
        <f t="shared" si="652"/>
        <v>0</v>
      </c>
      <c r="T404" s="60">
        <f t="shared" si="601"/>
        <v>71016.36</v>
      </c>
      <c r="U404" s="60">
        <f t="shared" si="602"/>
        <v>0</v>
      </c>
      <c r="V404" s="60">
        <f t="shared" si="603"/>
        <v>0</v>
      </c>
      <c r="W404" s="60">
        <f t="shared" si="654"/>
        <v>0</v>
      </c>
      <c r="X404" s="60">
        <f t="shared" si="654"/>
        <v>0</v>
      </c>
      <c r="Y404" s="60">
        <f t="shared" si="654"/>
        <v>0</v>
      </c>
      <c r="Z404" s="60">
        <f t="shared" si="605"/>
        <v>71016.36</v>
      </c>
      <c r="AA404" s="60">
        <f t="shared" si="606"/>
        <v>0</v>
      </c>
      <c r="AB404" s="60">
        <f t="shared" si="607"/>
        <v>0</v>
      </c>
    </row>
    <row r="405" spans="1:28">
      <c r="A405" s="181"/>
      <c r="B405" s="188" t="s">
        <v>140</v>
      </c>
      <c r="C405" s="35" t="s">
        <v>151</v>
      </c>
      <c r="D405" s="35" t="s">
        <v>10</v>
      </c>
      <c r="E405" s="35" t="s">
        <v>100</v>
      </c>
      <c r="F405" s="35" t="s">
        <v>373</v>
      </c>
      <c r="G405" s="36" t="s">
        <v>138</v>
      </c>
      <c r="H405" s="60"/>
      <c r="I405" s="60"/>
      <c r="J405" s="60"/>
      <c r="K405" s="60">
        <v>71016.36</v>
      </c>
      <c r="L405" s="60"/>
      <c r="M405" s="60"/>
      <c r="N405" s="60">
        <f t="shared" si="649"/>
        <v>71016.36</v>
      </c>
      <c r="O405" s="60">
        <f t="shared" si="650"/>
        <v>0</v>
      </c>
      <c r="P405" s="60">
        <f t="shared" si="651"/>
        <v>0</v>
      </c>
      <c r="Q405" s="60"/>
      <c r="R405" s="60"/>
      <c r="S405" s="60"/>
      <c r="T405" s="60">
        <f t="shared" si="601"/>
        <v>71016.36</v>
      </c>
      <c r="U405" s="60">
        <f t="shared" si="602"/>
        <v>0</v>
      </c>
      <c r="V405" s="60">
        <f t="shared" si="603"/>
        <v>0</v>
      </c>
      <c r="W405" s="60"/>
      <c r="X405" s="60"/>
      <c r="Y405" s="60"/>
      <c r="Z405" s="60">
        <f t="shared" si="605"/>
        <v>71016.36</v>
      </c>
      <c r="AA405" s="60">
        <f t="shared" si="606"/>
        <v>0</v>
      </c>
      <c r="AB405" s="60">
        <f t="shared" si="607"/>
        <v>0</v>
      </c>
    </row>
    <row r="406" spans="1:28" ht="26.4">
      <c r="A406" s="181"/>
      <c r="B406" s="227" t="s">
        <v>439</v>
      </c>
      <c r="C406" s="35" t="s">
        <v>151</v>
      </c>
      <c r="D406" s="35" t="s">
        <v>10</v>
      </c>
      <c r="E406" s="35" t="s">
        <v>100</v>
      </c>
      <c r="F406" s="35" t="s">
        <v>438</v>
      </c>
      <c r="G406" s="36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>
        <f>W407</f>
        <v>190190190.19</v>
      </c>
      <c r="X406" s="60">
        <f t="shared" ref="X406:Y407" si="655">X407</f>
        <v>0</v>
      </c>
      <c r="Y406" s="60">
        <f t="shared" si="655"/>
        <v>0</v>
      </c>
      <c r="Z406" s="60">
        <f t="shared" ref="Z406:Z408" si="656">T406+W406</f>
        <v>190190190.19</v>
      </c>
      <c r="AA406" s="60">
        <f t="shared" ref="AA406:AA408" si="657">U406+X406</f>
        <v>0</v>
      </c>
      <c r="AB406" s="60">
        <f t="shared" ref="AB406:AB408" si="658">V406+Y406</f>
        <v>0</v>
      </c>
    </row>
    <row r="407" spans="1:28" ht="26.4">
      <c r="A407" s="181"/>
      <c r="B407" s="227" t="s">
        <v>139</v>
      </c>
      <c r="C407" s="35" t="s">
        <v>151</v>
      </c>
      <c r="D407" s="35" t="s">
        <v>10</v>
      </c>
      <c r="E407" s="35" t="s">
        <v>100</v>
      </c>
      <c r="F407" s="35" t="s">
        <v>438</v>
      </c>
      <c r="G407" s="36" t="s">
        <v>137</v>
      </c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>
        <f>W408</f>
        <v>190190190.19</v>
      </c>
      <c r="X407" s="60">
        <f t="shared" si="655"/>
        <v>0</v>
      </c>
      <c r="Y407" s="60">
        <f t="shared" si="655"/>
        <v>0</v>
      </c>
      <c r="Z407" s="60">
        <f t="shared" si="656"/>
        <v>190190190.19</v>
      </c>
      <c r="AA407" s="60">
        <f t="shared" si="657"/>
        <v>0</v>
      </c>
      <c r="AB407" s="60">
        <f t="shared" si="658"/>
        <v>0</v>
      </c>
    </row>
    <row r="408" spans="1:28">
      <c r="A408" s="181"/>
      <c r="B408" s="227" t="s">
        <v>140</v>
      </c>
      <c r="C408" s="35" t="s">
        <v>151</v>
      </c>
      <c r="D408" s="35" t="s">
        <v>10</v>
      </c>
      <c r="E408" s="35" t="s">
        <v>100</v>
      </c>
      <c r="F408" s="35" t="s">
        <v>438</v>
      </c>
      <c r="G408" s="36" t="s">
        <v>138</v>
      </c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>
        <v>190190190.19</v>
      </c>
      <c r="X408" s="60"/>
      <c r="Y408" s="60"/>
      <c r="Z408" s="60">
        <f t="shared" si="656"/>
        <v>190190190.19</v>
      </c>
      <c r="AA408" s="60">
        <f t="shared" si="657"/>
        <v>0</v>
      </c>
      <c r="AB408" s="60">
        <f t="shared" si="658"/>
        <v>0</v>
      </c>
    </row>
    <row r="409" spans="1:28" ht="13.5" customHeight="1">
      <c r="A409" s="83" t="s">
        <v>156</v>
      </c>
      <c r="B409" s="81" t="s">
        <v>153</v>
      </c>
      <c r="C409" s="80" t="s">
        <v>151</v>
      </c>
      <c r="D409" s="80" t="s">
        <v>4</v>
      </c>
      <c r="E409" s="80" t="s">
        <v>100</v>
      </c>
      <c r="F409" s="76" t="s">
        <v>101</v>
      </c>
      <c r="G409" s="77"/>
      <c r="H409" s="58">
        <f>H410+H413</f>
        <v>1145000</v>
      </c>
      <c r="I409" s="58">
        <f t="shared" ref="I409:J409" si="659">I410+I413</f>
        <v>365000</v>
      </c>
      <c r="J409" s="58">
        <f t="shared" si="659"/>
        <v>365000</v>
      </c>
      <c r="K409" s="58">
        <f t="shared" ref="K409:M409" si="660">K410+K413</f>
        <v>1940000</v>
      </c>
      <c r="L409" s="58">
        <f t="shared" si="660"/>
        <v>0</v>
      </c>
      <c r="M409" s="58">
        <f t="shared" si="660"/>
        <v>0</v>
      </c>
      <c r="N409" s="58">
        <f t="shared" si="571"/>
        <v>3085000</v>
      </c>
      <c r="O409" s="58">
        <f t="shared" si="572"/>
        <v>365000</v>
      </c>
      <c r="P409" s="58">
        <f t="shared" si="573"/>
        <v>365000</v>
      </c>
      <c r="Q409" s="58">
        <f t="shared" ref="Q409:S409" si="661">Q410+Q413</f>
        <v>1204180</v>
      </c>
      <c r="R409" s="58">
        <f t="shared" si="661"/>
        <v>0</v>
      </c>
      <c r="S409" s="58">
        <f t="shared" si="661"/>
        <v>0</v>
      </c>
      <c r="T409" s="58">
        <f t="shared" si="601"/>
        <v>4289180</v>
      </c>
      <c r="U409" s="58">
        <f t="shared" si="602"/>
        <v>365000</v>
      </c>
      <c r="V409" s="58">
        <f t="shared" si="603"/>
        <v>365000</v>
      </c>
      <c r="W409" s="58">
        <f t="shared" ref="W409:Y409" si="662">W410+W413</f>
        <v>0</v>
      </c>
      <c r="X409" s="58">
        <f t="shared" si="662"/>
        <v>0</v>
      </c>
      <c r="Y409" s="58">
        <f t="shared" si="662"/>
        <v>0</v>
      </c>
      <c r="Z409" s="58">
        <f t="shared" si="605"/>
        <v>4289180</v>
      </c>
      <c r="AA409" s="58">
        <f t="shared" si="606"/>
        <v>365000</v>
      </c>
      <c r="AB409" s="58">
        <f t="shared" si="607"/>
        <v>365000</v>
      </c>
    </row>
    <row r="410" spans="1:28" ht="26.4">
      <c r="A410" s="267"/>
      <c r="B410" s="56" t="s">
        <v>428</v>
      </c>
      <c r="C410" s="79" t="s">
        <v>151</v>
      </c>
      <c r="D410" s="79" t="s">
        <v>4</v>
      </c>
      <c r="E410" s="79" t="s">
        <v>100</v>
      </c>
      <c r="F410" s="35" t="s">
        <v>154</v>
      </c>
      <c r="G410" s="36"/>
      <c r="H410" s="57">
        <f t="shared" ref="H410:M411" si="663">H411</f>
        <v>1145000</v>
      </c>
      <c r="I410" s="57">
        <f t="shared" si="663"/>
        <v>365000</v>
      </c>
      <c r="J410" s="57">
        <f t="shared" si="663"/>
        <v>365000</v>
      </c>
      <c r="K410" s="57">
        <f t="shared" si="663"/>
        <v>1300000</v>
      </c>
      <c r="L410" s="57">
        <f t="shared" si="663"/>
        <v>0</v>
      </c>
      <c r="M410" s="57">
        <f t="shared" si="663"/>
        <v>0</v>
      </c>
      <c r="N410" s="57">
        <f t="shared" si="571"/>
        <v>2445000</v>
      </c>
      <c r="O410" s="57">
        <f t="shared" si="572"/>
        <v>365000</v>
      </c>
      <c r="P410" s="57">
        <f t="shared" si="573"/>
        <v>365000</v>
      </c>
      <c r="Q410" s="57">
        <f t="shared" ref="Q410:S411" si="664">Q411</f>
        <v>0</v>
      </c>
      <c r="R410" s="57">
        <f t="shared" si="664"/>
        <v>0</v>
      </c>
      <c r="S410" s="57">
        <f t="shared" si="664"/>
        <v>0</v>
      </c>
      <c r="T410" s="57">
        <f t="shared" si="601"/>
        <v>2445000</v>
      </c>
      <c r="U410" s="57">
        <f t="shared" si="602"/>
        <v>365000</v>
      </c>
      <c r="V410" s="57">
        <f t="shared" si="603"/>
        <v>365000</v>
      </c>
      <c r="W410" s="57">
        <f t="shared" ref="W410:Y411" si="665">W411</f>
        <v>0</v>
      </c>
      <c r="X410" s="57">
        <f t="shared" si="665"/>
        <v>0</v>
      </c>
      <c r="Y410" s="57">
        <f t="shared" si="665"/>
        <v>0</v>
      </c>
      <c r="Z410" s="57">
        <f t="shared" si="605"/>
        <v>2445000</v>
      </c>
      <c r="AA410" s="57">
        <f t="shared" si="606"/>
        <v>365000</v>
      </c>
      <c r="AB410" s="57">
        <f t="shared" si="607"/>
        <v>365000</v>
      </c>
    </row>
    <row r="411" spans="1:28" ht="26.4">
      <c r="A411" s="245"/>
      <c r="B411" s="56" t="s">
        <v>186</v>
      </c>
      <c r="C411" s="79" t="s">
        <v>151</v>
      </c>
      <c r="D411" s="79" t="s">
        <v>4</v>
      </c>
      <c r="E411" s="79" t="s">
        <v>100</v>
      </c>
      <c r="F411" s="35" t="s">
        <v>154</v>
      </c>
      <c r="G411" s="36" t="s">
        <v>32</v>
      </c>
      <c r="H411" s="57">
        <f t="shared" si="663"/>
        <v>1145000</v>
      </c>
      <c r="I411" s="57">
        <f t="shared" si="663"/>
        <v>365000</v>
      </c>
      <c r="J411" s="57">
        <f t="shared" si="663"/>
        <v>365000</v>
      </c>
      <c r="K411" s="57">
        <f t="shared" si="663"/>
        <v>1300000</v>
      </c>
      <c r="L411" s="57">
        <f t="shared" si="663"/>
        <v>0</v>
      </c>
      <c r="M411" s="57">
        <f t="shared" si="663"/>
        <v>0</v>
      </c>
      <c r="N411" s="57">
        <f t="shared" si="571"/>
        <v>2445000</v>
      </c>
      <c r="O411" s="57">
        <f t="shared" si="572"/>
        <v>365000</v>
      </c>
      <c r="P411" s="57">
        <f t="shared" si="573"/>
        <v>365000</v>
      </c>
      <c r="Q411" s="57">
        <f t="shared" si="664"/>
        <v>0</v>
      </c>
      <c r="R411" s="57">
        <f t="shared" si="664"/>
        <v>0</v>
      </c>
      <c r="S411" s="57">
        <f t="shared" si="664"/>
        <v>0</v>
      </c>
      <c r="T411" s="57">
        <f t="shared" si="601"/>
        <v>2445000</v>
      </c>
      <c r="U411" s="57">
        <f t="shared" si="602"/>
        <v>365000</v>
      </c>
      <c r="V411" s="57">
        <f t="shared" si="603"/>
        <v>365000</v>
      </c>
      <c r="W411" s="57">
        <f t="shared" si="665"/>
        <v>0</v>
      </c>
      <c r="X411" s="57">
        <f t="shared" si="665"/>
        <v>0</v>
      </c>
      <c r="Y411" s="57">
        <f t="shared" si="665"/>
        <v>0</v>
      </c>
      <c r="Z411" s="57">
        <f t="shared" si="605"/>
        <v>2445000</v>
      </c>
      <c r="AA411" s="57">
        <f t="shared" si="606"/>
        <v>365000</v>
      </c>
      <c r="AB411" s="57">
        <f t="shared" si="607"/>
        <v>365000</v>
      </c>
    </row>
    <row r="412" spans="1:28" ht="26.4">
      <c r="A412" s="268"/>
      <c r="B412" s="71" t="s">
        <v>34</v>
      </c>
      <c r="C412" s="79" t="s">
        <v>151</v>
      </c>
      <c r="D412" s="79" t="s">
        <v>4</v>
      </c>
      <c r="E412" s="79" t="s">
        <v>100</v>
      </c>
      <c r="F412" s="35" t="s">
        <v>154</v>
      </c>
      <c r="G412" s="36" t="s">
        <v>33</v>
      </c>
      <c r="H412" s="57">
        <v>1145000</v>
      </c>
      <c r="I412" s="57">
        <v>365000</v>
      </c>
      <c r="J412" s="57">
        <v>365000</v>
      </c>
      <c r="K412" s="57">
        <v>1300000</v>
      </c>
      <c r="L412" s="57"/>
      <c r="M412" s="57"/>
      <c r="N412" s="57">
        <f t="shared" si="571"/>
        <v>2445000</v>
      </c>
      <c r="O412" s="57">
        <f t="shared" si="572"/>
        <v>365000</v>
      </c>
      <c r="P412" s="57">
        <f t="shared" si="573"/>
        <v>365000</v>
      </c>
      <c r="Q412" s="57"/>
      <c r="R412" s="57"/>
      <c r="S412" s="57"/>
      <c r="T412" s="57">
        <f t="shared" si="601"/>
        <v>2445000</v>
      </c>
      <c r="U412" s="57">
        <f t="shared" si="602"/>
        <v>365000</v>
      </c>
      <c r="V412" s="57">
        <f t="shared" si="603"/>
        <v>365000</v>
      </c>
      <c r="W412" s="57"/>
      <c r="X412" s="57"/>
      <c r="Y412" s="57"/>
      <c r="Z412" s="57">
        <f t="shared" si="605"/>
        <v>2445000</v>
      </c>
      <c r="AA412" s="57">
        <f t="shared" si="606"/>
        <v>365000</v>
      </c>
      <c r="AB412" s="57">
        <f t="shared" si="607"/>
        <v>365000</v>
      </c>
    </row>
    <row r="413" spans="1:28" ht="26.4">
      <c r="A413" s="185"/>
      <c r="B413" s="74" t="s">
        <v>221</v>
      </c>
      <c r="C413" s="79" t="s">
        <v>151</v>
      </c>
      <c r="D413" s="79" t="s">
        <v>4</v>
      </c>
      <c r="E413" s="79" t="s">
        <v>100</v>
      </c>
      <c r="F413" s="35" t="s">
        <v>321</v>
      </c>
      <c r="G413" s="36"/>
      <c r="H413" s="57">
        <f>H414</f>
        <v>0</v>
      </c>
      <c r="I413" s="57">
        <f t="shared" ref="I413:J413" si="666">I414</f>
        <v>0</v>
      </c>
      <c r="J413" s="57">
        <f t="shared" si="666"/>
        <v>0</v>
      </c>
      <c r="K413" s="57">
        <f>K414</f>
        <v>640000</v>
      </c>
      <c r="L413" s="57">
        <f t="shared" ref="L413:M414" si="667">L414</f>
        <v>0</v>
      </c>
      <c r="M413" s="57">
        <f t="shared" si="667"/>
        <v>0</v>
      </c>
      <c r="N413" s="57">
        <f t="shared" si="571"/>
        <v>640000</v>
      </c>
      <c r="O413" s="57">
        <f t="shared" si="572"/>
        <v>0</v>
      </c>
      <c r="P413" s="57">
        <f t="shared" si="573"/>
        <v>0</v>
      </c>
      <c r="Q413" s="57">
        <f>Q414</f>
        <v>1204180</v>
      </c>
      <c r="R413" s="57">
        <f t="shared" ref="R413:S414" si="668">R414</f>
        <v>0</v>
      </c>
      <c r="S413" s="57">
        <f t="shared" si="668"/>
        <v>0</v>
      </c>
      <c r="T413" s="57">
        <f t="shared" si="601"/>
        <v>1844180</v>
      </c>
      <c r="U413" s="57">
        <f t="shared" si="602"/>
        <v>0</v>
      </c>
      <c r="V413" s="57">
        <f t="shared" si="603"/>
        <v>0</v>
      </c>
      <c r="W413" s="57">
        <f>W414</f>
        <v>0</v>
      </c>
      <c r="X413" s="57">
        <f t="shared" ref="X413:Y414" si="669">X414</f>
        <v>0</v>
      </c>
      <c r="Y413" s="57">
        <f t="shared" si="669"/>
        <v>0</v>
      </c>
      <c r="Z413" s="57">
        <f t="shared" si="605"/>
        <v>1844180</v>
      </c>
      <c r="AA413" s="57">
        <f t="shared" si="606"/>
        <v>0</v>
      </c>
      <c r="AB413" s="57">
        <f t="shared" si="607"/>
        <v>0</v>
      </c>
    </row>
    <row r="414" spans="1:28" ht="26.4">
      <c r="A414" s="185"/>
      <c r="B414" s="126" t="s">
        <v>186</v>
      </c>
      <c r="C414" s="79" t="s">
        <v>151</v>
      </c>
      <c r="D414" s="79" t="s">
        <v>4</v>
      </c>
      <c r="E414" s="79" t="s">
        <v>100</v>
      </c>
      <c r="F414" s="35" t="s">
        <v>321</v>
      </c>
      <c r="G414" s="36" t="s">
        <v>32</v>
      </c>
      <c r="H414" s="57">
        <f>H415</f>
        <v>0</v>
      </c>
      <c r="I414" s="57">
        <f t="shared" ref="I414:J414" si="670">I415</f>
        <v>0</v>
      </c>
      <c r="J414" s="57">
        <f t="shared" si="670"/>
        <v>0</v>
      </c>
      <c r="K414" s="57">
        <f>K415</f>
        <v>640000</v>
      </c>
      <c r="L414" s="57">
        <f t="shared" si="667"/>
        <v>0</v>
      </c>
      <c r="M414" s="57">
        <f t="shared" si="667"/>
        <v>0</v>
      </c>
      <c r="N414" s="57">
        <f t="shared" si="571"/>
        <v>640000</v>
      </c>
      <c r="O414" s="57">
        <f t="shared" si="572"/>
        <v>0</v>
      </c>
      <c r="P414" s="57">
        <f t="shared" si="573"/>
        <v>0</v>
      </c>
      <c r="Q414" s="57">
        <f>Q415</f>
        <v>1204180</v>
      </c>
      <c r="R414" s="57">
        <f t="shared" si="668"/>
        <v>0</v>
      </c>
      <c r="S414" s="57">
        <f t="shared" si="668"/>
        <v>0</v>
      </c>
      <c r="T414" s="57">
        <f t="shared" si="601"/>
        <v>1844180</v>
      </c>
      <c r="U414" s="57">
        <f t="shared" si="602"/>
        <v>0</v>
      </c>
      <c r="V414" s="57">
        <f t="shared" si="603"/>
        <v>0</v>
      </c>
      <c r="W414" s="57">
        <f>W415</f>
        <v>0</v>
      </c>
      <c r="X414" s="57">
        <f t="shared" si="669"/>
        <v>0</v>
      </c>
      <c r="Y414" s="57">
        <f t="shared" si="669"/>
        <v>0</v>
      </c>
      <c r="Z414" s="57">
        <f t="shared" si="605"/>
        <v>1844180</v>
      </c>
      <c r="AA414" s="57">
        <f t="shared" si="606"/>
        <v>0</v>
      </c>
      <c r="AB414" s="57">
        <f t="shared" si="607"/>
        <v>0</v>
      </c>
    </row>
    <row r="415" spans="1:28" ht="26.4">
      <c r="A415" s="185"/>
      <c r="B415" s="71" t="s">
        <v>34</v>
      </c>
      <c r="C415" s="79" t="s">
        <v>151</v>
      </c>
      <c r="D415" s="79" t="s">
        <v>4</v>
      </c>
      <c r="E415" s="79" t="s">
        <v>100</v>
      </c>
      <c r="F415" s="35" t="s">
        <v>321</v>
      </c>
      <c r="G415" s="36" t="s">
        <v>33</v>
      </c>
      <c r="H415" s="61"/>
      <c r="I415" s="57"/>
      <c r="J415" s="57"/>
      <c r="K415" s="57">
        <v>640000</v>
      </c>
      <c r="L415" s="57"/>
      <c r="M415" s="57"/>
      <c r="N415" s="57">
        <f t="shared" si="571"/>
        <v>640000</v>
      </c>
      <c r="O415" s="57">
        <f t="shared" si="572"/>
        <v>0</v>
      </c>
      <c r="P415" s="57">
        <f t="shared" si="573"/>
        <v>0</v>
      </c>
      <c r="Q415" s="57">
        <v>1204180</v>
      </c>
      <c r="R415" s="57"/>
      <c r="S415" s="57"/>
      <c r="T415" s="57">
        <f t="shared" si="601"/>
        <v>1844180</v>
      </c>
      <c r="U415" s="57">
        <f t="shared" si="602"/>
        <v>0</v>
      </c>
      <c r="V415" s="57">
        <f t="shared" si="603"/>
        <v>0</v>
      </c>
      <c r="W415" s="57"/>
      <c r="X415" s="57"/>
      <c r="Y415" s="57"/>
      <c r="Z415" s="57">
        <f t="shared" si="605"/>
        <v>1844180</v>
      </c>
      <c r="AA415" s="57">
        <f t="shared" si="606"/>
        <v>0</v>
      </c>
      <c r="AB415" s="57">
        <f t="shared" si="607"/>
        <v>0</v>
      </c>
    </row>
    <row r="416" spans="1:28" s="132" customFormat="1" ht="26.4">
      <c r="A416" s="214" t="s">
        <v>412</v>
      </c>
      <c r="B416" s="213" t="s">
        <v>413</v>
      </c>
      <c r="C416" s="80" t="s">
        <v>151</v>
      </c>
      <c r="D416" s="80" t="s">
        <v>5</v>
      </c>
      <c r="E416" s="80" t="s">
        <v>100</v>
      </c>
      <c r="F416" s="108" t="s">
        <v>101</v>
      </c>
      <c r="G416" s="77"/>
      <c r="H416" s="131"/>
      <c r="I416" s="58"/>
      <c r="J416" s="58"/>
      <c r="K416" s="58"/>
      <c r="L416" s="58"/>
      <c r="M416" s="58"/>
      <c r="N416" s="58"/>
      <c r="O416" s="58"/>
      <c r="P416" s="58"/>
      <c r="Q416" s="58">
        <f>Q417</f>
        <v>127000</v>
      </c>
      <c r="R416" s="58">
        <f t="shared" ref="R416:S418" si="671">R417</f>
        <v>0</v>
      </c>
      <c r="S416" s="58">
        <f t="shared" si="671"/>
        <v>0</v>
      </c>
      <c r="T416" s="58">
        <f t="shared" ref="T416:T419" si="672">N416+Q416</f>
        <v>127000</v>
      </c>
      <c r="U416" s="58">
        <f t="shared" ref="U416:U419" si="673">O416+R416</f>
        <v>0</v>
      </c>
      <c r="V416" s="58">
        <f t="shared" ref="V416:V419" si="674">P416+S416</f>
        <v>0</v>
      </c>
      <c r="W416" s="58">
        <f>W417</f>
        <v>0</v>
      </c>
      <c r="X416" s="58">
        <f t="shared" ref="X416:Y418" si="675">X417</f>
        <v>0</v>
      </c>
      <c r="Y416" s="58">
        <f t="shared" si="675"/>
        <v>0</v>
      </c>
      <c r="Z416" s="58">
        <f t="shared" si="605"/>
        <v>127000</v>
      </c>
      <c r="AA416" s="58">
        <f t="shared" si="606"/>
        <v>0</v>
      </c>
      <c r="AB416" s="58">
        <f t="shared" si="607"/>
        <v>0</v>
      </c>
    </row>
    <row r="417" spans="1:28" ht="39.6">
      <c r="A417" s="185"/>
      <c r="B417" s="71" t="s">
        <v>415</v>
      </c>
      <c r="C417" s="73" t="s">
        <v>151</v>
      </c>
      <c r="D417" s="73" t="s">
        <v>5</v>
      </c>
      <c r="E417" s="73" t="s">
        <v>100</v>
      </c>
      <c r="F417" s="46" t="s">
        <v>414</v>
      </c>
      <c r="G417" s="36"/>
      <c r="H417" s="61"/>
      <c r="I417" s="57"/>
      <c r="J417" s="57"/>
      <c r="K417" s="57"/>
      <c r="L417" s="57"/>
      <c r="M417" s="57"/>
      <c r="N417" s="57"/>
      <c r="O417" s="57"/>
      <c r="P417" s="57"/>
      <c r="Q417" s="57">
        <f>Q418</f>
        <v>127000</v>
      </c>
      <c r="R417" s="57">
        <f t="shared" si="671"/>
        <v>0</v>
      </c>
      <c r="S417" s="57">
        <f t="shared" si="671"/>
        <v>0</v>
      </c>
      <c r="T417" s="57">
        <f t="shared" si="672"/>
        <v>127000</v>
      </c>
      <c r="U417" s="57">
        <f t="shared" si="673"/>
        <v>0</v>
      </c>
      <c r="V417" s="57">
        <f t="shared" si="674"/>
        <v>0</v>
      </c>
      <c r="W417" s="57">
        <f>W418</f>
        <v>0</v>
      </c>
      <c r="X417" s="57">
        <f t="shared" si="675"/>
        <v>0</v>
      </c>
      <c r="Y417" s="57">
        <f t="shared" si="675"/>
        <v>0</v>
      </c>
      <c r="Z417" s="57">
        <f t="shared" si="605"/>
        <v>127000</v>
      </c>
      <c r="AA417" s="57">
        <f t="shared" si="606"/>
        <v>0</v>
      </c>
      <c r="AB417" s="57">
        <f t="shared" si="607"/>
        <v>0</v>
      </c>
    </row>
    <row r="418" spans="1:28" ht="26.4">
      <c r="A418" s="185"/>
      <c r="B418" s="71" t="s">
        <v>186</v>
      </c>
      <c r="C418" s="73" t="s">
        <v>151</v>
      </c>
      <c r="D418" s="73" t="s">
        <v>5</v>
      </c>
      <c r="E418" s="73" t="s">
        <v>100</v>
      </c>
      <c r="F418" s="46" t="s">
        <v>414</v>
      </c>
      <c r="G418" s="36" t="s">
        <v>32</v>
      </c>
      <c r="H418" s="61"/>
      <c r="I418" s="57"/>
      <c r="J418" s="57"/>
      <c r="K418" s="57"/>
      <c r="L418" s="57"/>
      <c r="M418" s="57"/>
      <c r="N418" s="57"/>
      <c r="O418" s="57"/>
      <c r="P418" s="57"/>
      <c r="Q418" s="57">
        <f>Q419</f>
        <v>127000</v>
      </c>
      <c r="R418" s="57">
        <f t="shared" si="671"/>
        <v>0</v>
      </c>
      <c r="S418" s="57">
        <f t="shared" si="671"/>
        <v>0</v>
      </c>
      <c r="T418" s="57">
        <f t="shared" si="672"/>
        <v>127000</v>
      </c>
      <c r="U418" s="57">
        <f t="shared" si="673"/>
        <v>0</v>
      </c>
      <c r="V418" s="57">
        <f t="shared" si="674"/>
        <v>0</v>
      </c>
      <c r="W418" s="57">
        <f>W419</f>
        <v>0</v>
      </c>
      <c r="X418" s="57">
        <f t="shared" si="675"/>
        <v>0</v>
      </c>
      <c r="Y418" s="57">
        <f t="shared" si="675"/>
        <v>0</v>
      </c>
      <c r="Z418" s="57">
        <f t="shared" si="605"/>
        <v>127000</v>
      </c>
      <c r="AA418" s="57">
        <f t="shared" si="606"/>
        <v>0</v>
      </c>
      <c r="AB418" s="57">
        <f t="shared" si="607"/>
        <v>0</v>
      </c>
    </row>
    <row r="419" spans="1:28" ht="26.4">
      <c r="A419" s="185"/>
      <c r="B419" s="71" t="s">
        <v>34</v>
      </c>
      <c r="C419" s="73" t="s">
        <v>151</v>
      </c>
      <c r="D419" s="73" t="s">
        <v>5</v>
      </c>
      <c r="E419" s="73" t="s">
        <v>100</v>
      </c>
      <c r="F419" s="46" t="s">
        <v>414</v>
      </c>
      <c r="G419" s="36" t="s">
        <v>33</v>
      </c>
      <c r="H419" s="61"/>
      <c r="I419" s="57"/>
      <c r="J419" s="57"/>
      <c r="K419" s="57"/>
      <c r="L419" s="57"/>
      <c r="M419" s="57"/>
      <c r="N419" s="57"/>
      <c r="O419" s="57"/>
      <c r="P419" s="57"/>
      <c r="Q419" s="57">
        <v>127000</v>
      </c>
      <c r="R419" s="57"/>
      <c r="S419" s="57"/>
      <c r="T419" s="57">
        <f t="shared" si="672"/>
        <v>127000</v>
      </c>
      <c r="U419" s="57">
        <f t="shared" si="673"/>
        <v>0</v>
      </c>
      <c r="V419" s="57">
        <f t="shared" si="674"/>
        <v>0</v>
      </c>
      <c r="W419" s="57"/>
      <c r="X419" s="57"/>
      <c r="Y419" s="57"/>
      <c r="Z419" s="57">
        <f t="shared" si="605"/>
        <v>127000</v>
      </c>
      <c r="AA419" s="57">
        <f t="shared" si="606"/>
        <v>0</v>
      </c>
      <c r="AB419" s="57">
        <f t="shared" si="607"/>
        <v>0</v>
      </c>
    </row>
    <row r="420" spans="1:28">
      <c r="A420" s="185"/>
      <c r="B420" s="4"/>
      <c r="C420" s="4"/>
      <c r="D420" s="4"/>
      <c r="E420" s="4"/>
      <c r="F420" s="5"/>
      <c r="G420" s="1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  <c r="AA420" s="57"/>
      <c r="AB420" s="57"/>
    </row>
    <row r="421" spans="1:28" ht="41.4">
      <c r="A421" s="84">
        <v>9</v>
      </c>
      <c r="B421" s="96" t="s">
        <v>295</v>
      </c>
      <c r="C421" s="127" t="s">
        <v>199</v>
      </c>
      <c r="D421" s="127" t="s">
        <v>21</v>
      </c>
      <c r="E421" s="127" t="s">
        <v>100</v>
      </c>
      <c r="F421" s="128" t="s">
        <v>101</v>
      </c>
      <c r="G421" s="129"/>
      <c r="H421" s="59">
        <f>H422+H430+H433+H436+H439+H442</f>
        <v>16259006</v>
      </c>
      <c r="I421" s="59">
        <f t="shared" ref="I421:J421" si="676">I422+I430+I433+I436+I439+I442</f>
        <v>15967238.960000001</v>
      </c>
      <c r="J421" s="59">
        <f t="shared" si="676"/>
        <v>15755801.24</v>
      </c>
      <c r="K421" s="59">
        <f>K422+K430+K433+K436+K439+K442+K427+K450+K447</f>
        <v>970000</v>
      </c>
      <c r="L421" s="59">
        <f t="shared" ref="L421:M421" si="677">L422+L430+L433+L436+L439+L442+L427+L450+L447</f>
        <v>0</v>
      </c>
      <c r="M421" s="59">
        <f t="shared" si="677"/>
        <v>0</v>
      </c>
      <c r="N421" s="59">
        <f t="shared" si="571"/>
        <v>17229006</v>
      </c>
      <c r="O421" s="59">
        <f t="shared" si="572"/>
        <v>15967238.960000001</v>
      </c>
      <c r="P421" s="59">
        <f t="shared" si="573"/>
        <v>15755801.24</v>
      </c>
      <c r="Q421" s="59">
        <f>Q422+Q430+Q433+Q436+Q439+Q442+Q427+Q450+Q447</f>
        <v>100000</v>
      </c>
      <c r="R421" s="59">
        <f t="shared" ref="R421:S421" si="678">R422+R430+R433+R436+R439+R442+R427+R450+R447</f>
        <v>0</v>
      </c>
      <c r="S421" s="59">
        <f t="shared" si="678"/>
        <v>0</v>
      </c>
      <c r="T421" s="59">
        <f t="shared" ref="T421:T452" si="679">N421+Q421</f>
        <v>17329006</v>
      </c>
      <c r="U421" s="59">
        <f t="shared" ref="U421:U452" si="680">O421+R421</f>
        <v>15967238.960000001</v>
      </c>
      <c r="V421" s="59">
        <f t="shared" ref="V421:V452" si="681">P421+S421</f>
        <v>15755801.24</v>
      </c>
      <c r="W421" s="59">
        <f>W422+W430+W433+W436+W439+W442+W427+W450+W447</f>
        <v>550000</v>
      </c>
      <c r="X421" s="59">
        <f t="shared" ref="X421:Y421" si="682">X422+X430+X433+X436+X439+X442+X427+X450+X447</f>
        <v>0</v>
      </c>
      <c r="Y421" s="59">
        <f t="shared" si="682"/>
        <v>0</v>
      </c>
      <c r="Z421" s="59">
        <f t="shared" ref="Z421:Z452" si="683">T421+W421</f>
        <v>17879006</v>
      </c>
      <c r="AA421" s="59">
        <f t="shared" ref="AA421:AA452" si="684">U421+X421</f>
        <v>15967238.960000001</v>
      </c>
      <c r="AB421" s="59">
        <f t="shared" ref="AB421:AB452" si="685">V421+Y421</f>
        <v>15755801.24</v>
      </c>
    </row>
    <row r="422" spans="1:28" ht="26.4">
      <c r="A422" s="105"/>
      <c r="B422" s="102" t="s">
        <v>55</v>
      </c>
      <c r="C422" s="73" t="s">
        <v>199</v>
      </c>
      <c r="D422" s="73" t="s">
        <v>21</v>
      </c>
      <c r="E422" s="73" t="s">
        <v>100</v>
      </c>
      <c r="F422" s="35" t="s">
        <v>122</v>
      </c>
      <c r="G422" s="36"/>
      <c r="H422" s="57">
        <f>H423+H425</f>
        <v>12847914</v>
      </c>
      <c r="I422" s="57">
        <f t="shared" ref="I422:J422" si="686">I423+I425</f>
        <v>12747914</v>
      </c>
      <c r="J422" s="57">
        <f t="shared" si="686"/>
        <v>12647914</v>
      </c>
      <c r="K422" s="57">
        <f t="shared" ref="K422:M422" si="687">K423+K425</f>
        <v>0</v>
      </c>
      <c r="L422" s="57">
        <f t="shared" si="687"/>
        <v>0</v>
      </c>
      <c r="M422" s="57">
        <f t="shared" si="687"/>
        <v>0</v>
      </c>
      <c r="N422" s="57">
        <f t="shared" si="571"/>
        <v>12847914</v>
      </c>
      <c r="O422" s="57">
        <f t="shared" si="572"/>
        <v>12747914</v>
      </c>
      <c r="P422" s="57">
        <f t="shared" si="573"/>
        <v>12647914</v>
      </c>
      <c r="Q422" s="57">
        <f t="shared" ref="Q422:S422" si="688">Q423+Q425</f>
        <v>0</v>
      </c>
      <c r="R422" s="57">
        <f t="shared" si="688"/>
        <v>0</v>
      </c>
      <c r="S422" s="57">
        <f t="shared" si="688"/>
        <v>0</v>
      </c>
      <c r="T422" s="57">
        <f t="shared" si="679"/>
        <v>12847914</v>
      </c>
      <c r="U422" s="57">
        <f t="shared" si="680"/>
        <v>12747914</v>
      </c>
      <c r="V422" s="57">
        <f t="shared" si="681"/>
        <v>12647914</v>
      </c>
      <c r="W422" s="57">
        <f t="shared" ref="W422:Y422" si="689">W423+W425</f>
        <v>0</v>
      </c>
      <c r="X422" s="57">
        <f t="shared" si="689"/>
        <v>0</v>
      </c>
      <c r="Y422" s="57">
        <f t="shared" si="689"/>
        <v>0</v>
      </c>
      <c r="Z422" s="57">
        <f t="shared" si="683"/>
        <v>12847914</v>
      </c>
      <c r="AA422" s="57">
        <f t="shared" si="684"/>
        <v>12747914</v>
      </c>
      <c r="AB422" s="57">
        <f t="shared" si="685"/>
        <v>12647914</v>
      </c>
    </row>
    <row r="423" spans="1:28" ht="39.6">
      <c r="A423" s="185"/>
      <c r="B423" s="71" t="s">
        <v>51</v>
      </c>
      <c r="C423" s="73" t="s">
        <v>199</v>
      </c>
      <c r="D423" s="73" t="s">
        <v>21</v>
      </c>
      <c r="E423" s="73" t="s">
        <v>100</v>
      </c>
      <c r="F423" s="35" t="s">
        <v>122</v>
      </c>
      <c r="G423" s="36" t="s">
        <v>49</v>
      </c>
      <c r="H423" s="57">
        <f>H424</f>
        <v>12492914</v>
      </c>
      <c r="I423" s="57">
        <f t="shared" ref="I423:M423" si="690">I424</f>
        <v>12392914</v>
      </c>
      <c r="J423" s="57">
        <f t="shared" si="690"/>
        <v>12292914</v>
      </c>
      <c r="K423" s="57">
        <f t="shared" si="690"/>
        <v>0</v>
      </c>
      <c r="L423" s="57">
        <f t="shared" si="690"/>
        <v>0</v>
      </c>
      <c r="M423" s="57">
        <f t="shared" si="690"/>
        <v>0</v>
      </c>
      <c r="N423" s="57">
        <f t="shared" si="571"/>
        <v>12492914</v>
      </c>
      <c r="O423" s="57">
        <f t="shared" si="572"/>
        <v>12392914</v>
      </c>
      <c r="P423" s="57">
        <f t="shared" si="573"/>
        <v>12292914</v>
      </c>
      <c r="Q423" s="57">
        <f t="shared" ref="Q423:S423" si="691">Q424</f>
        <v>0</v>
      </c>
      <c r="R423" s="57">
        <f t="shared" si="691"/>
        <v>0</v>
      </c>
      <c r="S423" s="57">
        <f t="shared" si="691"/>
        <v>0</v>
      </c>
      <c r="T423" s="57">
        <f t="shared" si="679"/>
        <v>12492914</v>
      </c>
      <c r="U423" s="57">
        <f t="shared" si="680"/>
        <v>12392914</v>
      </c>
      <c r="V423" s="57">
        <f t="shared" si="681"/>
        <v>12292914</v>
      </c>
      <c r="W423" s="57">
        <f t="shared" ref="W423:Y423" si="692">W424</f>
        <v>0</v>
      </c>
      <c r="X423" s="57">
        <f t="shared" si="692"/>
        <v>0</v>
      </c>
      <c r="Y423" s="57">
        <f t="shared" si="692"/>
        <v>0</v>
      </c>
      <c r="Z423" s="57">
        <f t="shared" si="683"/>
        <v>12492914</v>
      </c>
      <c r="AA423" s="57">
        <f t="shared" si="684"/>
        <v>12392914</v>
      </c>
      <c r="AB423" s="57">
        <f t="shared" si="685"/>
        <v>12292914</v>
      </c>
    </row>
    <row r="424" spans="1:28">
      <c r="A424" s="185"/>
      <c r="B424" s="71" t="s">
        <v>52</v>
      </c>
      <c r="C424" s="73" t="s">
        <v>199</v>
      </c>
      <c r="D424" s="73" t="s">
        <v>21</v>
      </c>
      <c r="E424" s="73" t="s">
        <v>100</v>
      </c>
      <c r="F424" s="35" t="s">
        <v>122</v>
      </c>
      <c r="G424" s="36" t="s">
        <v>50</v>
      </c>
      <c r="H424" s="60">
        <v>12492914</v>
      </c>
      <c r="I424" s="60">
        <v>12392914</v>
      </c>
      <c r="J424" s="60">
        <v>12292914</v>
      </c>
      <c r="K424" s="60"/>
      <c r="L424" s="60"/>
      <c r="M424" s="60"/>
      <c r="N424" s="60">
        <f t="shared" si="571"/>
        <v>12492914</v>
      </c>
      <c r="O424" s="60">
        <f t="shared" si="572"/>
        <v>12392914</v>
      </c>
      <c r="P424" s="60">
        <f t="shared" si="573"/>
        <v>12292914</v>
      </c>
      <c r="Q424" s="60"/>
      <c r="R424" s="60"/>
      <c r="S424" s="60"/>
      <c r="T424" s="60">
        <f t="shared" si="679"/>
        <v>12492914</v>
      </c>
      <c r="U424" s="60">
        <f t="shared" si="680"/>
        <v>12392914</v>
      </c>
      <c r="V424" s="60">
        <f t="shared" si="681"/>
        <v>12292914</v>
      </c>
      <c r="W424" s="60"/>
      <c r="X424" s="60"/>
      <c r="Y424" s="60"/>
      <c r="Z424" s="60">
        <f t="shared" si="683"/>
        <v>12492914</v>
      </c>
      <c r="AA424" s="60">
        <f t="shared" si="684"/>
        <v>12392914</v>
      </c>
      <c r="AB424" s="60">
        <f t="shared" si="685"/>
        <v>12292914</v>
      </c>
    </row>
    <row r="425" spans="1:28" ht="26.4">
      <c r="A425" s="185"/>
      <c r="B425" s="126" t="s">
        <v>186</v>
      </c>
      <c r="C425" s="73" t="s">
        <v>199</v>
      </c>
      <c r="D425" s="73" t="s">
        <v>21</v>
      </c>
      <c r="E425" s="73" t="s">
        <v>100</v>
      </c>
      <c r="F425" s="35" t="s">
        <v>122</v>
      </c>
      <c r="G425" s="36" t="s">
        <v>32</v>
      </c>
      <c r="H425" s="57">
        <f>H426</f>
        <v>355000</v>
      </c>
      <c r="I425" s="57">
        <f t="shared" ref="I425:M425" si="693">I426</f>
        <v>355000</v>
      </c>
      <c r="J425" s="57">
        <f t="shared" si="693"/>
        <v>355000</v>
      </c>
      <c r="K425" s="57">
        <f t="shared" si="693"/>
        <v>0</v>
      </c>
      <c r="L425" s="57">
        <f t="shared" si="693"/>
        <v>0</v>
      </c>
      <c r="M425" s="57">
        <f t="shared" si="693"/>
        <v>0</v>
      </c>
      <c r="N425" s="57">
        <f t="shared" si="571"/>
        <v>355000</v>
      </c>
      <c r="O425" s="57">
        <f t="shared" si="572"/>
        <v>355000</v>
      </c>
      <c r="P425" s="57">
        <f t="shared" si="573"/>
        <v>355000</v>
      </c>
      <c r="Q425" s="57">
        <f t="shared" ref="Q425:S425" si="694">Q426</f>
        <v>0</v>
      </c>
      <c r="R425" s="57">
        <f t="shared" si="694"/>
        <v>0</v>
      </c>
      <c r="S425" s="57">
        <f t="shared" si="694"/>
        <v>0</v>
      </c>
      <c r="T425" s="57">
        <f t="shared" si="679"/>
        <v>355000</v>
      </c>
      <c r="U425" s="57">
        <f t="shared" si="680"/>
        <v>355000</v>
      </c>
      <c r="V425" s="57">
        <f t="shared" si="681"/>
        <v>355000</v>
      </c>
      <c r="W425" s="57">
        <f t="shared" ref="W425:Y425" si="695">W426</f>
        <v>0</v>
      </c>
      <c r="X425" s="57">
        <f t="shared" si="695"/>
        <v>0</v>
      </c>
      <c r="Y425" s="57">
        <f t="shared" si="695"/>
        <v>0</v>
      </c>
      <c r="Z425" s="57">
        <f t="shared" si="683"/>
        <v>355000</v>
      </c>
      <c r="AA425" s="57">
        <f t="shared" si="684"/>
        <v>355000</v>
      </c>
      <c r="AB425" s="57">
        <f t="shared" si="685"/>
        <v>355000</v>
      </c>
    </row>
    <row r="426" spans="1:28" ht="26.4">
      <c r="A426" s="185"/>
      <c r="B426" s="71" t="s">
        <v>34</v>
      </c>
      <c r="C426" s="73" t="s">
        <v>199</v>
      </c>
      <c r="D426" s="73" t="s">
        <v>21</v>
      </c>
      <c r="E426" s="73" t="s">
        <v>100</v>
      </c>
      <c r="F426" s="35" t="s">
        <v>122</v>
      </c>
      <c r="G426" s="36" t="s">
        <v>33</v>
      </c>
      <c r="H426" s="60">
        <f>320000+35000</f>
        <v>355000</v>
      </c>
      <c r="I426" s="60">
        <f>320000+35000</f>
        <v>355000</v>
      </c>
      <c r="J426" s="60">
        <f>320000+35000</f>
        <v>355000</v>
      </c>
      <c r="K426" s="60"/>
      <c r="L426" s="60"/>
      <c r="M426" s="60"/>
      <c r="N426" s="60">
        <f t="shared" si="571"/>
        <v>355000</v>
      </c>
      <c r="O426" s="60">
        <f t="shared" si="572"/>
        <v>355000</v>
      </c>
      <c r="P426" s="60">
        <f t="shared" si="573"/>
        <v>355000</v>
      </c>
      <c r="Q426" s="60"/>
      <c r="R426" s="60"/>
      <c r="S426" s="60"/>
      <c r="T426" s="60">
        <f t="shared" si="679"/>
        <v>355000</v>
      </c>
      <c r="U426" s="60">
        <f t="shared" si="680"/>
        <v>355000</v>
      </c>
      <c r="V426" s="60">
        <f t="shared" si="681"/>
        <v>355000</v>
      </c>
      <c r="W426" s="60"/>
      <c r="X426" s="60"/>
      <c r="Y426" s="60"/>
      <c r="Z426" s="60">
        <f t="shared" si="683"/>
        <v>355000</v>
      </c>
      <c r="AA426" s="60">
        <f t="shared" si="684"/>
        <v>355000</v>
      </c>
      <c r="AB426" s="60">
        <f t="shared" si="685"/>
        <v>355000</v>
      </c>
    </row>
    <row r="427" spans="1:28">
      <c r="A427" s="185"/>
      <c r="B427" s="152" t="s">
        <v>338</v>
      </c>
      <c r="C427" s="35" t="s">
        <v>199</v>
      </c>
      <c r="D427" s="35" t="s">
        <v>21</v>
      </c>
      <c r="E427" s="35" t="s">
        <v>100</v>
      </c>
      <c r="F427" s="35" t="s">
        <v>339</v>
      </c>
      <c r="G427" s="36"/>
      <c r="H427" s="60"/>
      <c r="I427" s="60"/>
      <c r="J427" s="60"/>
      <c r="K427" s="60">
        <f>K428</f>
        <v>90000</v>
      </c>
      <c r="L427" s="60">
        <f t="shared" ref="L427:M428" si="696">L428</f>
        <v>0</v>
      </c>
      <c r="M427" s="60">
        <f t="shared" si="696"/>
        <v>0</v>
      </c>
      <c r="N427" s="60">
        <f t="shared" ref="N427:N429" si="697">H427+K427</f>
        <v>90000</v>
      </c>
      <c r="O427" s="60">
        <f t="shared" ref="O427:O429" si="698">I427+L427</f>
        <v>0</v>
      </c>
      <c r="P427" s="60">
        <f t="shared" ref="P427:P429" si="699">J427+M427</f>
        <v>0</v>
      </c>
      <c r="Q427" s="60">
        <f>Q428</f>
        <v>0</v>
      </c>
      <c r="R427" s="60">
        <f t="shared" ref="R427:S428" si="700">R428</f>
        <v>0</v>
      </c>
      <c r="S427" s="60">
        <f t="shared" si="700"/>
        <v>0</v>
      </c>
      <c r="T427" s="60">
        <f t="shared" si="679"/>
        <v>90000</v>
      </c>
      <c r="U427" s="60">
        <f t="shared" si="680"/>
        <v>0</v>
      </c>
      <c r="V427" s="60">
        <f t="shared" si="681"/>
        <v>0</v>
      </c>
      <c r="W427" s="60">
        <f>W428</f>
        <v>0</v>
      </c>
      <c r="X427" s="60">
        <f t="shared" ref="X427:Y428" si="701">X428</f>
        <v>0</v>
      </c>
      <c r="Y427" s="60">
        <f t="shared" si="701"/>
        <v>0</v>
      </c>
      <c r="Z427" s="60">
        <f t="shared" si="683"/>
        <v>90000</v>
      </c>
      <c r="AA427" s="60">
        <f t="shared" si="684"/>
        <v>0</v>
      </c>
      <c r="AB427" s="60">
        <f t="shared" si="685"/>
        <v>0</v>
      </c>
    </row>
    <row r="428" spans="1:28" ht="26.4">
      <c r="A428" s="185"/>
      <c r="B428" s="126" t="s">
        <v>186</v>
      </c>
      <c r="C428" s="35" t="s">
        <v>199</v>
      </c>
      <c r="D428" s="35" t="s">
        <v>21</v>
      </c>
      <c r="E428" s="35" t="s">
        <v>100</v>
      </c>
      <c r="F428" s="35" t="s">
        <v>339</v>
      </c>
      <c r="G428" s="36" t="s">
        <v>32</v>
      </c>
      <c r="H428" s="60"/>
      <c r="I428" s="60"/>
      <c r="J428" s="60"/>
      <c r="K428" s="60">
        <f>K429</f>
        <v>90000</v>
      </c>
      <c r="L428" s="60">
        <f t="shared" si="696"/>
        <v>0</v>
      </c>
      <c r="M428" s="60">
        <f t="shared" si="696"/>
        <v>0</v>
      </c>
      <c r="N428" s="60">
        <f t="shared" si="697"/>
        <v>90000</v>
      </c>
      <c r="O428" s="60">
        <f t="shared" si="698"/>
        <v>0</v>
      </c>
      <c r="P428" s="60">
        <f t="shared" si="699"/>
        <v>0</v>
      </c>
      <c r="Q428" s="60">
        <f>Q429</f>
        <v>0</v>
      </c>
      <c r="R428" s="60">
        <f t="shared" si="700"/>
        <v>0</v>
      </c>
      <c r="S428" s="60">
        <f t="shared" si="700"/>
        <v>0</v>
      </c>
      <c r="T428" s="60">
        <f t="shared" si="679"/>
        <v>90000</v>
      </c>
      <c r="U428" s="60">
        <f t="shared" si="680"/>
        <v>0</v>
      </c>
      <c r="V428" s="60">
        <f t="shared" si="681"/>
        <v>0</v>
      </c>
      <c r="W428" s="60">
        <f>W429</f>
        <v>0</v>
      </c>
      <c r="X428" s="60">
        <f t="shared" si="701"/>
        <v>0</v>
      </c>
      <c r="Y428" s="60">
        <f t="shared" si="701"/>
        <v>0</v>
      </c>
      <c r="Z428" s="60">
        <f t="shared" si="683"/>
        <v>90000</v>
      </c>
      <c r="AA428" s="60">
        <f t="shared" si="684"/>
        <v>0</v>
      </c>
      <c r="AB428" s="60">
        <f t="shared" si="685"/>
        <v>0</v>
      </c>
    </row>
    <row r="429" spans="1:28" ht="26.4">
      <c r="A429" s="185"/>
      <c r="B429" s="71" t="s">
        <v>34</v>
      </c>
      <c r="C429" s="35" t="s">
        <v>199</v>
      </c>
      <c r="D429" s="35" t="s">
        <v>21</v>
      </c>
      <c r="E429" s="35" t="s">
        <v>100</v>
      </c>
      <c r="F429" s="35" t="s">
        <v>339</v>
      </c>
      <c r="G429" s="36" t="s">
        <v>33</v>
      </c>
      <c r="H429" s="60"/>
      <c r="I429" s="60"/>
      <c r="J429" s="60"/>
      <c r="K429" s="60">
        <v>90000</v>
      </c>
      <c r="L429" s="60"/>
      <c r="M429" s="60"/>
      <c r="N429" s="60">
        <f t="shared" si="697"/>
        <v>90000</v>
      </c>
      <c r="O429" s="60">
        <f t="shared" si="698"/>
        <v>0</v>
      </c>
      <c r="P429" s="60">
        <f t="shared" si="699"/>
        <v>0</v>
      </c>
      <c r="Q429" s="60"/>
      <c r="R429" s="60"/>
      <c r="S429" s="60"/>
      <c r="T429" s="60">
        <f t="shared" si="679"/>
        <v>90000</v>
      </c>
      <c r="U429" s="60">
        <f t="shared" si="680"/>
        <v>0</v>
      </c>
      <c r="V429" s="60">
        <f t="shared" si="681"/>
        <v>0</v>
      </c>
      <c r="W429" s="60"/>
      <c r="X429" s="60"/>
      <c r="Y429" s="60"/>
      <c r="Z429" s="60">
        <f t="shared" si="683"/>
        <v>90000</v>
      </c>
      <c r="AA429" s="60">
        <f t="shared" si="684"/>
        <v>0</v>
      </c>
      <c r="AB429" s="60">
        <f t="shared" si="685"/>
        <v>0</v>
      </c>
    </row>
    <row r="430" spans="1:28" ht="26.4">
      <c r="A430" s="185"/>
      <c r="B430" s="152" t="s">
        <v>237</v>
      </c>
      <c r="C430" s="73" t="s">
        <v>199</v>
      </c>
      <c r="D430" s="73" t="s">
        <v>21</v>
      </c>
      <c r="E430" s="73" t="s">
        <v>100</v>
      </c>
      <c r="F430" s="143" t="s">
        <v>238</v>
      </c>
      <c r="G430" s="36"/>
      <c r="H430" s="57">
        <f>H431</f>
        <v>2543268</v>
      </c>
      <c r="I430" s="57">
        <f t="shared" ref="I430:M431" si="702">I431</f>
        <v>2543268</v>
      </c>
      <c r="J430" s="57">
        <f t="shared" si="702"/>
        <v>2543268</v>
      </c>
      <c r="K430" s="57">
        <f t="shared" si="702"/>
        <v>0</v>
      </c>
      <c r="L430" s="57">
        <f t="shared" si="702"/>
        <v>0</v>
      </c>
      <c r="M430" s="57">
        <f t="shared" si="702"/>
        <v>0</v>
      </c>
      <c r="N430" s="57">
        <f t="shared" si="571"/>
        <v>2543268</v>
      </c>
      <c r="O430" s="57">
        <f t="shared" si="572"/>
        <v>2543268</v>
      </c>
      <c r="P430" s="57">
        <f t="shared" si="573"/>
        <v>2543268</v>
      </c>
      <c r="Q430" s="57">
        <f t="shared" ref="Q430:S431" si="703">Q431</f>
        <v>0</v>
      </c>
      <c r="R430" s="57">
        <f t="shared" si="703"/>
        <v>0</v>
      </c>
      <c r="S430" s="57">
        <f t="shared" si="703"/>
        <v>0</v>
      </c>
      <c r="T430" s="57">
        <f t="shared" si="679"/>
        <v>2543268</v>
      </c>
      <c r="U430" s="57">
        <f t="shared" si="680"/>
        <v>2543268</v>
      </c>
      <c r="V430" s="57">
        <f t="shared" si="681"/>
        <v>2543268</v>
      </c>
      <c r="W430" s="57">
        <f t="shared" ref="W430:Y431" si="704">W431</f>
        <v>0</v>
      </c>
      <c r="X430" s="57">
        <f t="shared" si="704"/>
        <v>0</v>
      </c>
      <c r="Y430" s="57">
        <f t="shared" si="704"/>
        <v>0</v>
      </c>
      <c r="Z430" s="57">
        <f t="shared" si="683"/>
        <v>2543268</v>
      </c>
      <c r="AA430" s="57">
        <f t="shared" si="684"/>
        <v>2543268</v>
      </c>
      <c r="AB430" s="57">
        <f t="shared" si="685"/>
        <v>2543268</v>
      </c>
    </row>
    <row r="431" spans="1:28" ht="26.4">
      <c r="A431" s="185"/>
      <c r="B431" s="126" t="s">
        <v>186</v>
      </c>
      <c r="C431" s="73" t="s">
        <v>199</v>
      </c>
      <c r="D431" s="73" t="s">
        <v>21</v>
      </c>
      <c r="E431" s="73" t="s">
        <v>100</v>
      </c>
      <c r="F431" s="143" t="s">
        <v>238</v>
      </c>
      <c r="G431" s="36" t="s">
        <v>32</v>
      </c>
      <c r="H431" s="57">
        <f>H432</f>
        <v>2543268</v>
      </c>
      <c r="I431" s="57">
        <f t="shared" si="702"/>
        <v>2543268</v>
      </c>
      <c r="J431" s="57">
        <f t="shared" si="702"/>
        <v>2543268</v>
      </c>
      <c r="K431" s="57">
        <f t="shared" si="702"/>
        <v>0</v>
      </c>
      <c r="L431" s="57">
        <f t="shared" si="702"/>
        <v>0</v>
      </c>
      <c r="M431" s="57">
        <f t="shared" si="702"/>
        <v>0</v>
      </c>
      <c r="N431" s="57">
        <f t="shared" si="571"/>
        <v>2543268</v>
      </c>
      <c r="O431" s="57">
        <f t="shared" si="572"/>
        <v>2543268</v>
      </c>
      <c r="P431" s="57">
        <f t="shared" si="573"/>
        <v>2543268</v>
      </c>
      <c r="Q431" s="57">
        <f t="shared" si="703"/>
        <v>0</v>
      </c>
      <c r="R431" s="57">
        <f t="shared" si="703"/>
        <v>0</v>
      </c>
      <c r="S431" s="57">
        <f t="shared" si="703"/>
        <v>0</v>
      </c>
      <c r="T431" s="57">
        <f t="shared" si="679"/>
        <v>2543268</v>
      </c>
      <c r="U431" s="57">
        <f t="shared" si="680"/>
        <v>2543268</v>
      </c>
      <c r="V431" s="57">
        <f t="shared" si="681"/>
        <v>2543268</v>
      </c>
      <c r="W431" s="57">
        <f t="shared" si="704"/>
        <v>0</v>
      </c>
      <c r="X431" s="57">
        <f t="shared" si="704"/>
        <v>0</v>
      </c>
      <c r="Y431" s="57">
        <f t="shared" si="704"/>
        <v>0</v>
      </c>
      <c r="Z431" s="57">
        <f t="shared" si="683"/>
        <v>2543268</v>
      </c>
      <c r="AA431" s="57">
        <f t="shared" si="684"/>
        <v>2543268</v>
      </c>
      <c r="AB431" s="57">
        <f t="shared" si="685"/>
        <v>2543268</v>
      </c>
    </row>
    <row r="432" spans="1:28" ht="26.4">
      <c r="A432" s="185"/>
      <c r="B432" s="71" t="s">
        <v>34</v>
      </c>
      <c r="C432" s="73" t="s">
        <v>199</v>
      </c>
      <c r="D432" s="73" t="s">
        <v>21</v>
      </c>
      <c r="E432" s="73" t="s">
        <v>100</v>
      </c>
      <c r="F432" s="143" t="s">
        <v>238</v>
      </c>
      <c r="G432" s="36" t="s">
        <v>33</v>
      </c>
      <c r="H432" s="68">
        <v>2543268</v>
      </c>
      <c r="I432" s="68">
        <v>2543268</v>
      </c>
      <c r="J432" s="68">
        <v>2543268</v>
      </c>
      <c r="K432" s="68"/>
      <c r="L432" s="68"/>
      <c r="M432" s="68"/>
      <c r="N432" s="68">
        <f t="shared" si="571"/>
        <v>2543268</v>
      </c>
      <c r="O432" s="68">
        <f t="shared" si="572"/>
        <v>2543268</v>
      </c>
      <c r="P432" s="68">
        <f t="shared" si="573"/>
        <v>2543268</v>
      </c>
      <c r="Q432" s="68"/>
      <c r="R432" s="68"/>
      <c r="S432" s="68"/>
      <c r="T432" s="68">
        <f t="shared" si="679"/>
        <v>2543268</v>
      </c>
      <c r="U432" s="68">
        <f t="shared" si="680"/>
        <v>2543268</v>
      </c>
      <c r="V432" s="68">
        <f t="shared" si="681"/>
        <v>2543268</v>
      </c>
      <c r="W432" s="68"/>
      <c r="X432" s="68"/>
      <c r="Y432" s="68"/>
      <c r="Z432" s="68">
        <f t="shared" si="683"/>
        <v>2543268</v>
      </c>
      <c r="AA432" s="68">
        <f t="shared" si="684"/>
        <v>2543268</v>
      </c>
      <c r="AB432" s="68">
        <f t="shared" si="685"/>
        <v>2543268</v>
      </c>
    </row>
    <row r="433" spans="1:28">
      <c r="A433" s="185"/>
      <c r="B433" s="82" t="s">
        <v>239</v>
      </c>
      <c r="C433" s="73" t="s">
        <v>199</v>
      </c>
      <c r="D433" s="73" t="s">
        <v>21</v>
      </c>
      <c r="E433" s="73" t="s">
        <v>100</v>
      </c>
      <c r="F433" s="35" t="s">
        <v>240</v>
      </c>
      <c r="G433" s="36"/>
      <c r="H433" s="68">
        <f>H434</f>
        <v>205824</v>
      </c>
      <c r="I433" s="68">
        <f t="shared" ref="I433:M433" si="705">I434</f>
        <v>214056.95999999999</v>
      </c>
      <c r="J433" s="68">
        <f t="shared" si="705"/>
        <v>222619.24</v>
      </c>
      <c r="K433" s="68">
        <f t="shared" si="705"/>
        <v>0</v>
      </c>
      <c r="L433" s="68">
        <f t="shared" si="705"/>
        <v>0</v>
      </c>
      <c r="M433" s="68">
        <f t="shared" si="705"/>
        <v>0</v>
      </c>
      <c r="N433" s="68">
        <f t="shared" si="571"/>
        <v>205824</v>
      </c>
      <c r="O433" s="68">
        <f t="shared" si="572"/>
        <v>214056.95999999999</v>
      </c>
      <c r="P433" s="68">
        <f t="shared" si="573"/>
        <v>222619.24</v>
      </c>
      <c r="Q433" s="68">
        <f t="shared" ref="Q433:S434" si="706">Q434</f>
        <v>0</v>
      </c>
      <c r="R433" s="68">
        <f t="shared" si="706"/>
        <v>0</v>
      </c>
      <c r="S433" s="68">
        <f t="shared" si="706"/>
        <v>0</v>
      </c>
      <c r="T433" s="68">
        <f t="shared" si="679"/>
        <v>205824</v>
      </c>
      <c r="U433" s="68">
        <f t="shared" si="680"/>
        <v>214056.95999999999</v>
      </c>
      <c r="V433" s="68">
        <f t="shared" si="681"/>
        <v>222619.24</v>
      </c>
      <c r="W433" s="68">
        <f t="shared" ref="W433:Y434" si="707">W434</f>
        <v>400000</v>
      </c>
      <c r="X433" s="68">
        <f t="shared" si="707"/>
        <v>0</v>
      </c>
      <c r="Y433" s="68">
        <f t="shared" si="707"/>
        <v>0</v>
      </c>
      <c r="Z433" s="68">
        <f t="shared" si="683"/>
        <v>605824</v>
      </c>
      <c r="AA433" s="68">
        <f t="shared" si="684"/>
        <v>214056.95999999999</v>
      </c>
      <c r="AB433" s="68">
        <f t="shared" si="685"/>
        <v>222619.24</v>
      </c>
    </row>
    <row r="434" spans="1:28" ht="26.4">
      <c r="A434" s="185"/>
      <c r="B434" s="126" t="s">
        <v>186</v>
      </c>
      <c r="C434" s="73" t="s">
        <v>199</v>
      </c>
      <c r="D434" s="73" t="s">
        <v>21</v>
      </c>
      <c r="E434" s="73" t="s">
        <v>100</v>
      </c>
      <c r="F434" s="35" t="s">
        <v>240</v>
      </c>
      <c r="G434" s="36" t="s">
        <v>32</v>
      </c>
      <c r="H434" s="68">
        <f>H435</f>
        <v>205824</v>
      </c>
      <c r="I434" s="68">
        <f t="shared" ref="I434:M434" si="708">I435</f>
        <v>214056.95999999999</v>
      </c>
      <c r="J434" s="68">
        <f t="shared" si="708"/>
        <v>222619.24</v>
      </c>
      <c r="K434" s="68">
        <f t="shared" si="708"/>
        <v>0</v>
      </c>
      <c r="L434" s="68">
        <f t="shared" si="708"/>
        <v>0</v>
      </c>
      <c r="M434" s="68">
        <f t="shared" si="708"/>
        <v>0</v>
      </c>
      <c r="N434" s="68">
        <f t="shared" si="571"/>
        <v>205824</v>
      </c>
      <c r="O434" s="68">
        <f t="shared" si="572"/>
        <v>214056.95999999999</v>
      </c>
      <c r="P434" s="68">
        <f t="shared" si="573"/>
        <v>222619.24</v>
      </c>
      <c r="Q434" s="68">
        <f t="shared" si="706"/>
        <v>0</v>
      </c>
      <c r="R434" s="68">
        <f t="shared" si="706"/>
        <v>0</v>
      </c>
      <c r="S434" s="68">
        <f t="shared" si="706"/>
        <v>0</v>
      </c>
      <c r="T434" s="68">
        <f t="shared" si="679"/>
        <v>205824</v>
      </c>
      <c r="U434" s="68">
        <f t="shared" si="680"/>
        <v>214056.95999999999</v>
      </c>
      <c r="V434" s="68">
        <f t="shared" si="681"/>
        <v>222619.24</v>
      </c>
      <c r="W434" s="68">
        <f t="shared" si="707"/>
        <v>400000</v>
      </c>
      <c r="X434" s="68">
        <f t="shared" si="707"/>
        <v>0</v>
      </c>
      <c r="Y434" s="68">
        <f t="shared" si="707"/>
        <v>0</v>
      </c>
      <c r="Z434" s="68">
        <f t="shared" si="683"/>
        <v>605824</v>
      </c>
      <c r="AA434" s="68">
        <f t="shared" si="684"/>
        <v>214056.95999999999</v>
      </c>
      <c r="AB434" s="68">
        <f t="shared" si="685"/>
        <v>222619.24</v>
      </c>
    </row>
    <row r="435" spans="1:28" ht="26.4">
      <c r="A435" s="185"/>
      <c r="B435" s="71" t="s">
        <v>34</v>
      </c>
      <c r="C435" s="73" t="s">
        <v>199</v>
      </c>
      <c r="D435" s="73" t="s">
        <v>21</v>
      </c>
      <c r="E435" s="73" t="s">
        <v>100</v>
      </c>
      <c r="F435" s="35" t="s">
        <v>240</v>
      </c>
      <c r="G435" s="36" t="s">
        <v>33</v>
      </c>
      <c r="H435" s="60">
        <v>205824</v>
      </c>
      <c r="I435" s="60">
        <v>214056.95999999999</v>
      </c>
      <c r="J435" s="60">
        <v>222619.24</v>
      </c>
      <c r="K435" s="60"/>
      <c r="L435" s="60"/>
      <c r="M435" s="60"/>
      <c r="N435" s="60">
        <f t="shared" si="571"/>
        <v>205824</v>
      </c>
      <c r="O435" s="60">
        <f t="shared" si="572"/>
        <v>214056.95999999999</v>
      </c>
      <c r="P435" s="60">
        <f t="shared" si="573"/>
        <v>222619.24</v>
      </c>
      <c r="Q435" s="60"/>
      <c r="R435" s="60"/>
      <c r="S435" s="60"/>
      <c r="T435" s="60">
        <f t="shared" si="679"/>
        <v>205824</v>
      </c>
      <c r="U435" s="60">
        <f t="shared" si="680"/>
        <v>214056.95999999999</v>
      </c>
      <c r="V435" s="60">
        <f t="shared" si="681"/>
        <v>222619.24</v>
      </c>
      <c r="W435" s="60">
        <v>400000</v>
      </c>
      <c r="X435" s="60"/>
      <c r="Y435" s="60"/>
      <c r="Z435" s="60">
        <f t="shared" si="683"/>
        <v>605824</v>
      </c>
      <c r="AA435" s="60">
        <f t="shared" si="684"/>
        <v>214056.95999999999</v>
      </c>
      <c r="AB435" s="60">
        <f t="shared" si="685"/>
        <v>222619.24</v>
      </c>
    </row>
    <row r="436" spans="1:28" ht="26.4">
      <c r="A436" s="185"/>
      <c r="B436" s="71" t="s">
        <v>241</v>
      </c>
      <c r="C436" s="73" t="s">
        <v>199</v>
      </c>
      <c r="D436" s="73" t="s">
        <v>21</v>
      </c>
      <c r="E436" s="73" t="s">
        <v>100</v>
      </c>
      <c r="F436" s="35" t="s">
        <v>242</v>
      </c>
      <c r="G436" s="36"/>
      <c r="H436" s="60">
        <f>H437</f>
        <v>400000</v>
      </c>
      <c r="I436" s="60">
        <f t="shared" ref="I436:M436" si="709">I437</f>
        <v>200000</v>
      </c>
      <c r="J436" s="60">
        <f t="shared" si="709"/>
        <v>200000</v>
      </c>
      <c r="K436" s="60">
        <f t="shared" si="709"/>
        <v>0</v>
      </c>
      <c r="L436" s="60">
        <f t="shared" si="709"/>
        <v>0</v>
      </c>
      <c r="M436" s="60">
        <f t="shared" si="709"/>
        <v>0</v>
      </c>
      <c r="N436" s="60">
        <f t="shared" si="571"/>
        <v>400000</v>
      </c>
      <c r="O436" s="60">
        <f t="shared" si="572"/>
        <v>200000</v>
      </c>
      <c r="P436" s="60">
        <f t="shared" si="573"/>
        <v>200000</v>
      </c>
      <c r="Q436" s="60">
        <f t="shared" ref="Q436:S437" si="710">Q437</f>
        <v>0</v>
      </c>
      <c r="R436" s="60">
        <f t="shared" si="710"/>
        <v>0</v>
      </c>
      <c r="S436" s="60">
        <f t="shared" si="710"/>
        <v>0</v>
      </c>
      <c r="T436" s="60">
        <f t="shared" si="679"/>
        <v>400000</v>
      </c>
      <c r="U436" s="60">
        <f t="shared" si="680"/>
        <v>200000</v>
      </c>
      <c r="V436" s="60">
        <f t="shared" si="681"/>
        <v>200000</v>
      </c>
      <c r="W436" s="60">
        <f t="shared" ref="W436:Y437" si="711">W437</f>
        <v>150000</v>
      </c>
      <c r="X436" s="60">
        <f t="shared" si="711"/>
        <v>0</v>
      </c>
      <c r="Y436" s="60">
        <f t="shared" si="711"/>
        <v>0</v>
      </c>
      <c r="Z436" s="60">
        <f t="shared" si="683"/>
        <v>550000</v>
      </c>
      <c r="AA436" s="60">
        <f t="shared" si="684"/>
        <v>200000</v>
      </c>
      <c r="AB436" s="60">
        <f t="shared" si="685"/>
        <v>200000</v>
      </c>
    </row>
    <row r="437" spans="1:28" ht="26.4">
      <c r="A437" s="185"/>
      <c r="B437" s="126" t="s">
        <v>186</v>
      </c>
      <c r="C437" s="73" t="s">
        <v>199</v>
      </c>
      <c r="D437" s="73" t="s">
        <v>21</v>
      </c>
      <c r="E437" s="73" t="s">
        <v>100</v>
      </c>
      <c r="F437" s="35" t="s">
        <v>242</v>
      </c>
      <c r="G437" s="36" t="s">
        <v>32</v>
      </c>
      <c r="H437" s="60">
        <f>H438</f>
        <v>400000</v>
      </c>
      <c r="I437" s="60">
        <f t="shared" ref="I437:M437" si="712">I438</f>
        <v>200000</v>
      </c>
      <c r="J437" s="60">
        <f t="shared" si="712"/>
        <v>200000</v>
      </c>
      <c r="K437" s="60">
        <f t="shared" si="712"/>
        <v>0</v>
      </c>
      <c r="L437" s="60">
        <f t="shared" si="712"/>
        <v>0</v>
      </c>
      <c r="M437" s="60">
        <f t="shared" si="712"/>
        <v>0</v>
      </c>
      <c r="N437" s="60">
        <f t="shared" si="571"/>
        <v>400000</v>
      </c>
      <c r="O437" s="60">
        <f t="shared" si="572"/>
        <v>200000</v>
      </c>
      <c r="P437" s="60">
        <f t="shared" si="573"/>
        <v>200000</v>
      </c>
      <c r="Q437" s="60">
        <f t="shared" si="710"/>
        <v>0</v>
      </c>
      <c r="R437" s="60">
        <f t="shared" si="710"/>
        <v>0</v>
      </c>
      <c r="S437" s="60">
        <f t="shared" si="710"/>
        <v>0</v>
      </c>
      <c r="T437" s="60">
        <f t="shared" si="679"/>
        <v>400000</v>
      </c>
      <c r="U437" s="60">
        <f t="shared" si="680"/>
        <v>200000</v>
      </c>
      <c r="V437" s="60">
        <f t="shared" si="681"/>
        <v>200000</v>
      </c>
      <c r="W437" s="60">
        <f t="shared" si="711"/>
        <v>150000</v>
      </c>
      <c r="X437" s="60">
        <f t="shared" si="711"/>
        <v>0</v>
      </c>
      <c r="Y437" s="60">
        <f t="shared" si="711"/>
        <v>0</v>
      </c>
      <c r="Z437" s="60">
        <f t="shared" si="683"/>
        <v>550000</v>
      </c>
      <c r="AA437" s="60">
        <f t="shared" si="684"/>
        <v>200000</v>
      </c>
      <c r="AB437" s="60">
        <f t="shared" si="685"/>
        <v>200000</v>
      </c>
    </row>
    <row r="438" spans="1:28" ht="26.4">
      <c r="A438" s="185"/>
      <c r="B438" s="71" t="s">
        <v>34</v>
      </c>
      <c r="C438" s="73" t="s">
        <v>199</v>
      </c>
      <c r="D438" s="73" t="s">
        <v>21</v>
      </c>
      <c r="E438" s="73" t="s">
        <v>100</v>
      </c>
      <c r="F438" s="35" t="s">
        <v>242</v>
      </c>
      <c r="G438" s="36" t="s">
        <v>33</v>
      </c>
      <c r="H438" s="60">
        <v>400000</v>
      </c>
      <c r="I438" s="60">
        <v>200000</v>
      </c>
      <c r="J438" s="60">
        <v>200000</v>
      </c>
      <c r="K438" s="60"/>
      <c r="L438" s="60"/>
      <c r="M438" s="60"/>
      <c r="N438" s="60">
        <f t="shared" si="571"/>
        <v>400000</v>
      </c>
      <c r="O438" s="60">
        <f t="shared" si="572"/>
        <v>200000</v>
      </c>
      <c r="P438" s="60">
        <f t="shared" si="573"/>
        <v>200000</v>
      </c>
      <c r="Q438" s="60"/>
      <c r="R438" s="60"/>
      <c r="S438" s="60"/>
      <c r="T438" s="60">
        <f t="shared" si="679"/>
        <v>400000</v>
      </c>
      <c r="U438" s="60">
        <f t="shared" si="680"/>
        <v>200000</v>
      </c>
      <c r="V438" s="60">
        <f t="shared" si="681"/>
        <v>200000</v>
      </c>
      <c r="W438" s="60">
        <v>150000</v>
      </c>
      <c r="X438" s="60"/>
      <c r="Y438" s="60"/>
      <c r="Z438" s="60">
        <f t="shared" si="683"/>
        <v>550000</v>
      </c>
      <c r="AA438" s="60">
        <f t="shared" si="684"/>
        <v>200000</v>
      </c>
      <c r="AB438" s="60">
        <f t="shared" si="685"/>
        <v>200000</v>
      </c>
    </row>
    <row r="439" spans="1:28">
      <c r="A439" s="185"/>
      <c r="B439" s="74" t="s">
        <v>243</v>
      </c>
      <c r="C439" s="73" t="s">
        <v>199</v>
      </c>
      <c r="D439" s="73" t="s">
        <v>21</v>
      </c>
      <c r="E439" s="73" t="s">
        <v>100</v>
      </c>
      <c r="F439" s="35" t="s">
        <v>193</v>
      </c>
      <c r="G439" s="36"/>
      <c r="H439" s="60">
        <f>H440</f>
        <v>220000</v>
      </c>
      <c r="I439" s="60">
        <f t="shared" ref="I439:M439" si="713">I440</f>
        <v>220000</v>
      </c>
      <c r="J439" s="60">
        <f t="shared" si="713"/>
        <v>100000</v>
      </c>
      <c r="K439" s="60">
        <f t="shared" si="713"/>
        <v>-220000</v>
      </c>
      <c r="L439" s="60">
        <f t="shared" si="713"/>
        <v>0</v>
      </c>
      <c r="M439" s="60">
        <f t="shared" si="713"/>
        <v>0</v>
      </c>
      <c r="N439" s="60">
        <f t="shared" si="571"/>
        <v>0</v>
      </c>
      <c r="O439" s="60">
        <f t="shared" si="572"/>
        <v>220000</v>
      </c>
      <c r="P439" s="60">
        <f t="shared" si="573"/>
        <v>100000</v>
      </c>
      <c r="Q439" s="60">
        <f t="shared" ref="Q439:S440" si="714">Q440</f>
        <v>100000</v>
      </c>
      <c r="R439" s="60">
        <f t="shared" si="714"/>
        <v>0</v>
      </c>
      <c r="S439" s="60">
        <f t="shared" si="714"/>
        <v>0</v>
      </c>
      <c r="T439" s="60">
        <f t="shared" si="679"/>
        <v>100000</v>
      </c>
      <c r="U439" s="60">
        <f t="shared" si="680"/>
        <v>220000</v>
      </c>
      <c r="V439" s="60">
        <f t="shared" si="681"/>
        <v>100000</v>
      </c>
      <c r="W439" s="60">
        <f t="shared" ref="W439:Y440" si="715">W440</f>
        <v>0</v>
      </c>
      <c r="X439" s="60">
        <f t="shared" si="715"/>
        <v>0</v>
      </c>
      <c r="Y439" s="60">
        <f t="shared" si="715"/>
        <v>0</v>
      </c>
      <c r="Z439" s="60">
        <f t="shared" si="683"/>
        <v>100000</v>
      </c>
      <c r="AA439" s="60">
        <f t="shared" si="684"/>
        <v>220000</v>
      </c>
      <c r="AB439" s="60">
        <f t="shared" si="685"/>
        <v>100000</v>
      </c>
    </row>
    <row r="440" spans="1:28" ht="26.4">
      <c r="A440" s="185"/>
      <c r="B440" s="126" t="s">
        <v>186</v>
      </c>
      <c r="C440" s="73" t="s">
        <v>199</v>
      </c>
      <c r="D440" s="73" t="s">
        <v>21</v>
      </c>
      <c r="E440" s="73" t="s">
        <v>100</v>
      </c>
      <c r="F440" s="35" t="s">
        <v>193</v>
      </c>
      <c r="G440" s="36" t="s">
        <v>32</v>
      </c>
      <c r="H440" s="60">
        <f>H441</f>
        <v>220000</v>
      </c>
      <c r="I440" s="60">
        <f t="shared" ref="I440:M440" si="716">I441</f>
        <v>220000</v>
      </c>
      <c r="J440" s="60">
        <f t="shared" si="716"/>
        <v>100000</v>
      </c>
      <c r="K440" s="60">
        <f t="shared" si="716"/>
        <v>-220000</v>
      </c>
      <c r="L440" s="60">
        <f t="shared" si="716"/>
        <v>0</v>
      </c>
      <c r="M440" s="60">
        <f t="shared" si="716"/>
        <v>0</v>
      </c>
      <c r="N440" s="60">
        <f t="shared" si="571"/>
        <v>0</v>
      </c>
      <c r="O440" s="60">
        <f t="shared" si="572"/>
        <v>220000</v>
      </c>
      <c r="P440" s="60">
        <f t="shared" si="573"/>
        <v>100000</v>
      </c>
      <c r="Q440" s="60">
        <f t="shared" si="714"/>
        <v>100000</v>
      </c>
      <c r="R440" s="60">
        <f t="shared" si="714"/>
        <v>0</v>
      </c>
      <c r="S440" s="60">
        <f t="shared" si="714"/>
        <v>0</v>
      </c>
      <c r="T440" s="60">
        <f t="shared" si="679"/>
        <v>100000</v>
      </c>
      <c r="U440" s="60">
        <f t="shared" si="680"/>
        <v>220000</v>
      </c>
      <c r="V440" s="60">
        <f t="shared" si="681"/>
        <v>100000</v>
      </c>
      <c r="W440" s="60">
        <f t="shared" si="715"/>
        <v>0</v>
      </c>
      <c r="X440" s="60">
        <f t="shared" si="715"/>
        <v>0</v>
      </c>
      <c r="Y440" s="60">
        <f t="shared" si="715"/>
        <v>0</v>
      </c>
      <c r="Z440" s="60">
        <f t="shared" si="683"/>
        <v>100000</v>
      </c>
      <c r="AA440" s="60">
        <f t="shared" si="684"/>
        <v>220000</v>
      </c>
      <c r="AB440" s="60">
        <f t="shared" si="685"/>
        <v>100000</v>
      </c>
    </row>
    <row r="441" spans="1:28" ht="26.4">
      <c r="A441" s="185"/>
      <c r="B441" s="71" t="s">
        <v>34</v>
      </c>
      <c r="C441" s="73" t="s">
        <v>199</v>
      </c>
      <c r="D441" s="73" t="s">
        <v>21</v>
      </c>
      <c r="E441" s="73" t="s">
        <v>100</v>
      </c>
      <c r="F441" s="35" t="s">
        <v>193</v>
      </c>
      <c r="G441" s="36" t="s">
        <v>33</v>
      </c>
      <c r="H441" s="60">
        <f>255000-35000</f>
        <v>220000</v>
      </c>
      <c r="I441" s="60">
        <f>255000-35000</f>
        <v>220000</v>
      </c>
      <c r="J441" s="60">
        <f>135000-35000</f>
        <v>100000</v>
      </c>
      <c r="K441" s="60">
        <v>-220000</v>
      </c>
      <c r="L441" s="60"/>
      <c r="M441" s="60"/>
      <c r="N441" s="60">
        <f t="shared" si="571"/>
        <v>0</v>
      </c>
      <c r="O441" s="60">
        <f t="shared" si="572"/>
        <v>220000</v>
      </c>
      <c r="P441" s="60">
        <f t="shared" si="573"/>
        <v>100000</v>
      </c>
      <c r="Q441" s="60">
        <v>100000</v>
      </c>
      <c r="R441" s="60"/>
      <c r="S441" s="60"/>
      <c r="T441" s="60">
        <f t="shared" si="679"/>
        <v>100000</v>
      </c>
      <c r="U441" s="60">
        <f t="shared" si="680"/>
        <v>220000</v>
      </c>
      <c r="V441" s="60">
        <f t="shared" si="681"/>
        <v>100000</v>
      </c>
      <c r="W441" s="60"/>
      <c r="X441" s="60"/>
      <c r="Y441" s="60"/>
      <c r="Z441" s="60">
        <f t="shared" si="683"/>
        <v>100000</v>
      </c>
      <c r="AA441" s="60">
        <f t="shared" si="684"/>
        <v>220000</v>
      </c>
      <c r="AB441" s="60">
        <f t="shared" si="685"/>
        <v>100000</v>
      </c>
    </row>
    <row r="442" spans="1:28" ht="39.6">
      <c r="A442" s="185"/>
      <c r="B442" s="82" t="s">
        <v>59</v>
      </c>
      <c r="C442" s="73" t="s">
        <v>199</v>
      </c>
      <c r="D442" s="73" t="s">
        <v>21</v>
      </c>
      <c r="E442" s="73" t="s">
        <v>100</v>
      </c>
      <c r="F442" s="35" t="s">
        <v>327</v>
      </c>
      <c r="G442" s="36"/>
      <c r="H442" s="60">
        <f>H445</f>
        <v>42000</v>
      </c>
      <c r="I442" s="60">
        <f t="shared" ref="I442:J442" si="717">I445</f>
        <v>42000</v>
      </c>
      <c r="J442" s="60">
        <f t="shared" si="717"/>
        <v>42000</v>
      </c>
      <c r="K442" s="60">
        <f>K443+K445</f>
        <v>0</v>
      </c>
      <c r="L442" s="60">
        <f t="shared" ref="L442:M442" si="718">L443+L445</f>
        <v>0</v>
      </c>
      <c r="M442" s="60">
        <f t="shared" si="718"/>
        <v>0</v>
      </c>
      <c r="N442" s="60">
        <f t="shared" si="571"/>
        <v>42000</v>
      </c>
      <c r="O442" s="60">
        <f t="shared" si="572"/>
        <v>42000</v>
      </c>
      <c r="P442" s="60">
        <f t="shared" si="573"/>
        <v>42000</v>
      </c>
      <c r="Q442" s="60">
        <f>Q443+Q445</f>
        <v>0</v>
      </c>
      <c r="R442" s="60">
        <f t="shared" ref="R442:S442" si="719">R443+R445</f>
        <v>0</v>
      </c>
      <c r="S442" s="60">
        <f t="shared" si="719"/>
        <v>0</v>
      </c>
      <c r="T442" s="60">
        <f t="shared" si="679"/>
        <v>42000</v>
      </c>
      <c r="U442" s="60">
        <f t="shared" si="680"/>
        <v>42000</v>
      </c>
      <c r="V442" s="60">
        <f t="shared" si="681"/>
        <v>42000</v>
      </c>
      <c r="W442" s="60">
        <f>W443+W445</f>
        <v>0</v>
      </c>
      <c r="X442" s="60">
        <f t="shared" ref="X442:Y442" si="720">X443+X445</f>
        <v>0</v>
      </c>
      <c r="Y442" s="60">
        <f t="shared" si="720"/>
        <v>0</v>
      </c>
      <c r="Z442" s="60">
        <f t="shared" si="683"/>
        <v>42000</v>
      </c>
      <c r="AA442" s="60">
        <f t="shared" si="684"/>
        <v>42000</v>
      </c>
      <c r="AB442" s="60">
        <f t="shared" si="685"/>
        <v>42000</v>
      </c>
    </row>
    <row r="443" spans="1:28" ht="39.6">
      <c r="A443" s="185"/>
      <c r="B443" s="71" t="s">
        <v>51</v>
      </c>
      <c r="C443" s="73" t="s">
        <v>199</v>
      </c>
      <c r="D443" s="73" t="s">
        <v>21</v>
      </c>
      <c r="E443" s="73" t="s">
        <v>100</v>
      </c>
      <c r="F443" s="35" t="s">
        <v>327</v>
      </c>
      <c r="G443" s="36" t="s">
        <v>49</v>
      </c>
      <c r="H443" s="60"/>
      <c r="I443" s="60"/>
      <c r="J443" s="60"/>
      <c r="K443" s="60">
        <f>K444</f>
        <v>9000</v>
      </c>
      <c r="L443" s="60">
        <f t="shared" ref="L443:M443" si="721">L444</f>
        <v>0</v>
      </c>
      <c r="M443" s="60">
        <f t="shared" si="721"/>
        <v>0</v>
      </c>
      <c r="N443" s="60">
        <f t="shared" ref="N443:N444" si="722">H443+K443</f>
        <v>9000</v>
      </c>
      <c r="O443" s="60">
        <f t="shared" ref="O443:O444" si="723">I443+L443</f>
        <v>0</v>
      </c>
      <c r="P443" s="60">
        <f t="shared" ref="P443:P444" si="724">J443+M443</f>
        <v>0</v>
      </c>
      <c r="Q443" s="60">
        <f>Q444</f>
        <v>5200</v>
      </c>
      <c r="R443" s="60">
        <f t="shared" ref="R443:S443" si="725">R444</f>
        <v>0</v>
      </c>
      <c r="S443" s="60">
        <f t="shared" si="725"/>
        <v>0</v>
      </c>
      <c r="T443" s="60">
        <f t="shared" si="679"/>
        <v>14200</v>
      </c>
      <c r="U443" s="60">
        <f t="shared" si="680"/>
        <v>0</v>
      </c>
      <c r="V443" s="60">
        <f t="shared" si="681"/>
        <v>0</v>
      </c>
      <c r="W443" s="60">
        <f>W444</f>
        <v>0</v>
      </c>
      <c r="X443" s="60">
        <f t="shared" ref="X443:Y443" si="726">X444</f>
        <v>0</v>
      </c>
      <c r="Y443" s="60">
        <f t="shared" si="726"/>
        <v>0</v>
      </c>
      <c r="Z443" s="60">
        <f t="shared" si="683"/>
        <v>14200</v>
      </c>
      <c r="AA443" s="60">
        <f t="shared" si="684"/>
        <v>0</v>
      </c>
      <c r="AB443" s="60">
        <f t="shared" si="685"/>
        <v>0</v>
      </c>
    </row>
    <row r="444" spans="1:28">
      <c r="A444" s="185"/>
      <c r="B444" s="71" t="s">
        <v>52</v>
      </c>
      <c r="C444" s="73" t="s">
        <v>199</v>
      </c>
      <c r="D444" s="73" t="s">
        <v>21</v>
      </c>
      <c r="E444" s="73" t="s">
        <v>100</v>
      </c>
      <c r="F444" s="35" t="s">
        <v>327</v>
      </c>
      <c r="G444" s="36" t="s">
        <v>50</v>
      </c>
      <c r="H444" s="60"/>
      <c r="I444" s="60"/>
      <c r="J444" s="60"/>
      <c r="K444" s="60">
        <v>9000</v>
      </c>
      <c r="L444" s="60"/>
      <c r="M444" s="60"/>
      <c r="N444" s="60">
        <f t="shared" si="722"/>
        <v>9000</v>
      </c>
      <c r="O444" s="60">
        <f t="shared" si="723"/>
        <v>0</v>
      </c>
      <c r="P444" s="60">
        <f t="shared" si="724"/>
        <v>0</v>
      </c>
      <c r="Q444" s="60">
        <v>5200</v>
      </c>
      <c r="R444" s="60"/>
      <c r="S444" s="60"/>
      <c r="T444" s="60">
        <f t="shared" si="679"/>
        <v>14200</v>
      </c>
      <c r="U444" s="60">
        <f t="shared" si="680"/>
        <v>0</v>
      </c>
      <c r="V444" s="60">
        <f t="shared" si="681"/>
        <v>0</v>
      </c>
      <c r="W444" s="60"/>
      <c r="X444" s="60"/>
      <c r="Y444" s="60"/>
      <c r="Z444" s="60">
        <f t="shared" si="683"/>
        <v>14200</v>
      </c>
      <c r="AA444" s="60">
        <f t="shared" si="684"/>
        <v>0</v>
      </c>
      <c r="AB444" s="60">
        <f t="shared" si="685"/>
        <v>0</v>
      </c>
    </row>
    <row r="445" spans="1:28" ht="26.4">
      <c r="A445" s="185"/>
      <c r="B445" s="126" t="s">
        <v>186</v>
      </c>
      <c r="C445" s="73" t="s">
        <v>199</v>
      </c>
      <c r="D445" s="73" t="s">
        <v>21</v>
      </c>
      <c r="E445" s="73" t="s">
        <v>100</v>
      </c>
      <c r="F445" s="35" t="s">
        <v>327</v>
      </c>
      <c r="G445" s="36" t="s">
        <v>32</v>
      </c>
      <c r="H445" s="60">
        <f>H446</f>
        <v>42000</v>
      </c>
      <c r="I445" s="60">
        <f t="shared" ref="I445:M445" si="727">I446</f>
        <v>42000</v>
      </c>
      <c r="J445" s="60">
        <f t="shared" si="727"/>
        <v>42000</v>
      </c>
      <c r="K445" s="60">
        <f t="shared" si="727"/>
        <v>-9000</v>
      </c>
      <c r="L445" s="60">
        <f t="shared" si="727"/>
        <v>0</v>
      </c>
      <c r="M445" s="60">
        <f t="shared" si="727"/>
        <v>0</v>
      </c>
      <c r="N445" s="60">
        <f t="shared" si="571"/>
        <v>33000</v>
      </c>
      <c r="O445" s="60">
        <f t="shared" si="572"/>
        <v>42000</v>
      </c>
      <c r="P445" s="60">
        <f t="shared" si="573"/>
        <v>42000</v>
      </c>
      <c r="Q445" s="60">
        <f t="shared" ref="Q445:S445" si="728">Q446</f>
        <v>-5200</v>
      </c>
      <c r="R445" s="60">
        <f t="shared" si="728"/>
        <v>0</v>
      </c>
      <c r="S445" s="60">
        <f t="shared" si="728"/>
        <v>0</v>
      </c>
      <c r="T445" s="60">
        <f t="shared" si="679"/>
        <v>27800</v>
      </c>
      <c r="U445" s="60">
        <f t="shared" si="680"/>
        <v>42000</v>
      </c>
      <c r="V445" s="60">
        <f t="shared" si="681"/>
        <v>42000</v>
      </c>
      <c r="W445" s="60">
        <f t="shared" ref="W445:Y445" si="729">W446</f>
        <v>0</v>
      </c>
      <c r="X445" s="60">
        <f t="shared" si="729"/>
        <v>0</v>
      </c>
      <c r="Y445" s="60">
        <f t="shared" si="729"/>
        <v>0</v>
      </c>
      <c r="Z445" s="60">
        <f t="shared" si="683"/>
        <v>27800</v>
      </c>
      <c r="AA445" s="60">
        <f t="shared" si="684"/>
        <v>42000</v>
      </c>
      <c r="AB445" s="60">
        <f t="shared" si="685"/>
        <v>42000</v>
      </c>
    </row>
    <row r="446" spans="1:28" ht="26.4">
      <c r="A446" s="185"/>
      <c r="B446" s="71" t="s">
        <v>34</v>
      </c>
      <c r="C446" s="73" t="s">
        <v>199</v>
      </c>
      <c r="D446" s="73" t="s">
        <v>21</v>
      </c>
      <c r="E446" s="73" t="s">
        <v>100</v>
      </c>
      <c r="F446" s="35" t="s">
        <v>327</v>
      </c>
      <c r="G446" s="36" t="s">
        <v>33</v>
      </c>
      <c r="H446" s="60">
        <v>42000</v>
      </c>
      <c r="I446" s="60">
        <v>42000</v>
      </c>
      <c r="J446" s="60">
        <v>42000</v>
      </c>
      <c r="K446" s="60">
        <v>-9000</v>
      </c>
      <c r="L446" s="60"/>
      <c r="M446" s="60"/>
      <c r="N446" s="60">
        <f t="shared" si="571"/>
        <v>33000</v>
      </c>
      <c r="O446" s="60">
        <f t="shared" si="572"/>
        <v>42000</v>
      </c>
      <c r="P446" s="60">
        <f t="shared" si="573"/>
        <v>42000</v>
      </c>
      <c r="Q446" s="60">
        <v>-5200</v>
      </c>
      <c r="R446" s="60"/>
      <c r="S446" s="60"/>
      <c r="T446" s="60">
        <f t="shared" si="679"/>
        <v>27800</v>
      </c>
      <c r="U446" s="60">
        <f t="shared" si="680"/>
        <v>42000</v>
      </c>
      <c r="V446" s="60">
        <f t="shared" si="681"/>
        <v>42000</v>
      </c>
      <c r="W446" s="60"/>
      <c r="X446" s="60"/>
      <c r="Y446" s="60"/>
      <c r="Z446" s="60">
        <f t="shared" si="683"/>
        <v>27800</v>
      </c>
      <c r="AA446" s="60">
        <f t="shared" si="684"/>
        <v>42000</v>
      </c>
      <c r="AB446" s="60">
        <f t="shared" si="685"/>
        <v>42000</v>
      </c>
    </row>
    <row r="447" spans="1:28" ht="26.4">
      <c r="A447" s="185"/>
      <c r="B447" s="71" t="s">
        <v>221</v>
      </c>
      <c r="C447" s="35" t="s">
        <v>199</v>
      </c>
      <c r="D447" s="35" t="s">
        <v>21</v>
      </c>
      <c r="E447" s="35" t="s">
        <v>100</v>
      </c>
      <c r="F447" s="120" t="s">
        <v>321</v>
      </c>
      <c r="G447" s="36"/>
      <c r="H447" s="60"/>
      <c r="I447" s="60"/>
      <c r="J447" s="60"/>
      <c r="K447" s="60">
        <f>K448</f>
        <v>100000</v>
      </c>
      <c r="L447" s="60">
        <f t="shared" ref="L447:M448" si="730">L448</f>
        <v>0</v>
      </c>
      <c r="M447" s="60">
        <f t="shared" si="730"/>
        <v>0</v>
      </c>
      <c r="N447" s="60">
        <f t="shared" ref="N447:N449" si="731">H447+K447</f>
        <v>100000</v>
      </c>
      <c r="O447" s="60">
        <f t="shared" ref="O447:O449" si="732">I447+L447</f>
        <v>0</v>
      </c>
      <c r="P447" s="60">
        <f t="shared" ref="P447:P449" si="733">J447+M447</f>
        <v>0</v>
      </c>
      <c r="Q447" s="60">
        <f>Q448</f>
        <v>0</v>
      </c>
      <c r="R447" s="60">
        <f t="shared" ref="R447:S448" si="734">R448</f>
        <v>0</v>
      </c>
      <c r="S447" s="60">
        <f t="shared" si="734"/>
        <v>0</v>
      </c>
      <c r="T447" s="60">
        <f t="shared" si="679"/>
        <v>100000</v>
      </c>
      <c r="U447" s="60">
        <f t="shared" si="680"/>
        <v>0</v>
      </c>
      <c r="V447" s="60">
        <f t="shared" si="681"/>
        <v>0</v>
      </c>
      <c r="W447" s="60">
        <f>W448</f>
        <v>0</v>
      </c>
      <c r="X447" s="60">
        <f t="shared" ref="X447:Y448" si="735">X448</f>
        <v>0</v>
      </c>
      <c r="Y447" s="60">
        <f t="shared" si="735"/>
        <v>0</v>
      </c>
      <c r="Z447" s="60">
        <f t="shared" si="683"/>
        <v>100000</v>
      </c>
      <c r="AA447" s="60">
        <f t="shared" si="684"/>
        <v>0</v>
      </c>
      <c r="AB447" s="60">
        <f t="shared" si="685"/>
        <v>0</v>
      </c>
    </row>
    <row r="448" spans="1:28" ht="26.4">
      <c r="A448" s="185"/>
      <c r="B448" s="126" t="s">
        <v>186</v>
      </c>
      <c r="C448" s="35" t="s">
        <v>199</v>
      </c>
      <c r="D448" s="35" t="s">
        <v>21</v>
      </c>
      <c r="E448" s="35" t="s">
        <v>100</v>
      </c>
      <c r="F448" s="120" t="s">
        <v>321</v>
      </c>
      <c r="G448" s="36" t="s">
        <v>32</v>
      </c>
      <c r="H448" s="60"/>
      <c r="I448" s="60"/>
      <c r="J448" s="60"/>
      <c r="K448" s="60">
        <f>K449</f>
        <v>100000</v>
      </c>
      <c r="L448" s="60">
        <f t="shared" si="730"/>
        <v>0</v>
      </c>
      <c r="M448" s="60">
        <f t="shared" si="730"/>
        <v>0</v>
      </c>
      <c r="N448" s="60">
        <f t="shared" si="731"/>
        <v>100000</v>
      </c>
      <c r="O448" s="60">
        <f t="shared" si="732"/>
        <v>0</v>
      </c>
      <c r="P448" s="60">
        <f t="shared" si="733"/>
        <v>0</v>
      </c>
      <c r="Q448" s="60">
        <f>Q449</f>
        <v>0</v>
      </c>
      <c r="R448" s="60">
        <f t="shared" si="734"/>
        <v>0</v>
      </c>
      <c r="S448" s="60">
        <f t="shared" si="734"/>
        <v>0</v>
      </c>
      <c r="T448" s="60">
        <f t="shared" si="679"/>
        <v>100000</v>
      </c>
      <c r="U448" s="60">
        <f t="shared" si="680"/>
        <v>0</v>
      </c>
      <c r="V448" s="60">
        <f t="shared" si="681"/>
        <v>0</v>
      </c>
      <c r="W448" s="60">
        <f>W449</f>
        <v>0</v>
      </c>
      <c r="X448" s="60">
        <f t="shared" si="735"/>
        <v>0</v>
      </c>
      <c r="Y448" s="60">
        <f t="shared" si="735"/>
        <v>0</v>
      </c>
      <c r="Z448" s="60">
        <f t="shared" si="683"/>
        <v>100000</v>
      </c>
      <c r="AA448" s="60">
        <f t="shared" si="684"/>
        <v>0</v>
      </c>
      <c r="AB448" s="60">
        <f t="shared" si="685"/>
        <v>0</v>
      </c>
    </row>
    <row r="449" spans="1:28" ht="26.4">
      <c r="A449" s="185"/>
      <c r="B449" s="71" t="s">
        <v>34</v>
      </c>
      <c r="C449" s="35" t="s">
        <v>199</v>
      </c>
      <c r="D449" s="35" t="s">
        <v>21</v>
      </c>
      <c r="E449" s="35" t="s">
        <v>100</v>
      </c>
      <c r="F449" s="120" t="s">
        <v>321</v>
      </c>
      <c r="G449" s="36" t="s">
        <v>33</v>
      </c>
      <c r="H449" s="60"/>
      <c r="I449" s="60"/>
      <c r="J449" s="60"/>
      <c r="K449" s="60">
        <v>100000</v>
      </c>
      <c r="L449" s="60"/>
      <c r="M449" s="60"/>
      <c r="N449" s="60">
        <f t="shared" si="731"/>
        <v>100000</v>
      </c>
      <c r="O449" s="60">
        <f t="shared" si="732"/>
        <v>0</v>
      </c>
      <c r="P449" s="60">
        <f t="shared" si="733"/>
        <v>0</v>
      </c>
      <c r="Q449" s="60"/>
      <c r="R449" s="60"/>
      <c r="S449" s="60"/>
      <c r="T449" s="60">
        <f t="shared" si="679"/>
        <v>100000</v>
      </c>
      <c r="U449" s="60">
        <f t="shared" si="680"/>
        <v>0</v>
      </c>
      <c r="V449" s="60">
        <f t="shared" si="681"/>
        <v>0</v>
      </c>
      <c r="W449" s="60"/>
      <c r="X449" s="60"/>
      <c r="Y449" s="60"/>
      <c r="Z449" s="60">
        <f t="shared" si="683"/>
        <v>100000</v>
      </c>
      <c r="AA449" s="60">
        <f t="shared" si="684"/>
        <v>0</v>
      </c>
      <c r="AB449" s="60">
        <f t="shared" si="685"/>
        <v>0</v>
      </c>
    </row>
    <row r="450" spans="1:28" ht="26.4">
      <c r="A450" s="185"/>
      <c r="B450" s="71" t="s">
        <v>375</v>
      </c>
      <c r="C450" s="73" t="s">
        <v>199</v>
      </c>
      <c r="D450" s="73" t="s">
        <v>21</v>
      </c>
      <c r="E450" s="73" t="s">
        <v>100</v>
      </c>
      <c r="F450" s="143" t="s">
        <v>374</v>
      </c>
      <c r="G450" s="113"/>
      <c r="H450" s="60"/>
      <c r="I450" s="60"/>
      <c r="J450" s="60"/>
      <c r="K450" s="60">
        <f>K451</f>
        <v>1000000</v>
      </c>
      <c r="L450" s="60">
        <f t="shared" ref="L450:M451" si="736">L451</f>
        <v>0</v>
      </c>
      <c r="M450" s="60">
        <f t="shared" si="736"/>
        <v>0</v>
      </c>
      <c r="N450" s="60">
        <f t="shared" ref="N450:N452" si="737">H450+K450</f>
        <v>1000000</v>
      </c>
      <c r="O450" s="60">
        <f t="shared" ref="O450:O452" si="738">I450+L450</f>
        <v>0</v>
      </c>
      <c r="P450" s="60">
        <f t="shared" ref="P450:P452" si="739">J450+M450</f>
        <v>0</v>
      </c>
      <c r="Q450" s="60">
        <f>Q451</f>
        <v>0</v>
      </c>
      <c r="R450" s="60">
        <f t="shared" ref="R450:S451" si="740">R451</f>
        <v>0</v>
      </c>
      <c r="S450" s="60">
        <f t="shared" si="740"/>
        <v>0</v>
      </c>
      <c r="T450" s="60">
        <f t="shared" si="679"/>
        <v>1000000</v>
      </c>
      <c r="U450" s="60">
        <f t="shared" si="680"/>
        <v>0</v>
      </c>
      <c r="V450" s="60">
        <f t="shared" si="681"/>
        <v>0</v>
      </c>
      <c r="W450" s="60">
        <f>W451</f>
        <v>0</v>
      </c>
      <c r="X450" s="60">
        <f t="shared" ref="X450:Y451" si="741">X451</f>
        <v>0</v>
      </c>
      <c r="Y450" s="60">
        <f t="shared" si="741"/>
        <v>0</v>
      </c>
      <c r="Z450" s="60">
        <f t="shared" si="683"/>
        <v>1000000</v>
      </c>
      <c r="AA450" s="60">
        <f t="shared" si="684"/>
        <v>0</v>
      </c>
      <c r="AB450" s="60">
        <f t="shared" si="685"/>
        <v>0</v>
      </c>
    </row>
    <row r="451" spans="1:28" ht="26.4">
      <c r="A451" s="185"/>
      <c r="B451" s="126" t="s">
        <v>186</v>
      </c>
      <c r="C451" s="73" t="s">
        <v>199</v>
      </c>
      <c r="D451" s="73" t="s">
        <v>21</v>
      </c>
      <c r="E451" s="73" t="s">
        <v>100</v>
      </c>
      <c r="F451" s="143" t="s">
        <v>374</v>
      </c>
      <c r="G451" s="113" t="s">
        <v>32</v>
      </c>
      <c r="H451" s="60"/>
      <c r="I451" s="60"/>
      <c r="J451" s="60"/>
      <c r="K451" s="60">
        <f>K452</f>
        <v>1000000</v>
      </c>
      <c r="L451" s="60">
        <f t="shared" si="736"/>
        <v>0</v>
      </c>
      <c r="M451" s="60">
        <f t="shared" si="736"/>
        <v>0</v>
      </c>
      <c r="N451" s="60">
        <f t="shared" si="737"/>
        <v>1000000</v>
      </c>
      <c r="O451" s="60">
        <f t="shared" si="738"/>
        <v>0</v>
      </c>
      <c r="P451" s="60">
        <f t="shared" si="739"/>
        <v>0</v>
      </c>
      <c r="Q451" s="60">
        <f>Q452</f>
        <v>0</v>
      </c>
      <c r="R451" s="60">
        <f t="shared" si="740"/>
        <v>0</v>
      </c>
      <c r="S451" s="60">
        <f t="shared" si="740"/>
        <v>0</v>
      </c>
      <c r="T451" s="60">
        <f t="shared" si="679"/>
        <v>1000000</v>
      </c>
      <c r="U451" s="60">
        <f t="shared" si="680"/>
        <v>0</v>
      </c>
      <c r="V451" s="60">
        <f t="shared" si="681"/>
        <v>0</v>
      </c>
      <c r="W451" s="60">
        <f>W452</f>
        <v>0</v>
      </c>
      <c r="X451" s="60">
        <f t="shared" si="741"/>
        <v>0</v>
      </c>
      <c r="Y451" s="60">
        <f t="shared" si="741"/>
        <v>0</v>
      </c>
      <c r="Z451" s="60">
        <f t="shared" si="683"/>
        <v>1000000</v>
      </c>
      <c r="AA451" s="60">
        <f t="shared" si="684"/>
        <v>0</v>
      </c>
      <c r="AB451" s="60">
        <f t="shared" si="685"/>
        <v>0</v>
      </c>
    </row>
    <row r="452" spans="1:28" ht="26.4">
      <c r="A452" s="185"/>
      <c r="B452" s="71" t="s">
        <v>34</v>
      </c>
      <c r="C452" s="73" t="s">
        <v>199</v>
      </c>
      <c r="D452" s="73" t="s">
        <v>21</v>
      </c>
      <c r="E452" s="73" t="s">
        <v>100</v>
      </c>
      <c r="F452" s="143" t="s">
        <v>374</v>
      </c>
      <c r="G452" s="113" t="s">
        <v>33</v>
      </c>
      <c r="H452" s="60"/>
      <c r="I452" s="60"/>
      <c r="J452" s="60"/>
      <c r="K452" s="60">
        <v>1000000</v>
      </c>
      <c r="L452" s="60"/>
      <c r="M452" s="60"/>
      <c r="N452" s="60">
        <f t="shared" si="737"/>
        <v>1000000</v>
      </c>
      <c r="O452" s="60">
        <f t="shared" si="738"/>
        <v>0</v>
      </c>
      <c r="P452" s="60">
        <f t="shared" si="739"/>
        <v>0</v>
      </c>
      <c r="Q452" s="60"/>
      <c r="R452" s="60"/>
      <c r="S452" s="60"/>
      <c r="T452" s="60">
        <f t="shared" si="679"/>
        <v>1000000</v>
      </c>
      <c r="U452" s="60">
        <f t="shared" si="680"/>
        <v>0</v>
      </c>
      <c r="V452" s="60">
        <f t="shared" si="681"/>
        <v>0</v>
      </c>
      <c r="W452" s="60"/>
      <c r="X452" s="60"/>
      <c r="Y452" s="60"/>
      <c r="Z452" s="60">
        <f t="shared" si="683"/>
        <v>1000000</v>
      </c>
      <c r="AA452" s="60">
        <f t="shared" si="684"/>
        <v>0</v>
      </c>
      <c r="AB452" s="60">
        <f t="shared" si="685"/>
        <v>0</v>
      </c>
    </row>
    <row r="453" spans="1:28">
      <c r="A453" s="185"/>
      <c r="B453" s="4"/>
      <c r="C453" s="4"/>
      <c r="D453" s="4"/>
      <c r="E453" s="4"/>
      <c r="F453" s="5"/>
      <c r="G453" s="1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  <c r="AA453" s="57"/>
      <c r="AB453" s="57"/>
    </row>
    <row r="454" spans="1:28" ht="41.4">
      <c r="A454" s="186" t="s">
        <v>8</v>
      </c>
      <c r="B454" s="96" t="s">
        <v>296</v>
      </c>
      <c r="C454" s="7" t="s">
        <v>8</v>
      </c>
      <c r="D454" s="7" t="s">
        <v>21</v>
      </c>
      <c r="E454" s="7" t="s">
        <v>100</v>
      </c>
      <c r="F454" s="7" t="s">
        <v>101</v>
      </c>
      <c r="G454" s="18"/>
      <c r="H454" s="58">
        <f>+H455</f>
        <v>2138100.08</v>
      </c>
      <c r="I454" s="58">
        <f t="shared" ref="I454:M454" si="742">+I455</f>
        <v>1987664.09</v>
      </c>
      <c r="J454" s="58">
        <f t="shared" si="742"/>
        <v>1987664.09</v>
      </c>
      <c r="K454" s="58">
        <f t="shared" si="742"/>
        <v>0</v>
      </c>
      <c r="L454" s="58">
        <f t="shared" si="742"/>
        <v>0</v>
      </c>
      <c r="M454" s="58">
        <f t="shared" si="742"/>
        <v>0</v>
      </c>
      <c r="N454" s="58">
        <f t="shared" ref="N454:N537" si="743">H454+K454</f>
        <v>2138100.08</v>
      </c>
      <c r="O454" s="58">
        <f t="shared" ref="O454:O537" si="744">I454+L454</f>
        <v>1987664.09</v>
      </c>
      <c r="P454" s="58">
        <f t="shared" ref="P454:P537" si="745">J454+M454</f>
        <v>1987664.09</v>
      </c>
      <c r="Q454" s="58">
        <f t="shared" ref="Q454:S454" si="746">+Q455</f>
        <v>0</v>
      </c>
      <c r="R454" s="58">
        <f t="shared" si="746"/>
        <v>0</v>
      </c>
      <c r="S454" s="58">
        <f t="shared" si="746"/>
        <v>0</v>
      </c>
      <c r="T454" s="58">
        <f t="shared" ref="T454:T457" si="747">N454+Q454</f>
        <v>2138100.08</v>
      </c>
      <c r="U454" s="58">
        <f t="shared" ref="U454:U457" si="748">O454+R454</f>
        <v>1987664.09</v>
      </c>
      <c r="V454" s="58">
        <f t="shared" ref="V454:V457" si="749">P454+S454</f>
        <v>1987664.09</v>
      </c>
      <c r="W454" s="58">
        <f t="shared" ref="W454:Y454" si="750">+W455</f>
        <v>0</v>
      </c>
      <c r="X454" s="58">
        <f t="shared" si="750"/>
        <v>0</v>
      </c>
      <c r="Y454" s="58">
        <f t="shared" si="750"/>
        <v>0</v>
      </c>
      <c r="Z454" s="58">
        <f t="shared" ref="Z454:Z457" si="751">T454+W454</f>
        <v>2138100.08</v>
      </c>
      <c r="AA454" s="58">
        <f t="shared" ref="AA454:AA457" si="752">U454+X454</f>
        <v>1987664.09</v>
      </c>
      <c r="AB454" s="58">
        <f t="shared" ref="AB454:AB457" si="753">V454+Y454</f>
        <v>1987664.09</v>
      </c>
    </row>
    <row r="455" spans="1:28" ht="16.5" customHeight="1">
      <c r="A455" s="166"/>
      <c r="B455" s="82" t="s">
        <v>44</v>
      </c>
      <c r="C455" s="5" t="s">
        <v>8</v>
      </c>
      <c r="D455" s="5" t="s">
        <v>21</v>
      </c>
      <c r="E455" s="5" t="s">
        <v>100</v>
      </c>
      <c r="F455" s="54" t="s">
        <v>148</v>
      </c>
      <c r="G455" s="17"/>
      <c r="H455" s="57">
        <f>H456</f>
        <v>2138100.08</v>
      </c>
      <c r="I455" s="57">
        <f t="shared" ref="I455:M455" si="754">I456</f>
        <v>1987664.09</v>
      </c>
      <c r="J455" s="57">
        <f t="shared" si="754"/>
        <v>1987664.09</v>
      </c>
      <c r="K455" s="57">
        <f t="shared" si="754"/>
        <v>0</v>
      </c>
      <c r="L455" s="57">
        <f t="shared" si="754"/>
        <v>0</v>
      </c>
      <c r="M455" s="57">
        <f t="shared" si="754"/>
        <v>0</v>
      </c>
      <c r="N455" s="57">
        <f t="shared" si="743"/>
        <v>2138100.08</v>
      </c>
      <c r="O455" s="57">
        <f t="shared" si="744"/>
        <v>1987664.09</v>
      </c>
      <c r="P455" s="57">
        <f t="shared" si="745"/>
        <v>1987664.09</v>
      </c>
      <c r="Q455" s="57">
        <f t="shared" ref="Q455:S456" si="755">Q456</f>
        <v>0</v>
      </c>
      <c r="R455" s="57">
        <f t="shared" si="755"/>
        <v>0</v>
      </c>
      <c r="S455" s="57">
        <f t="shared" si="755"/>
        <v>0</v>
      </c>
      <c r="T455" s="57">
        <f t="shared" si="747"/>
        <v>2138100.08</v>
      </c>
      <c r="U455" s="57">
        <f t="shared" si="748"/>
        <v>1987664.09</v>
      </c>
      <c r="V455" s="57">
        <f t="shared" si="749"/>
        <v>1987664.09</v>
      </c>
      <c r="W455" s="57">
        <f t="shared" ref="W455:Y456" si="756">W456</f>
        <v>0</v>
      </c>
      <c r="X455" s="57">
        <f t="shared" si="756"/>
        <v>0</v>
      </c>
      <c r="Y455" s="57">
        <f t="shared" si="756"/>
        <v>0</v>
      </c>
      <c r="Z455" s="57">
        <f t="shared" si="751"/>
        <v>2138100.08</v>
      </c>
      <c r="AA455" s="57">
        <f t="shared" si="752"/>
        <v>1987664.09</v>
      </c>
      <c r="AB455" s="57">
        <f t="shared" si="753"/>
        <v>1987664.09</v>
      </c>
    </row>
    <row r="456" spans="1:28" ht="26.4">
      <c r="A456" s="166"/>
      <c r="B456" s="82" t="s">
        <v>186</v>
      </c>
      <c r="C456" s="5" t="s">
        <v>8</v>
      </c>
      <c r="D456" s="5" t="s">
        <v>21</v>
      </c>
      <c r="E456" s="5" t="s">
        <v>100</v>
      </c>
      <c r="F456" s="54" t="s">
        <v>148</v>
      </c>
      <c r="G456" s="36" t="s">
        <v>32</v>
      </c>
      <c r="H456" s="57">
        <f t="shared" ref="H456:M456" si="757">H457</f>
        <v>2138100.08</v>
      </c>
      <c r="I456" s="57">
        <f t="shared" si="757"/>
        <v>1987664.09</v>
      </c>
      <c r="J456" s="57">
        <f t="shared" si="757"/>
        <v>1987664.09</v>
      </c>
      <c r="K456" s="57">
        <f t="shared" si="757"/>
        <v>0</v>
      </c>
      <c r="L456" s="57">
        <f t="shared" si="757"/>
        <v>0</v>
      </c>
      <c r="M456" s="57">
        <f t="shared" si="757"/>
        <v>0</v>
      </c>
      <c r="N456" s="57">
        <f t="shared" si="743"/>
        <v>2138100.08</v>
      </c>
      <c r="O456" s="57">
        <f t="shared" si="744"/>
        <v>1987664.09</v>
      </c>
      <c r="P456" s="57">
        <f t="shared" si="745"/>
        <v>1987664.09</v>
      </c>
      <c r="Q456" s="57">
        <f t="shared" si="755"/>
        <v>0</v>
      </c>
      <c r="R456" s="57">
        <f t="shared" si="755"/>
        <v>0</v>
      </c>
      <c r="S456" s="57">
        <f t="shared" si="755"/>
        <v>0</v>
      </c>
      <c r="T456" s="57">
        <f t="shared" si="747"/>
        <v>2138100.08</v>
      </c>
      <c r="U456" s="57">
        <f t="shared" si="748"/>
        <v>1987664.09</v>
      </c>
      <c r="V456" s="57">
        <f t="shared" si="749"/>
        <v>1987664.09</v>
      </c>
      <c r="W456" s="57">
        <f t="shared" si="756"/>
        <v>0</v>
      </c>
      <c r="X456" s="57">
        <f t="shared" si="756"/>
        <v>0</v>
      </c>
      <c r="Y456" s="57">
        <f t="shared" si="756"/>
        <v>0</v>
      </c>
      <c r="Z456" s="57">
        <f t="shared" si="751"/>
        <v>2138100.08</v>
      </c>
      <c r="AA456" s="57">
        <f t="shared" si="752"/>
        <v>1987664.09</v>
      </c>
      <c r="AB456" s="57">
        <f t="shared" si="753"/>
        <v>1987664.09</v>
      </c>
    </row>
    <row r="457" spans="1:28" ht="26.4">
      <c r="A457" s="166"/>
      <c r="B457" s="71" t="s">
        <v>34</v>
      </c>
      <c r="C457" s="5" t="s">
        <v>8</v>
      </c>
      <c r="D457" s="5" t="s">
        <v>21</v>
      </c>
      <c r="E457" s="5" t="s">
        <v>100</v>
      </c>
      <c r="F457" s="54" t="s">
        <v>148</v>
      </c>
      <c r="G457" s="36" t="s">
        <v>33</v>
      </c>
      <c r="H457" s="60">
        <v>2138100.08</v>
      </c>
      <c r="I457" s="60">
        <v>1987664.09</v>
      </c>
      <c r="J457" s="61">
        <v>1987664.09</v>
      </c>
      <c r="K457" s="61"/>
      <c r="L457" s="61"/>
      <c r="M457" s="61"/>
      <c r="N457" s="61">
        <f t="shared" si="743"/>
        <v>2138100.08</v>
      </c>
      <c r="O457" s="61">
        <f t="shared" si="744"/>
        <v>1987664.09</v>
      </c>
      <c r="P457" s="61">
        <f t="shared" si="745"/>
        <v>1987664.09</v>
      </c>
      <c r="Q457" s="61"/>
      <c r="R457" s="61"/>
      <c r="S457" s="61"/>
      <c r="T457" s="61">
        <f t="shared" si="747"/>
        <v>2138100.08</v>
      </c>
      <c r="U457" s="61">
        <f t="shared" si="748"/>
        <v>1987664.09</v>
      </c>
      <c r="V457" s="61">
        <f t="shared" si="749"/>
        <v>1987664.09</v>
      </c>
      <c r="W457" s="61"/>
      <c r="X457" s="61"/>
      <c r="Y457" s="61"/>
      <c r="Z457" s="61">
        <f t="shared" si="751"/>
        <v>2138100.08</v>
      </c>
      <c r="AA457" s="61">
        <f t="shared" si="752"/>
        <v>1987664.09</v>
      </c>
      <c r="AB457" s="61">
        <f t="shared" si="753"/>
        <v>1987664.09</v>
      </c>
    </row>
    <row r="458" spans="1:28">
      <c r="A458" s="105"/>
      <c r="B458" s="85"/>
      <c r="C458" s="5"/>
      <c r="D458" s="5"/>
      <c r="E458" s="5"/>
      <c r="F458" s="5"/>
      <c r="G458" s="1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  <c r="AA458" s="57"/>
      <c r="AB458" s="57"/>
    </row>
    <row r="459" spans="1:28" ht="41.4">
      <c r="A459" s="186" t="s">
        <v>17</v>
      </c>
      <c r="B459" s="153" t="s">
        <v>297</v>
      </c>
      <c r="C459" s="6" t="s">
        <v>17</v>
      </c>
      <c r="D459" s="6" t="s">
        <v>21</v>
      </c>
      <c r="E459" s="6" t="s">
        <v>100</v>
      </c>
      <c r="F459" s="6" t="s">
        <v>101</v>
      </c>
      <c r="G459" s="18"/>
      <c r="H459" s="58">
        <f>H460+H466</f>
        <v>20162253</v>
      </c>
      <c r="I459" s="58">
        <f>I460+I466</f>
        <v>19843103</v>
      </c>
      <c r="J459" s="58">
        <f>J460+J466</f>
        <v>19539903</v>
      </c>
      <c r="K459" s="58">
        <f t="shared" ref="K459:M459" si="758">K460+K466</f>
        <v>0</v>
      </c>
      <c r="L459" s="58">
        <f t="shared" si="758"/>
        <v>0</v>
      </c>
      <c r="M459" s="58">
        <f t="shared" si="758"/>
        <v>0</v>
      </c>
      <c r="N459" s="58">
        <f t="shared" si="743"/>
        <v>20162253</v>
      </c>
      <c r="O459" s="58">
        <f t="shared" si="744"/>
        <v>19843103</v>
      </c>
      <c r="P459" s="58">
        <f t="shared" si="745"/>
        <v>19539903</v>
      </c>
      <c r="Q459" s="58">
        <f t="shared" ref="Q459:S459" si="759">Q460+Q466</f>
        <v>0</v>
      </c>
      <c r="R459" s="58">
        <f t="shared" si="759"/>
        <v>0</v>
      </c>
      <c r="S459" s="58">
        <f t="shared" si="759"/>
        <v>0</v>
      </c>
      <c r="T459" s="58">
        <f t="shared" ref="T459:T469" si="760">N459+Q459</f>
        <v>20162253</v>
      </c>
      <c r="U459" s="58">
        <f t="shared" ref="U459:U469" si="761">O459+R459</f>
        <v>19843103</v>
      </c>
      <c r="V459" s="58">
        <f t="shared" ref="V459:V469" si="762">P459+S459</f>
        <v>19539903</v>
      </c>
      <c r="W459" s="58">
        <f t="shared" ref="W459:Y459" si="763">W460+W466</f>
        <v>0</v>
      </c>
      <c r="X459" s="58">
        <f t="shared" si="763"/>
        <v>0</v>
      </c>
      <c r="Y459" s="58">
        <f t="shared" si="763"/>
        <v>0</v>
      </c>
      <c r="Z459" s="58">
        <f t="shared" ref="Z459:Z469" si="764">T459+W459</f>
        <v>20162253</v>
      </c>
      <c r="AA459" s="58">
        <f t="shared" ref="AA459:AA469" si="765">U459+X459</f>
        <v>19843103</v>
      </c>
      <c r="AB459" s="58">
        <f t="shared" ref="AB459:AB469" si="766">V459+Y459</f>
        <v>19539903</v>
      </c>
    </row>
    <row r="460" spans="1:28" ht="26.4">
      <c r="A460" s="182" t="s">
        <v>210</v>
      </c>
      <c r="B460" s="154" t="s">
        <v>200</v>
      </c>
      <c r="C460" s="6" t="s">
        <v>17</v>
      </c>
      <c r="D460" s="6" t="s">
        <v>3</v>
      </c>
      <c r="E460" s="6" t="s">
        <v>100</v>
      </c>
      <c r="F460" s="6" t="s">
        <v>101</v>
      </c>
      <c r="G460" s="55"/>
      <c r="H460" s="58">
        <f>H461</f>
        <v>20152253</v>
      </c>
      <c r="I460" s="58">
        <f t="shared" ref="I460:M460" si="767">I461</f>
        <v>19833503</v>
      </c>
      <c r="J460" s="58">
        <f t="shared" si="767"/>
        <v>19533503</v>
      </c>
      <c r="K460" s="58">
        <f t="shared" si="767"/>
        <v>0</v>
      </c>
      <c r="L460" s="58">
        <f t="shared" si="767"/>
        <v>0</v>
      </c>
      <c r="M460" s="58">
        <f t="shared" si="767"/>
        <v>0</v>
      </c>
      <c r="N460" s="58">
        <f t="shared" si="743"/>
        <v>20152253</v>
      </c>
      <c r="O460" s="58">
        <f t="shared" si="744"/>
        <v>19833503</v>
      </c>
      <c r="P460" s="58">
        <f t="shared" si="745"/>
        <v>19533503</v>
      </c>
      <c r="Q460" s="58">
        <f t="shared" ref="Q460:S460" si="768">Q461</f>
        <v>0</v>
      </c>
      <c r="R460" s="58">
        <f t="shared" si="768"/>
        <v>0</v>
      </c>
      <c r="S460" s="58">
        <f t="shared" si="768"/>
        <v>0</v>
      </c>
      <c r="T460" s="58">
        <f t="shared" si="760"/>
        <v>20152253</v>
      </c>
      <c r="U460" s="58">
        <f t="shared" si="761"/>
        <v>19833503</v>
      </c>
      <c r="V460" s="58">
        <f t="shared" si="762"/>
        <v>19533503</v>
      </c>
      <c r="W460" s="58">
        <f t="shared" ref="W460:Y460" si="769">W461</f>
        <v>0</v>
      </c>
      <c r="X460" s="58">
        <f t="shared" si="769"/>
        <v>0</v>
      </c>
      <c r="Y460" s="58">
        <f t="shared" si="769"/>
        <v>0</v>
      </c>
      <c r="Z460" s="58">
        <f t="shared" si="764"/>
        <v>20152253</v>
      </c>
      <c r="AA460" s="58">
        <f t="shared" si="765"/>
        <v>19833503</v>
      </c>
      <c r="AB460" s="58">
        <f t="shared" si="766"/>
        <v>19533503</v>
      </c>
    </row>
    <row r="461" spans="1:28" ht="17.25" customHeight="1">
      <c r="A461" s="270"/>
      <c r="B461" s="111" t="s">
        <v>55</v>
      </c>
      <c r="C461" s="54" t="s">
        <v>17</v>
      </c>
      <c r="D461" s="54" t="s">
        <v>3</v>
      </c>
      <c r="E461" s="54" t="s">
        <v>100</v>
      </c>
      <c r="F461" s="54" t="s">
        <v>122</v>
      </c>
      <c r="G461" s="55"/>
      <c r="H461" s="64">
        <f>H462+H464</f>
        <v>20152253</v>
      </c>
      <c r="I461" s="64">
        <f t="shared" ref="I461:J461" si="770">I462+I464</f>
        <v>19833503</v>
      </c>
      <c r="J461" s="64">
        <f t="shared" si="770"/>
        <v>19533503</v>
      </c>
      <c r="K461" s="64">
        <f t="shared" ref="K461:M461" si="771">K462+K464</f>
        <v>0</v>
      </c>
      <c r="L461" s="64">
        <f t="shared" si="771"/>
        <v>0</v>
      </c>
      <c r="M461" s="64">
        <f t="shared" si="771"/>
        <v>0</v>
      </c>
      <c r="N461" s="64">
        <f t="shared" si="743"/>
        <v>20152253</v>
      </c>
      <c r="O461" s="64">
        <f t="shared" si="744"/>
        <v>19833503</v>
      </c>
      <c r="P461" s="64">
        <f t="shared" si="745"/>
        <v>19533503</v>
      </c>
      <c r="Q461" s="64">
        <f t="shared" ref="Q461:S461" si="772">Q462+Q464</f>
        <v>0</v>
      </c>
      <c r="R461" s="64">
        <f t="shared" si="772"/>
        <v>0</v>
      </c>
      <c r="S461" s="64">
        <f t="shared" si="772"/>
        <v>0</v>
      </c>
      <c r="T461" s="64">
        <f t="shared" si="760"/>
        <v>20152253</v>
      </c>
      <c r="U461" s="64">
        <f t="shared" si="761"/>
        <v>19833503</v>
      </c>
      <c r="V461" s="64">
        <f t="shared" si="762"/>
        <v>19533503</v>
      </c>
      <c r="W461" s="64">
        <f t="shared" ref="W461:Y461" si="773">W462+W464</f>
        <v>0</v>
      </c>
      <c r="X461" s="64">
        <f t="shared" si="773"/>
        <v>0</v>
      </c>
      <c r="Y461" s="64">
        <f t="shared" si="773"/>
        <v>0</v>
      </c>
      <c r="Z461" s="64">
        <f t="shared" si="764"/>
        <v>20152253</v>
      </c>
      <c r="AA461" s="64">
        <f t="shared" si="765"/>
        <v>19833503</v>
      </c>
      <c r="AB461" s="64">
        <f t="shared" si="766"/>
        <v>19533503</v>
      </c>
    </row>
    <row r="462" spans="1:28" ht="39.6">
      <c r="A462" s="245"/>
      <c r="B462" s="71" t="s">
        <v>51</v>
      </c>
      <c r="C462" s="54" t="s">
        <v>17</v>
      </c>
      <c r="D462" s="54" t="s">
        <v>3</v>
      </c>
      <c r="E462" s="54" t="s">
        <v>100</v>
      </c>
      <c r="F462" s="54" t="s">
        <v>122</v>
      </c>
      <c r="G462" s="55" t="s">
        <v>49</v>
      </c>
      <c r="H462" s="64">
        <f>H463</f>
        <v>19200393</v>
      </c>
      <c r="I462" s="64">
        <f t="shared" ref="I462:M462" si="774">I463</f>
        <v>18881643</v>
      </c>
      <c r="J462" s="64">
        <f t="shared" si="774"/>
        <v>18581643</v>
      </c>
      <c r="K462" s="64">
        <f t="shared" si="774"/>
        <v>0</v>
      </c>
      <c r="L462" s="64">
        <f t="shared" si="774"/>
        <v>0</v>
      </c>
      <c r="M462" s="64">
        <f t="shared" si="774"/>
        <v>0</v>
      </c>
      <c r="N462" s="64">
        <f t="shared" si="743"/>
        <v>19200393</v>
      </c>
      <c r="O462" s="64">
        <f t="shared" si="744"/>
        <v>18881643</v>
      </c>
      <c r="P462" s="64">
        <f t="shared" si="745"/>
        <v>18581643</v>
      </c>
      <c r="Q462" s="64">
        <f t="shared" ref="Q462:S462" si="775">Q463</f>
        <v>0</v>
      </c>
      <c r="R462" s="64">
        <f t="shared" si="775"/>
        <v>0</v>
      </c>
      <c r="S462" s="64">
        <f t="shared" si="775"/>
        <v>0</v>
      </c>
      <c r="T462" s="64">
        <f t="shared" si="760"/>
        <v>19200393</v>
      </c>
      <c r="U462" s="64">
        <f t="shared" si="761"/>
        <v>18881643</v>
      </c>
      <c r="V462" s="64">
        <f t="shared" si="762"/>
        <v>18581643</v>
      </c>
      <c r="W462" s="64">
        <f t="shared" ref="W462:Y462" si="776">W463</f>
        <v>0</v>
      </c>
      <c r="X462" s="64">
        <f t="shared" si="776"/>
        <v>0</v>
      </c>
      <c r="Y462" s="64">
        <f t="shared" si="776"/>
        <v>0</v>
      </c>
      <c r="Z462" s="64">
        <f t="shared" si="764"/>
        <v>19200393</v>
      </c>
      <c r="AA462" s="64">
        <f t="shared" si="765"/>
        <v>18881643</v>
      </c>
      <c r="AB462" s="64">
        <f t="shared" si="766"/>
        <v>18581643</v>
      </c>
    </row>
    <row r="463" spans="1:28">
      <c r="A463" s="245"/>
      <c r="B463" s="71" t="s">
        <v>52</v>
      </c>
      <c r="C463" s="54" t="s">
        <v>17</v>
      </c>
      <c r="D463" s="54" t="s">
        <v>3</v>
      </c>
      <c r="E463" s="54" t="s">
        <v>100</v>
      </c>
      <c r="F463" s="54" t="s">
        <v>122</v>
      </c>
      <c r="G463" s="55" t="s">
        <v>50</v>
      </c>
      <c r="H463" s="60">
        <v>19200393</v>
      </c>
      <c r="I463" s="60">
        <v>18881643</v>
      </c>
      <c r="J463" s="60">
        <v>18581643</v>
      </c>
      <c r="K463" s="60"/>
      <c r="L463" s="60"/>
      <c r="M463" s="60"/>
      <c r="N463" s="60">
        <f t="shared" si="743"/>
        <v>19200393</v>
      </c>
      <c r="O463" s="60">
        <f t="shared" si="744"/>
        <v>18881643</v>
      </c>
      <c r="P463" s="60">
        <f t="shared" si="745"/>
        <v>18581643</v>
      </c>
      <c r="Q463" s="60"/>
      <c r="R463" s="60"/>
      <c r="S463" s="60"/>
      <c r="T463" s="60">
        <f t="shared" si="760"/>
        <v>19200393</v>
      </c>
      <c r="U463" s="60">
        <f t="shared" si="761"/>
        <v>18881643</v>
      </c>
      <c r="V463" s="60">
        <f t="shared" si="762"/>
        <v>18581643</v>
      </c>
      <c r="W463" s="60"/>
      <c r="X463" s="60"/>
      <c r="Y463" s="60"/>
      <c r="Z463" s="60">
        <f t="shared" si="764"/>
        <v>19200393</v>
      </c>
      <c r="AA463" s="60">
        <f t="shared" si="765"/>
        <v>18881643</v>
      </c>
      <c r="AB463" s="60">
        <f t="shared" si="766"/>
        <v>18581643</v>
      </c>
    </row>
    <row r="464" spans="1:28" ht="26.4">
      <c r="A464" s="245"/>
      <c r="B464" s="56" t="s">
        <v>186</v>
      </c>
      <c r="C464" s="54" t="s">
        <v>17</v>
      </c>
      <c r="D464" s="54" t="s">
        <v>3</v>
      </c>
      <c r="E464" s="54" t="s">
        <v>100</v>
      </c>
      <c r="F464" s="54" t="s">
        <v>122</v>
      </c>
      <c r="G464" s="55" t="s">
        <v>32</v>
      </c>
      <c r="H464" s="64">
        <f>H465</f>
        <v>951860</v>
      </c>
      <c r="I464" s="64">
        <f t="shared" ref="I464:M464" si="777">I465</f>
        <v>951860</v>
      </c>
      <c r="J464" s="64">
        <f t="shared" si="777"/>
        <v>951860</v>
      </c>
      <c r="K464" s="64">
        <f t="shared" si="777"/>
        <v>0</v>
      </c>
      <c r="L464" s="64">
        <f t="shared" si="777"/>
        <v>0</v>
      </c>
      <c r="M464" s="64">
        <f t="shared" si="777"/>
        <v>0</v>
      </c>
      <c r="N464" s="64">
        <f t="shared" si="743"/>
        <v>951860</v>
      </c>
      <c r="O464" s="64">
        <f t="shared" si="744"/>
        <v>951860</v>
      </c>
      <c r="P464" s="64">
        <f t="shared" si="745"/>
        <v>951860</v>
      </c>
      <c r="Q464" s="64">
        <f t="shared" ref="Q464:S464" si="778">Q465</f>
        <v>0</v>
      </c>
      <c r="R464" s="64">
        <f t="shared" si="778"/>
        <v>0</v>
      </c>
      <c r="S464" s="64">
        <f t="shared" si="778"/>
        <v>0</v>
      </c>
      <c r="T464" s="64">
        <f t="shared" si="760"/>
        <v>951860</v>
      </c>
      <c r="U464" s="64">
        <f t="shared" si="761"/>
        <v>951860</v>
      </c>
      <c r="V464" s="64">
        <f t="shared" si="762"/>
        <v>951860</v>
      </c>
      <c r="W464" s="64">
        <f t="shared" ref="W464:Y464" si="779">W465</f>
        <v>0</v>
      </c>
      <c r="X464" s="64">
        <f t="shared" si="779"/>
        <v>0</v>
      </c>
      <c r="Y464" s="64">
        <f t="shared" si="779"/>
        <v>0</v>
      </c>
      <c r="Z464" s="64">
        <f t="shared" si="764"/>
        <v>951860</v>
      </c>
      <c r="AA464" s="64">
        <f t="shared" si="765"/>
        <v>951860</v>
      </c>
      <c r="AB464" s="64">
        <f t="shared" si="766"/>
        <v>951860</v>
      </c>
    </row>
    <row r="465" spans="1:28" ht="26.4">
      <c r="A465" s="245"/>
      <c r="B465" s="71" t="s">
        <v>34</v>
      </c>
      <c r="C465" s="54" t="s">
        <v>17</v>
      </c>
      <c r="D465" s="54" t="s">
        <v>3</v>
      </c>
      <c r="E465" s="54" t="s">
        <v>100</v>
      </c>
      <c r="F465" s="54" t="s">
        <v>122</v>
      </c>
      <c r="G465" s="55" t="s">
        <v>33</v>
      </c>
      <c r="H465" s="60">
        <v>951860</v>
      </c>
      <c r="I465" s="60">
        <v>951860</v>
      </c>
      <c r="J465" s="60">
        <v>951860</v>
      </c>
      <c r="K465" s="60"/>
      <c r="L465" s="60"/>
      <c r="M465" s="60"/>
      <c r="N465" s="60">
        <f t="shared" si="743"/>
        <v>951860</v>
      </c>
      <c r="O465" s="60">
        <f t="shared" si="744"/>
        <v>951860</v>
      </c>
      <c r="P465" s="60">
        <f t="shared" si="745"/>
        <v>951860</v>
      </c>
      <c r="Q465" s="60"/>
      <c r="R465" s="60"/>
      <c r="S465" s="60"/>
      <c r="T465" s="60">
        <f t="shared" si="760"/>
        <v>951860</v>
      </c>
      <c r="U465" s="60">
        <f t="shared" si="761"/>
        <v>951860</v>
      </c>
      <c r="V465" s="60">
        <f t="shared" si="762"/>
        <v>951860</v>
      </c>
      <c r="W465" s="60"/>
      <c r="X465" s="60"/>
      <c r="Y465" s="60"/>
      <c r="Z465" s="60">
        <f t="shared" si="764"/>
        <v>951860</v>
      </c>
      <c r="AA465" s="60">
        <f t="shared" si="765"/>
        <v>951860</v>
      </c>
      <c r="AB465" s="60">
        <f t="shared" si="766"/>
        <v>951860</v>
      </c>
    </row>
    <row r="466" spans="1:28" ht="27.6">
      <c r="A466" s="186" t="s">
        <v>211</v>
      </c>
      <c r="B466" s="165" t="s">
        <v>201</v>
      </c>
      <c r="C466" s="108" t="s">
        <v>17</v>
      </c>
      <c r="D466" s="108" t="s">
        <v>10</v>
      </c>
      <c r="E466" s="108" t="s">
        <v>100</v>
      </c>
      <c r="F466" s="108" t="s">
        <v>101</v>
      </c>
      <c r="G466" s="77"/>
      <c r="H466" s="58">
        <f t="shared" ref="H466:M468" si="780">H467</f>
        <v>10000</v>
      </c>
      <c r="I466" s="58">
        <f t="shared" si="780"/>
        <v>9600</v>
      </c>
      <c r="J466" s="58">
        <f t="shared" si="780"/>
        <v>6400</v>
      </c>
      <c r="K466" s="58">
        <f t="shared" si="780"/>
        <v>0</v>
      </c>
      <c r="L466" s="58">
        <f t="shared" si="780"/>
        <v>0</v>
      </c>
      <c r="M466" s="58">
        <f t="shared" si="780"/>
        <v>0</v>
      </c>
      <c r="N466" s="58">
        <f t="shared" si="743"/>
        <v>10000</v>
      </c>
      <c r="O466" s="58">
        <f t="shared" si="744"/>
        <v>9600</v>
      </c>
      <c r="P466" s="58">
        <f t="shared" si="745"/>
        <v>6400</v>
      </c>
      <c r="Q466" s="58">
        <f t="shared" ref="Q466:S468" si="781">Q467</f>
        <v>0</v>
      </c>
      <c r="R466" s="58">
        <f t="shared" si="781"/>
        <v>0</v>
      </c>
      <c r="S466" s="58">
        <f t="shared" si="781"/>
        <v>0</v>
      </c>
      <c r="T466" s="58">
        <f t="shared" si="760"/>
        <v>10000</v>
      </c>
      <c r="U466" s="58">
        <f t="shared" si="761"/>
        <v>9600</v>
      </c>
      <c r="V466" s="58">
        <f t="shared" si="762"/>
        <v>6400</v>
      </c>
      <c r="W466" s="58">
        <f t="shared" ref="W466:Y468" si="782">W467</f>
        <v>0</v>
      </c>
      <c r="X466" s="58">
        <f t="shared" si="782"/>
        <v>0</v>
      </c>
      <c r="Y466" s="58">
        <f t="shared" si="782"/>
        <v>0</v>
      </c>
      <c r="Z466" s="58">
        <f t="shared" si="764"/>
        <v>10000</v>
      </c>
      <c r="AA466" s="58">
        <f t="shared" si="765"/>
        <v>9600</v>
      </c>
      <c r="AB466" s="58">
        <f t="shared" si="766"/>
        <v>6400</v>
      </c>
    </row>
    <row r="467" spans="1:28">
      <c r="A467" s="266"/>
      <c r="B467" s="82" t="s">
        <v>69</v>
      </c>
      <c r="C467" s="34" t="s">
        <v>17</v>
      </c>
      <c r="D467" s="34" t="s">
        <v>10</v>
      </c>
      <c r="E467" s="34" t="s">
        <v>100</v>
      </c>
      <c r="F467" s="34" t="s">
        <v>127</v>
      </c>
      <c r="G467" s="37"/>
      <c r="H467" s="64">
        <f t="shared" si="780"/>
        <v>10000</v>
      </c>
      <c r="I467" s="64">
        <f t="shared" si="780"/>
        <v>9600</v>
      </c>
      <c r="J467" s="64">
        <f t="shared" si="780"/>
        <v>6400</v>
      </c>
      <c r="K467" s="64">
        <f t="shared" si="780"/>
        <v>0</v>
      </c>
      <c r="L467" s="64">
        <f t="shared" si="780"/>
        <v>0</v>
      </c>
      <c r="M467" s="64">
        <f t="shared" si="780"/>
        <v>0</v>
      </c>
      <c r="N467" s="64">
        <f t="shared" si="743"/>
        <v>10000</v>
      </c>
      <c r="O467" s="64">
        <f t="shared" si="744"/>
        <v>9600</v>
      </c>
      <c r="P467" s="64">
        <f t="shared" si="745"/>
        <v>6400</v>
      </c>
      <c r="Q467" s="64">
        <f t="shared" si="781"/>
        <v>0</v>
      </c>
      <c r="R467" s="64">
        <f t="shared" si="781"/>
        <v>0</v>
      </c>
      <c r="S467" s="64">
        <f t="shared" si="781"/>
        <v>0</v>
      </c>
      <c r="T467" s="64">
        <f t="shared" si="760"/>
        <v>10000</v>
      </c>
      <c r="U467" s="64">
        <f t="shared" si="761"/>
        <v>9600</v>
      </c>
      <c r="V467" s="64">
        <f t="shared" si="762"/>
        <v>6400</v>
      </c>
      <c r="W467" s="64">
        <f t="shared" si="782"/>
        <v>0</v>
      </c>
      <c r="X467" s="64">
        <f t="shared" si="782"/>
        <v>0</v>
      </c>
      <c r="Y467" s="64">
        <f t="shared" si="782"/>
        <v>0</v>
      </c>
      <c r="Z467" s="64">
        <f t="shared" si="764"/>
        <v>10000</v>
      </c>
      <c r="AA467" s="64">
        <f t="shared" si="765"/>
        <v>9600</v>
      </c>
      <c r="AB467" s="64">
        <f t="shared" si="766"/>
        <v>6400</v>
      </c>
    </row>
    <row r="468" spans="1:28">
      <c r="A468" s="245"/>
      <c r="B468" s="82" t="s">
        <v>70</v>
      </c>
      <c r="C468" s="34" t="s">
        <v>17</v>
      </c>
      <c r="D468" s="34" t="s">
        <v>10</v>
      </c>
      <c r="E468" s="34" t="s">
        <v>100</v>
      </c>
      <c r="F468" s="34" t="s">
        <v>127</v>
      </c>
      <c r="G468" s="37" t="s">
        <v>71</v>
      </c>
      <c r="H468" s="64">
        <f t="shared" si="780"/>
        <v>10000</v>
      </c>
      <c r="I468" s="64">
        <f t="shared" si="780"/>
        <v>9600</v>
      </c>
      <c r="J468" s="64">
        <f t="shared" si="780"/>
        <v>6400</v>
      </c>
      <c r="K468" s="64">
        <f t="shared" si="780"/>
        <v>0</v>
      </c>
      <c r="L468" s="64">
        <f t="shared" si="780"/>
        <v>0</v>
      </c>
      <c r="M468" s="64">
        <f t="shared" si="780"/>
        <v>0</v>
      </c>
      <c r="N468" s="64">
        <f t="shared" si="743"/>
        <v>10000</v>
      </c>
      <c r="O468" s="64">
        <f t="shared" si="744"/>
        <v>9600</v>
      </c>
      <c r="P468" s="64">
        <f t="shared" si="745"/>
        <v>6400</v>
      </c>
      <c r="Q468" s="64">
        <f t="shared" si="781"/>
        <v>0</v>
      </c>
      <c r="R468" s="64">
        <f t="shared" si="781"/>
        <v>0</v>
      </c>
      <c r="S468" s="64">
        <f t="shared" si="781"/>
        <v>0</v>
      </c>
      <c r="T468" s="64">
        <f t="shared" si="760"/>
        <v>10000</v>
      </c>
      <c r="U468" s="64">
        <f t="shared" si="761"/>
        <v>9600</v>
      </c>
      <c r="V468" s="64">
        <f t="shared" si="762"/>
        <v>6400</v>
      </c>
      <c r="W468" s="64">
        <f t="shared" si="782"/>
        <v>0</v>
      </c>
      <c r="X468" s="64">
        <f t="shared" si="782"/>
        <v>0</v>
      </c>
      <c r="Y468" s="64">
        <f t="shared" si="782"/>
        <v>0</v>
      </c>
      <c r="Z468" s="64">
        <f t="shared" si="764"/>
        <v>10000</v>
      </c>
      <c r="AA468" s="64">
        <f t="shared" si="765"/>
        <v>9600</v>
      </c>
      <c r="AB468" s="64">
        <f t="shared" si="766"/>
        <v>6400</v>
      </c>
    </row>
    <row r="469" spans="1:28">
      <c r="A469" s="268"/>
      <c r="B469" s="82" t="s">
        <v>69</v>
      </c>
      <c r="C469" s="34" t="s">
        <v>17</v>
      </c>
      <c r="D469" s="34" t="s">
        <v>10</v>
      </c>
      <c r="E469" s="34" t="s">
        <v>100</v>
      </c>
      <c r="F469" s="35" t="s">
        <v>127</v>
      </c>
      <c r="G469" s="37" t="s">
        <v>72</v>
      </c>
      <c r="H469" s="60">
        <v>10000</v>
      </c>
      <c r="I469" s="60">
        <v>9600</v>
      </c>
      <c r="J469" s="60">
        <v>6400</v>
      </c>
      <c r="K469" s="60"/>
      <c r="L469" s="60"/>
      <c r="M469" s="60"/>
      <c r="N469" s="60">
        <f t="shared" si="743"/>
        <v>10000</v>
      </c>
      <c r="O469" s="60">
        <f t="shared" si="744"/>
        <v>9600</v>
      </c>
      <c r="P469" s="60">
        <f t="shared" si="745"/>
        <v>6400</v>
      </c>
      <c r="Q469" s="60"/>
      <c r="R469" s="60"/>
      <c r="S469" s="60"/>
      <c r="T469" s="60">
        <f t="shared" si="760"/>
        <v>10000</v>
      </c>
      <c r="U469" s="60">
        <f t="shared" si="761"/>
        <v>9600</v>
      </c>
      <c r="V469" s="60">
        <f t="shared" si="762"/>
        <v>6400</v>
      </c>
      <c r="W469" s="60"/>
      <c r="X469" s="60"/>
      <c r="Y469" s="60"/>
      <c r="Z469" s="60">
        <f t="shared" si="764"/>
        <v>10000</v>
      </c>
      <c r="AA469" s="60">
        <f t="shared" si="765"/>
        <v>9600</v>
      </c>
      <c r="AB469" s="60">
        <f t="shared" si="766"/>
        <v>6400</v>
      </c>
    </row>
    <row r="470" spans="1:28">
      <c r="A470" s="105"/>
      <c r="B470" s="85"/>
      <c r="C470" s="34"/>
      <c r="D470" s="109"/>
      <c r="E470" s="109"/>
      <c r="F470" s="46"/>
      <c r="G470" s="3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  <c r="AA470" s="57"/>
      <c r="AB470" s="57"/>
    </row>
    <row r="471" spans="1:28" ht="41.4">
      <c r="A471" s="186" t="s">
        <v>12</v>
      </c>
      <c r="B471" s="164" t="s">
        <v>298</v>
      </c>
      <c r="C471" s="20" t="s">
        <v>12</v>
      </c>
      <c r="D471" s="7" t="s">
        <v>21</v>
      </c>
      <c r="E471" s="7" t="s">
        <v>100</v>
      </c>
      <c r="F471" s="7" t="s">
        <v>101</v>
      </c>
      <c r="G471" s="18"/>
      <c r="H471" s="58">
        <f t="shared" ref="H471:M473" si="783">H472</f>
        <v>50000</v>
      </c>
      <c r="I471" s="58">
        <f t="shared" si="783"/>
        <v>50000</v>
      </c>
      <c r="J471" s="58">
        <f t="shared" si="783"/>
        <v>50000</v>
      </c>
      <c r="K471" s="58">
        <f t="shared" si="783"/>
        <v>0</v>
      </c>
      <c r="L471" s="58">
        <f t="shared" si="783"/>
        <v>0</v>
      </c>
      <c r="M471" s="58">
        <f t="shared" si="783"/>
        <v>0</v>
      </c>
      <c r="N471" s="58">
        <f t="shared" si="743"/>
        <v>50000</v>
      </c>
      <c r="O471" s="58">
        <f t="shared" si="744"/>
        <v>50000</v>
      </c>
      <c r="P471" s="58">
        <f t="shared" si="745"/>
        <v>50000</v>
      </c>
      <c r="Q471" s="58">
        <f t="shared" ref="Q471:S473" si="784">Q472</f>
        <v>0</v>
      </c>
      <c r="R471" s="58">
        <f t="shared" si="784"/>
        <v>0</v>
      </c>
      <c r="S471" s="58">
        <f t="shared" si="784"/>
        <v>0</v>
      </c>
      <c r="T471" s="58">
        <f t="shared" ref="T471:T474" si="785">N471+Q471</f>
        <v>50000</v>
      </c>
      <c r="U471" s="58">
        <f t="shared" ref="U471:U474" si="786">O471+R471</f>
        <v>50000</v>
      </c>
      <c r="V471" s="58">
        <f t="shared" ref="V471:V474" si="787">P471+S471</f>
        <v>50000</v>
      </c>
      <c r="W471" s="58">
        <f t="shared" ref="W471:Y473" si="788">W472</f>
        <v>0</v>
      </c>
      <c r="X471" s="58">
        <f t="shared" si="788"/>
        <v>0</v>
      </c>
      <c r="Y471" s="58">
        <f t="shared" si="788"/>
        <v>0</v>
      </c>
      <c r="Z471" s="58">
        <f t="shared" ref="Z471:Z474" si="789">T471+W471</f>
        <v>50000</v>
      </c>
      <c r="AA471" s="58">
        <f t="shared" ref="AA471:AA474" si="790">U471+X471</f>
        <v>50000</v>
      </c>
      <c r="AB471" s="58">
        <f t="shared" ref="AB471:AB474" si="791">V471+Y471</f>
        <v>50000</v>
      </c>
    </row>
    <row r="472" spans="1:28" ht="18" customHeight="1">
      <c r="A472" s="244"/>
      <c r="B472" s="56" t="s">
        <v>29</v>
      </c>
      <c r="C472" s="5" t="s">
        <v>12</v>
      </c>
      <c r="D472" s="5" t="s">
        <v>21</v>
      </c>
      <c r="E472" s="5" t="s">
        <v>100</v>
      </c>
      <c r="F472" s="5" t="s">
        <v>117</v>
      </c>
      <c r="G472" s="17"/>
      <c r="H472" s="57">
        <f t="shared" si="783"/>
        <v>50000</v>
      </c>
      <c r="I472" s="57">
        <f t="shared" si="783"/>
        <v>50000</v>
      </c>
      <c r="J472" s="57">
        <f t="shared" si="783"/>
        <v>50000</v>
      </c>
      <c r="K472" s="57">
        <f t="shared" si="783"/>
        <v>0</v>
      </c>
      <c r="L472" s="57">
        <f t="shared" si="783"/>
        <v>0</v>
      </c>
      <c r="M472" s="57">
        <f t="shared" si="783"/>
        <v>0</v>
      </c>
      <c r="N472" s="57">
        <f t="shared" si="743"/>
        <v>50000</v>
      </c>
      <c r="O472" s="57">
        <f t="shared" si="744"/>
        <v>50000</v>
      </c>
      <c r="P472" s="57">
        <f t="shared" si="745"/>
        <v>50000</v>
      </c>
      <c r="Q472" s="57">
        <f t="shared" si="784"/>
        <v>0</v>
      </c>
      <c r="R472" s="57">
        <f t="shared" si="784"/>
        <v>0</v>
      </c>
      <c r="S472" s="57">
        <f t="shared" si="784"/>
        <v>0</v>
      </c>
      <c r="T472" s="57">
        <f t="shared" si="785"/>
        <v>50000</v>
      </c>
      <c r="U472" s="57">
        <f t="shared" si="786"/>
        <v>50000</v>
      </c>
      <c r="V472" s="57">
        <f t="shared" si="787"/>
        <v>50000</v>
      </c>
      <c r="W472" s="57">
        <f t="shared" si="788"/>
        <v>0</v>
      </c>
      <c r="X472" s="57">
        <f t="shared" si="788"/>
        <v>0</v>
      </c>
      <c r="Y472" s="57">
        <f t="shared" si="788"/>
        <v>0</v>
      </c>
      <c r="Z472" s="57">
        <f t="shared" si="789"/>
        <v>50000</v>
      </c>
      <c r="AA472" s="57">
        <f t="shared" si="790"/>
        <v>50000</v>
      </c>
      <c r="AB472" s="57">
        <f t="shared" si="791"/>
        <v>50000</v>
      </c>
    </row>
    <row r="473" spans="1:28" ht="26.4">
      <c r="A473" s="245"/>
      <c r="B473" s="56" t="s">
        <v>186</v>
      </c>
      <c r="C473" s="5" t="s">
        <v>12</v>
      </c>
      <c r="D473" s="5" t="s">
        <v>21</v>
      </c>
      <c r="E473" s="5" t="s">
        <v>100</v>
      </c>
      <c r="F473" s="5" t="s">
        <v>117</v>
      </c>
      <c r="G473" s="17" t="s">
        <v>32</v>
      </c>
      <c r="H473" s="57">
        <f t="shared" si="783"/>
        <v>50000</v>
      </c>
      <c r="I473" s="57">
        <f t="shared" si="783"/>
        <v>50000</v>
      </c>
      <c r="J473" s="57">
        <f t="shared" si="783"/>
        <v>50000</v>
      </c>
      <c r="K473" s="57">
        <f t="shared" si="783"/>
        <v>0</v>
      </c>
      <c r="L473" s="57">
        <f t="shared" si="783"/>
        <v>0</v>
      </c>
      <c r="M473" s="57">
        <f t="shared" si="783"/>
        <v>0</v>
      </c>
      <c r="N473" s="57">
        <f t="shared" si="743"/>
        <v>50000</v>
      </c>
      <c r="O473" s="57">
        <f t="shared" si="744"/>
        <v>50000</v>
      </c>
      <c r="P473" s="57">
        <f t="shared" si="745"/>
        <v>50000</v>
      </c>
      <c r="Q473" s="57">
        <f t="shared" si="784"/>
        <v>0</v>
      </c>
      <c r="R473" s="57">
        <f t="shared" si="784"/>
        <v>0</v>
      </c>
      <c r="S473" s="57">
        <f t="shared" si="784"/>
        <v>0</v>
      </c>
      <c r="T473" s="57">
        <f t="shared" si="785"/>
        <v>50000</v>
      </c>
      <c r="U473" s="57">
        <f t="shared" si="786"/>
        <v>50000</v>
      </c>
      <c r="V473" s="57">
        <f t="shared" si="787"/>
        <v>50000</v>
      </c>
      <c r="W473" s="57">
        <f t="shared" si="788"/>
        <v>0</v>
      </c>
      <c r="X473" s="57">
        <f t="shared" si="788"/>
        <v>0</v>
      </c>
      <c r="Y473" s="57">
        <f t="shared" si="788"/>
        <v>0</v>
      </c>
      <c r="Z473" s="57">
        <f t="shared" si="789"/>
        <v>50000</v>
      </c>
      <c r="AA473" s="57">
        <f t="shared" si="790"/>
        <v>50000</v>
      </c>
      <c r="AB473" s="57">
        <f t="shared" si="791"/>
        <v>50000</v>
      </c>
    </row>
    <row r="474" spans="1:28" ht="26.4">
      <c r="A474" s="245"/>
      <c r="B474" s="28" t="s">
        <v>34</v>
      </c>
      <c r="C474" s="5" t="s">
        <v>12</v>
      </c>
      <c r="D474" s="5" t="s">
        <v>21</v>
      </c>
      <c r="E474" s="5" t="s">
        <v>100</v>
      </c>
      <c r="F474" s="5" t="s">
        <v>117</v>
      </c>
      <c r="G474" s="17" t="s">
        <v>33</v>
      </c>
      <c r="H474" s="61">
        <v>50000</v>
      </c>
      <c r="I474" s="61">
        <v>50000</v>
      </c>
      <c r="J474" s="61">
        <v>50000</v>
      </c>
      <c r="K474" s="61"/>
      <c r="L474" s="61"/>
      <c r="M474" s="61"/>
      <c r="N474" s="61">
        <f t="shared" si="743"/>
        <v>50000</v>
      </c>
      <c r="O474" s="61">
        <f t="shared" si="744"/>
        <v>50000</v>
      </c>
      <c r="P474" s="61">
        <f t="shared" si="745"/>
        <v>50000</v>
      </c>
      <c r="Q474" s="61"/>
      <c r="R474" s="61"/>
      <c r="S474" s="61"/>
      <c r="T474" s="61">
        <f t="shared" si="785"/>
        <v>50000</v>
      </c>
      <c r="U474" s="61">
        <f t="shared" si="786"/>
        <v>50000</v>
      </c>
      <c r="V474" s="61">
        <f t="shared" si="787"/>
        <v>50000</v>
      </c>
      <c r="W474" s="61"/>
      <c r="X474" s="61"/>
      <c r="Y474" s="61"/>
      <c r="Z474" s="61">
        <f t="shared" si="789"/>
        <v>50000</v>
      </c>
      <c r="AA474" s="61">
        <f t="shared" si="790"/>
        <v>50000</v>
      </c>
      <c r="AB474" s="61">
        <f t="shared" si="791"/>
        <v>50000</v>
      </c>
    </row>
    <row r="475" spans="1:28">
      <c r="A475" s="105"/>
      <c r="B475" s="85"/>
      <c r="C475" s="4"/>
      <c r="D475" s="4"/>
      <c r="E475" s="4"/>
      <c r="F475" s="5"/>
      <c r="G475" s="1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  <c r="AA475" s="57"/>
      <c r="AB475" s="57"/>
    </row>
    <row r="476" spans="1:28" s="136" customFormat="1" ht="41.4">
      <c r="A476" s="97">
        <v>13</v>
      </c>
      <c r="B476" s="133" t="s">
        <v>299</v>
      </c>
      <c r="C476" s="134" t="s">
        <v>206</v>
      </c>
      <c r="D476" s="134" t="s">
        <v>21</v>
      </c>
      <c r="E476" s="134" t="s">
        <v>100</v>
      </c>
      <c r="F476" s="134" t="s">
        <v>101</v>
      </c>
      <c r="G476" s="135"/>
      <c r="H476" s="59">
        <f t="shared" ref="H476:M478" si="792">H477</f>
        <v>20000</v>
      </c>
      <c r="I476" s="59">
        <f t="shared" si="792"/>
        <v>20000</v>
      </c>
      <c r="J476" s="59">
        <f t="shared" si="792"/>
        <v>20000</v>
      </c>
      <c r="K476" s="59">
        <f t="shared" si="792"/>
        <v>0</v>
      </c>
      <c r="L476" s="59">
        <f t="shared" si="792"/>
        <v>0</v>
      </c>
      <c r="M476" s="59">
        <f t="shared" si="792"/>
        <v>0</v>
      </c>
      <c r="N476" s="59">
        <f t="shared" si="743"/>
        <v>20000</v>
      </c>
      <c r="O476" s="59">
        <f t="shared" si="744"/>
        <v>20000</v>
      </c>
      <c r="P476" s="59">
        <f t="shared" si="745"/>
        <v>20000</v>
      </c>
      <c r="Q476" s="59">
        <f t="shared" ref="Q476:S478" si="793">Q477</f>
        <v>0</v>
      </c>
      <c r="R476" s="59">
        <f t="shared" si="793"/>
        <v>0</v>
      </c>
      <c r="S476" s="59">
        <f t="shared" si="793"/>
        <v>0</v>
      </c>
      <c r="T476" s="59">
        <f t="shared" ref="T476:T479" si="794">N476+Q476</f>
        <v>20000</v>
      </c>
      <c r="U476" s="59">
        <f t="shared" ref="U476:U479" si="795">O476+R476</f>
        <v>20000</v>
      </c>
      <c r="V476" s="59">
        <f t="shared" ref="V476:V479" si="796">P476+S476</f>
        <v>20000</v>
      </c>
      <c r="W476" s="59">
        <f t="shared" ref="W476:Y478" si="797">W477</f>
        <v>0</v>
      </c>
      <c r="X476" s="59">
        <f t="shared" si="797"/>
        <v>0</v>
      </c>
      <c r="Y476" s="59">
        <f t="shared" si="797"/>
        <v>0</v>
      </c>
      <c r="Z476" s="59">
        <f t="shared" ref="Z476:Z479" si="798">T476+W476</f>
        <v>20000</v>
      </c>
      <c r="AA476" s="59">
        <f t="shared" ref="AA476:AA479" si="799">U476+X476</f>
        <v>20000</v>
      </c>
      <c r="AB476" s="59">
        <f t="shared" ref="AB476:AB479" si="800">V476+Y476</f>
        <v>20000</v>
      </c>
    </row>
    <row r="477" spans="1:28" ht="26.4">
      <c r="A477" s="105"/>
      <c r="B477" s="71" t="s">
        <v>244</v>
      </c>
      <c r="C477" s="137" t="s">
        <v>206</v>
      </c>
      <c r="D477" s="137" t="s">
        <v>21</v>
      </c>
      <c r="E477" s="137" t="s">
        <v>100</v>
      </c>
      <c r="F477" s="137" t="s">
        <v>207</v>
      </c>
      <c r="G477" s="70"/>
      <c r="H477" s="64">
        <f t="shared" si="792"/>
        <v>20000</v>
      </c>
      <c r="I477" s="64">
        <f t="shared" si="792"/>
        <v>20000</v>
      </c>
      <c r="J477" s="64">
        <f t="shared" si="792"/>
        <v>20000</v>
      </c>
      <c r="K477" s="64">
        <f t="shared" si="792"/>
        <v>0</v>
      </c>
      <c r="L477" s="64">
        <f t="shared" si="792"/>
        <v>0</v>
      </c>
      <c r="M477" s="64">
        <f t="shared" si="792"/>
        <v>0</v>
      </c>
      <c r="N477" s="64">
        <f t="shared" si="743"/>
        <v>20000</v>
      </c>
      <c r="O477" s="64">
        <f t="shared" si="744"/>
        <v>20000</v>
      </c>
      <c r="P477" s="64">
        <f t="shared" si="745"/>
        <v>20000</v>
      </c>
      <c r="Q477" s="64">
        <f t="shared" si="793"/>
        <v>0</v>
      </c>
      <c r="R477" s="64">
        <f t="shared" si="793"/>
        <v>0</v>
      </c>
      <c r="S477" s="64">
        <f t="shared" si="793"/>
        <v>0</v>
      </c>
      <c r="T477" s="64">
        <f t="shared" si="794"/>
        <v>20000</v>
      </c>
      <c r="U477" s="64">
        <f t="shared" si="795"/>
        <v>20000</v>
      </c>
      <c r="V477" s="64">
        <f t="shared" si="796"/>
        <v>20000</v>
      </c>
      <c r="W477" s="64">
        <f t="shared" si="797"/>
        <v>0</v>
      </c>
      <c r="X477" s="64">
        <f t="shared" si="797"/>
        <v>0</v>
      </c>
      <c r="Y477" s="64">
        <f t="shared" si="797"/>
        <v>0</v>
      </c>
      <c r="Z477" s="64">
        <f t="shared" si="798"/>
        <v>20000</v>
      </c>
      <c r="AA477" s="64">
        <f t="shared" si="799"/>
        <v>20000</v>
      </c>
      <c r="AB477" s="64">
        <f t="shared" si="800"/>
        <v>20000</v>
      </c>
    </row>
    <row r="478" spans="1:28" ht="26.4">
      <c r="A478" s="105"/>
      <c r="B478" s="126" t="s">
        <v>186</v>
      </c>
      <c r="C478" s="137" t="s">
        <v>206</v>
      </c>
      <c r="D478" s="137" t="s">
        <v>21</v>
      </c>
      <c r="E478" s="137" t="s">
        <v>100</v>
      </c>
      <c r="F478" s="137" t="s">
        <v>207</v>
      </c>
      <c r="G478" s="70" t="s">
        <v>32</v>
      </c>
      <c r="H478" s="64">
        <f t="shared" si="792"/>
        <v>20000</v>
      </c>
      <c r="I478" s="64">
        <f t="shared" si="792"/>
        <v>20000</v>
      </c>
      <c r="J478" s="64">
        <f t="shared" si="792"/>
        <v>20000</v>
      </c>
      <c r="K478" s="64">
        <f t="shared" si="792"/>
        <v>0</v>
      </c>
      <c r="L478" s="64">
        <f t="shared" si="792"/>
        <v>0</v>
      </c>
      <c r="M478" s="64">
        <f t="shared" si="792"/>
        <v>0</v>
      </c>
      <c r="N478" s="64">
        <f t="shared" si="743"/>
        <v>20000</v>
      </c>
      <c r="O478" s="64">
        <f t="shared" si="744"/>
        <v>20000</v>
      </c>
      <c r="P478" s="64">
        <f t="shared" si="745"/>
        <v>20000</v>
      </c>
      <c r="Q478" s="64">
        <f t="shared" si="793"/>
        <v>0</v>
      </c>
      <c r="R478" s="64">
        <f t="shared" si="793"/>
        <v>0</v>
      </c>
      <c r="S478" s="64">
        <f t="shared" si="793"/>
        <v>0</v>
      </c>
      <c r="T478" s="64">
        <f t="shared" si="794"/>
        <v>20000</v>
      </c>
      <c r="U478" s="64">
        <f t="shared" si="795"/>
        <v>20000</v>
      </c>
      <c r="V478" s="64">
        <f t="shared" si="796"/>
        <v>20000</v>
      </c>
      <c r="W478" s="64">
        <f t="shared" si="797"/>
        <v>0</v>
      </c>
      <c r="X478" s="64">
        <f t="shared" si="797"/>
        <v>0</v>
      </c>
      <c r="Y478" s="64">
        <f t="shared" si="797"/>
        <v>0</v>
      </c>
      <c r="Z478" s="64">
        <f t="shared" si="798"/>
        <v>20000</v>
      </c>
      <c r="AA478" s="64">
        <f t="shared" si="799"/>
        <v>20000</v>
      </c>
      <c r="AB478" s="64">
        <f t="shared" si="800"/>
        <v>20000</v>
      </c>
    </row>
    <row r="479" spans="1:28" ht="26.4">
      <c r="A479" s="105"/>
      <c r="B479" s="71" t="s">
        <v>34</v>
      </c>
      <c r="C479" s="137" t="s">
        <v>206</v>
      </c>
      <c r="D479" s="137" t="s">
        <v>21</v>
      </c>
      <c r="E479" s="137" t="s">
        <v>100</v>
      </c>
      <c r="F479" s="137" t="s">
        <v>207</v>
      </c>
      <c r="G479" s="70" t="s">
        <v>33</v>
      </c>
      <c r="H479" s="64">
        <v>20000</v>
      </c>
      <c r="I479" s="64">
        <v>20000</v>
      </c>
      <c r="J479" s="60">
        <v>20000</v>
      </c>
      <c r="K479" s="60"/>
      <c r="L479" s="60"/>
      <c r="M479" s="60"/>
      <c r="N479" s="60">
        <f t="shared" si="743"/>
        <v>20000</v>
      </c>
      <c r="O479" s="60">
        <f t="shared" si="744"/>
        <v>20000</v>
      </c>
      <c r="P479" s="60">
        <f t="shared" si="745"/>
        <v>20000</v>
      </c>
      <c r="Q479" s="60"/>
      <c r="R479" s="60"/>
      <c r="S479" s="60"/>
      <c r="T479" s="60">
        <f t="shared" si="794"/>
        <v>20000</v>
      </c>
      <c r="U479" s="60">
        <f t="shared" si="795"/>
        <v>20000</v>
      </c>
      <c r="V479" s="60">
        <f t="shared" si="796"/>
        <v>20000</v>
      </c>
      <c r="W479" s="60"/>
      <c r="X479" s="60"/>
      <c r="Y479" s="60"/>
      <c r="Z479" s="60">
        <f t="shared" si="798"/>
        <v>20000</v>
      </c>
      <c r="AA479" s="60">
        <f t="shared" si="799"/>
        <v>20000</v>
      </c>
      <c r="AB479" s="60">
        <f t="shared" si="800"/>
        <v>20000</v>
      </c>
    </row>
    <row r="480" spans="1:28">
      <c r="A480" s="105"/>
      <c r="B480" s="71"/>
      <c r="C480" s="137"/>
      <c r="D480" s="137"/>
      <c r="E480" s="138"/>
      <c r="F480" s="138"/>
      <c r="G480" s="70"/>
      <c r="H480" s="64"/>
      <c r="I480" s="64"/>
      <c r="J480" s="64"/>
      <c r="K480" s="64"/>
      <c r="L480" s="64"/>
      <c r="M480" s="64"/>
      <c r="N480" s="64"/>
      <c r="O480" s="64"/>
      <c r="P480" s="64"/>
      <c r="Q480" s="64"/>
      <c r="R480" s="64"/>
      <c r="S480" s="64"/>
      <c r="T480" s="64"/>
      <c r="U480" s="64"/>
      <c r="V480" s="64"/>
      <c r="W480" s="64"/>
      <c r="X480" s="64"/>
      <c r="Y480" s="64"/>
      <c r="Z480" s="64"/>
      <c r="AA480" s="64"/>
      <c r="AB480" s="64"/>
    </row>
    <row r="481" spans="1:28" ht="27.6">
      <c r="A481" s="186" t="s">
        <v>206</v>
      </c>
      <c r="B481" s="158" t="s">
        <v>300</v>
      </c>
      <c r="C481" s="20" t="s">
        <v>19</v>
      </c>
      <c r="D481" s="20" t="s">
        <v>21</v>
      </c>
      <c r="E481" s="7" t="s">
        <v>100</v>
      </c>
      <c r="F481" s="7" t="s">
        <v>101</v>
      </c>
      <c r="G481" s="11"/>
      <c r="H481" s="58">
        <f>H482</f>
        <v>220000</v>
      </c>
      <c r="I481" s="58">
        <f t="shared" ref="I481:M481" si="801">I482</f>
        <v>220000</v>
      </c>
      <c r="J481" s="58">
        <f t="shared" si="801"/>
        <v>220000</v>
      </c>
      <c r="K481" s="58">
        <f t="shared" si="801"/>
        <v>0</v>
      </c>
      <c r="L481" s="58">
        <f t="shared" si="801"/>
        <v>0</v>
      </c>
      <c r="M481" s="58">
        <f t="shared" si="801"/>
        <v>0</v>
      </c>
      <c r="N481" s="58">
        <f t="shared" si="743"/>
        <v>220000</v>
      </c>
      <c r="O481" s="58">
        <f t="shared" si="744"/>
        <v>220000</v>
      </c>
      <c r="P481" s="58">
        <f t="shared" si="745"/>
        <v>220000</v>
      </c>
      <c r="Q481" s="58">
        <f t="shared" ref="Q481:S483" si="802">Q482</f>
        <v>0</v>
      </c>
      <c r="R481" s="58">
        <f t="shared" si="802"/>
        <v>0</v>
      </c>
      <c r="S481" s="58">
        <f t="shared" si="802"/>
        <v>0</v>
      </c>
      <c r="T481" s="58">
        <f t="shared" ref="T481:T484" si="803">N481+Q481</f>
        <v>220000</v>
      </c>
      <c r="U481" s="58">
        <f t="shared" ref="U481:U484" si="804">O481+R481</f>
        <v>220000</v>
      </c>
      <c r="V481" s="58">
        <f t="shared" ref="V481:V484" si="805">P481+S481</f>
        <v>220000</v>
      </c>
      <c r="W481" s="58">
        <f>W482+W485+W488</f>
        <v>592072</v>
      </c>
      <c r="X481" s="58">
        <f t="shared" ref="X481:Y481" si="806">X482+X485+X488</f>
        <v>0</v>
      </c>
      <c r="Y481" s="58">
        <f t="shared" si="806"/>
        <v>0</v>
      </c>
      <c r="Z481" s="58">
        <f t="shared" ref="Z481:Z484" si="807">T481+W481</f>
        <v>812072</v>
      </c>
      <c r="AA481" s="58">
        <f t="shared" ref="AA481:AA484" si="808">U481+X481</f>
        <v>220000</v>
      </c>
      <c r="AB481" s="58">
        <f t="shared" ref="AB481:AB484" si="809">V481+Y481</f>
        <v>220000</v>
      </c>
    </row>
    <row r="482" spans="1:28">
      <c r="A482" s="270"/>
      <c r="B482" s="56" t="s">
        <v>245</v>
      </c>
      <c r="C482" s="10" t="s">
        <v>19</v>
      </c>
      <c r="D482" s="10" t="s">
        <v>21</v>
      </c>
      <c r="E482" s="5" t="s">
        <v>100</v>
      </c>
      <c r="F482" s="5" t="s">
        <v>120</v>
      </c>
      <c r="G482" s="11"/>
      <c r="H482" s="57">
        <f t="shared" ref="H482:M483" si="810">H483</f>
        <v>220000</v>
      </c>
      <c r="I482" s="57">
        <f t="shared" si="810"/>
        <v>220000</v>
      </c>
      <c r="J482" s="57">
        <f t="shared" si="810"/>
        <v>220000</v>
      </c>
      <c r="K482" s="57">
        <f t="shared" si="810"/>
        <v>0</v>
      </c>
      <c r="L482" s="57">
        <f t="shared" si="810"/>
        <v>0</v>
      </c>
      <c r="M482" s="57">
        <f t="shared" si="810"/>
        <v>0</v>
      </c>
      <c r="N482" s="57">
        <f t="shared" si="743"/>
        <v>220000</v>
      </c>
      <c r="O482" s="57">
        <f t="shared" si="744"/>
        <v>220000</v>
      </c>
      <c r="P482" s="57">
        <f t="shared" si="745"/>
        <v>220000</v>
      </c>
      <c r="Q482" s="57">
        <f t="shared" si="802"/>
        <v>0</v>
      </c>
      <c r="R482" s="57">
        <f t="shared" si="802"/>
        <v>0</v>
      </c>
      <c r="S482" s="57">
        <f t="shared" si="802"/>
        <v>0</v>
      </c>
      <c r="T482" s="57">
        <f t="shared" si="803"/>
        <v>220000</v>
      </c>
      <c r="U482" s="57">
        <f t="shared" si="804"/>
        <v>220000</v>
      </c>
      <c r="V482" s="57">
        <f t="shared" si="805"/>
        <v>220000</v>
      </c>
      <c r="W482" s="57">
        <f t="shared" ref="W482:Y483" si="811">W483</f>
        <v>-101440</v>
      </c>
      <c r="X482" s="57">
        <f t="shared" si="811"/>
        <v>0</v>
      </c>
      <c r="Y482" s="57">
        <f t="shared" si="811"/>
        <v>0</v>
      </c>
      <c r="Z482" s="57">
        <f t="shared" si="807"/>
        <v>118560</v>
      </c>
      <c r="AA482" s="57">
        <f t="shared" si="808"/>
        <v>220000</v>
      </c>
      <c r="AB482" s="57">
        <f t="shared" si="809"/>
        <v>220000</v>
      </c>
    </row>
    <row r="483" spans="1:28" ht="26.4">
      <c r="A483" s="245"/>
      <c r="B483" s="56" t="s">
        <v>186</v>
      </c>
      <c r="C483" s="10" t="s">
        <v>19</v>
      </c>
      <c r="D483" s="10" t="s">
        <v>21</v>
      </c>
      <c r="E483" s="5" t="s">
        <v>100</v>
      </c>
      <c r="F483" s="5" t="s">
        <v>120</v>
      </c>
      <c r="G483" s="11" t="s">
        <v>32</v>
      </c>
      <c r="H483" s="57">
        <f t="shared" si="810"/>
        <v>220000</v>
      </c>
      <c r="I483" s="57">
        <f t="shared" si="810"/>
        <v>220000</v>
      </c>
      <c r="J483" s="57">
        <f t="shared" si="810"/>
        <v>220000</v>
      </c>
      <c r="K483" s="57">
        <f t="shared" si="810"/>
        <v>0</v>
      </c>
      <c r="L483" s="57">
        <f t="shared" si="810"/>
        <v>0</v>
      </c>
      <c r="M483" s="57">
        <f t="shared" si="810"/>
        <v>0</v>
      </c>
      <c r="N483" s="57">
        <f t="shared" si="743"/>
        <v>220000</v>
      </c>
      <c r="O483" s="57">
        <f t="shared" si="744"/>
        <v>220000</v>
      </c>
      <c r="P483" s="57">
        <f t="shared" si="745"/>
        <v>220000</v>
      </c>
      <c r="Q483" s="57">
        <f t="shared" si="802"/>
        <v>0</v>
      </c>
      <c r="R483" s="57">
        <f t="shared" si="802"/>
        <v>0</v>
      </c>
      <c r="S483" s="57">
        <f t="shared" si="802"/>
        <v>0</v>
      </c>
      <c r="T483" s="57">
        <f t="shared" si="803"/>
        <v>220000</v>
      </c>
      <c r="U483" s="57">
        <f t="shared" si="804"/>
        <v>220000</v>
      </c>
      <c r="V483" s="57">
        <f t="shared" si="805"/>
        <v>220000</v>
      </c>
      <c r="W483" s="57">
        <f t="shared" si="811"/>
        <v>-101440</v>
      </c>
      <c r="X483" s="57">
        <f t="shared" si="811"/>
        <v>0</v>
      </c>
      <c r="Y483" s="57">
        <f t="shared" si="811"/>
        <v>0</v>
      </c>
      <c r="Z483" s="57">
        <f t="shared" si="807"/>
        <v>118560</v>
      </c>
      <c r="AA483" s="57">
        <f t="shared" si="808"/>
        <v>220000</v>
      </c>
      <c r="AB483" s="57">
        <f t="shared" si="809"/>
        <v>220000</v>
      </c>
    </row>
    <row r="484" spans="1:28" ht="26.4">
      <c r="A484" s="245"/>
      <c r="B484" s="28" t="s">
        <v>34</v>
      </c>
      <c r="C484" s="10" t="s">
        <v>19</v>
      </c>
      <c r="D484" s="10" t="s">
        <v>21</v>
      </c>
      <c r="E484" s="5" t="s">
        <v>100</v>
      </c>
      <c r="F484" s="5" t="s">
        <v>120</v>
      </c>
      <c r="G484" s="11" t="s">
        <v>33</v>
      </c>
      <c r="H484" s="60">
        <v>220000</v>
      </c>
      <c r="I484" s="60">
        <v>220000</v>
      </c>
      <c r="J484" s="60">
        <v>220000</v>
      </c>
      <c r="K484" s="60"/>
      <c r="L484" s="60"/>
      <c r="M484" s="60"/>
      <c r="N484" s="60">
        <f t="shared" si="743"/>
        <v>220000</v>
      </c>
      <c r="O484" s="60">
        <f t="shared" si="744"/>
        <v>220000</v>
      </c>
      <c r="P484" s="60">
        <f t="shared" si="745"/>
        <v>220000</v>
      </c>
      <c r="Q484" s="60"/>
      <c r="R484" s="60"/>
      <c r="S484" s="60"/>
      <c r="T484" s="60">
        <f t="shared" si="803"/>
        <v>220000</v>
      </c>
      <c r="U484" s="60">
        <f t="shared" si="804"/>
        <v>220000</v>
      </c>
      <c r="V484" s="60">
        <f t="shared" si="805"/>
        <v>220000</v>
      </c>
      <c r="W484" s="60">
        <v>-101440</v>
      </c>
      <c r="X484" s="60"/>
      <c r="Y484" s="60"/>
      <c r="Z484" s="60">
        <f t="shared" si="807"/>
        <v>118560</v>
      </c>
      <c r="AA484" s="60">
        <f t="shared" si="808"/>
        <v>220000</v>
      </c>
      <c r="AB484" s="60">
        <f t="shared" si="809"/>
        <v>220000</v>
      </c>
    </row>
    <row r="485" spans="1:28" ht="26.4">
      <c r="A485" s="181"/>
      <c r="B485" s="228" t="s">
        <v>441</v>
      </c>
      <c r="C485" s="35" t="s">
        <v>19</v>
      </c>
      <c r="D485" s="35" t="s">
        <v>21</v>
      </c>
      <c r="E485" s="35" t="s">
        <v>100</v>
      </c>
      <c r="F485" s="35" t="s">
        <v>440</v>
      </c>
      <c r="G485" s="36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>
        <f>W486</f>
        <v>445672</v>
      </c>
      <c r="X485" s="60">
        <f t="shared" ref="X485:Y486" si="812">X486</f>
        <v>0</v>
      </c>
      <c r="Y485" s="60">
        <f t="shared" si="812"/>
        <v>0</v>
      </c>
      <c r="Z485" s="60">
        <f t="shared" ref="Z485:Z494" si="813">T485+W485</f>
        <v>445672</v>
      </c>
      <c r="AA485" s="60">
        <f t="shared" ref="AA485:AA494" si="814">U485+X485</f>
        <v>0</v>
      </c>
      <c r="AB485" s="60">
        <f t="shared" ref="AB485:AB494" si="815">V485+Y485</f>
        <v>0</v>
      </c>
    </row>
    <row r="486" spans="1:28" ht="26.4">
      <c r="A486" s="181"/>
      <c r="B486" s="225" t="s">
        <v>186</v>
      </c>
      <c r="C486" s="35" t="s">
        <v>19</v>
      </c>
      <c r="D486" s="35" t="s">
        <v>21</v>
      </c>
      <c r="E486" s="35" t="s">
        <v>100</v>
      </c>
      <c r="F486" s="35" t="s">
        <v>440</v>
      </c>
      <c r="G486" s="36" t="s">
        <v>32</v>
      </c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>
        <f>W487</f>
        <v>445672</v>
      </c>
      <c r="X486" s="60">
        <f t="shared" si="812"/>
        <v>0</v>
      </c>
      <c r="Y486" s="60">
        <f t="shared" si="812"/>
        <v>0</v>
      </c>
      <c r="Z486" s="60">
        <f t="shared" si="813"/>
        <v>445672</v>
      </c>
      <c r="AA486" s="60">
        <f t="shared" si="814"/>
        <v>0</v>
      </c>
      <c r="AB486" s="60">
        <f t="shared" si="815"/>
        <v>0</v>
      </c>
    </row>
    <row r="487" spans="1:28" ht="26.4">
      <c r="A487" s="181"/>
      <c r="B487" s="226" t="s">
        <v>34</v>
      </c>
      <c r="C487" s="35" t="s">
        <v>19</v>
      </c>
      <c r="D487" s="35" t="s">
        <v>21</v>
      </c>
      <c r="E487" s="35" t="s">
        <v>100</v>
      </c>
      <c r="F487" s="35" t="s">
        <v>440</v>
      </c>
      <c r="G487" s="36" t="s">
        <v>33</v>
      </c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>
        <v>445672</v>
      </c>
      <c r="X487" s="60"/>
      <c r="Y487" s="60"/>
      <c r="Z487" s="60">
        <f t="shared" si="813"/>
        <v>445672</v>
      </c>
      <c r="AA487" s="60">
        <f t="shared" si="814"/>
        <v>0</v>
      </c>
      <c r="AB487" s="60">
        <f t="shared" si="815"/>
        <v>0</v>
      </c>
    </row>
    <row r="488" spans="1:28" ht="26.4">
      <c r="A488" s="181"/>
      <c r="B488" s="229" t="s">
        <v>443</v>
      </c>
      <c r="C488" s="35" t="s">
        <v>19</v>
      </c>
      <c r="D488" s="35" t="s">
        <v>21</v>
      </c>
      <c r="E488" s="35" t="s">
        <v>100</v>
      </c>
      <c r="F488" s="35" t="s">
        <v>442</v>
      </c>
      <c r="G488" s="36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>
        <f>W489+W491+W494</f>
        <v>247840</v>
      </c>
      <c r="X488" s="60">
        <f t="shared" ref="X488:Y488" si="816">X489+X491+X494</f>
        <v>0</v>
      </c>
      <c r="Y488" s="60">
        <f t="shared" si="816"/>
        <v>0</v>
      </c>
      <c r="Z488" s="60">
        <f t="shared" si="813"/>
        <v>247840</v>
      </c>
      <c r="AA488" s="60">
        <f t="shared" si="814"/>
        <v>0</v>
      </c>
      <c r="AB488" s="60">
        <f t="shared" si="815"/>
        <v>0</v>
      </c>
    </row>
    <row r="489" spans="1:28" ht="26.4">
      <c r="A489" s="181"/>
      <c r="B489" s="230" t="s">
        <v>186</v>
      </c>
      <c r="C489" s="35" t="s">
        <v>19</v>
      </c>
      <c r="D489" s="35" t="s">
        <v>21</v>
      </c>
      <c r="E489" s="35" t="s">
        <v>100</v>
      </c>
      <c r="F489" s="35" t="s">
        <v>442</v>
      </c>
      <c r="G489" s="36" t="s">
        <v>32</v>
      </c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>
        <f>W490</f>
        <v>10200</v>
      </c>
      <c r="X489" s="60">
        <f t="shared" ref="X489:Y489" si="817">X490</f>
        <v>0</v>
      </c>
      <c r="Y489" s="60">
        <f t="shared" si="817"/>
        <v>0</v>
      </c>
      <c r="Z489" s="60">
        <f t="shared" si="813"/>
        <v>10200</v>
      </c>
      <c r="AA489" s="60">
        <f t="shared" si="814"/>
        <v>0</v>
      </c>
      <c r="AB489" s="60">
        <f t="shared" si="815"/>
        <v>0</v>
      </c>
    </row>
    <row r="490" spans="1:28" ht="26.4">
      <c r="A490" s="181"/>
      <c r="B490" s="229" t="s">
        <v>34</v>
      </c>
      <c r="C490" s="35" t="s">
        <v>19</v>
      </c>
      <c r="D490" s="35" t="s">
        <v>21</v>
      </c>
      <c r="E490" s="35" t="s">
        <v>100</v>
      </c>
      <c r="F490" s="35" t="s">
        <v>442</v>
      </c>
      <c r="G490" s="36" t="s">
        <v>33</v>
      </c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>
        <v>10200</v>
      </c>
      <c r="X490" s="60"/>
      <c r="Y490" s="60"/>
      <c r="Z490" s="60">
        <f t="shared" si="813"/>
        <v>10200</v>
      </c>
      <c r="AA490" s="60">
        <f t="shared" si="814"/>
        <v>0</v>
      </c>
      <c r="AB490" s="60">
        <f t="shared" si="815"/>
        <v>0</v>
      </c>
    </row>
    <row r="491" spans="1:28" ht="26.4">
      <c r="A491" s="181"/>
      <c r="B491" s="223" t="s">
        <v>41</v>
      </c>
      <c r="C491" s="35" t="s">
        <v>19</v>
      </c>
      <c r="D491" s="35" t="s">
        <v>21</v>
      </c>
      <c r="E491" s="35" t="s">
        <v>100</v>
      </c>
      <c r="F491" s="35" t="s">
        <v>442</v>
      </c>
      <c r="G491" s="36" t="s">
        <v>39</v>
      </c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>
        <f>W492+W493</f>
        <v>209140</v>
      </c>
      <c r="X491" s="60">
        <f t="shared" ref="X491:Y491" si="818">X492+X493</f>
        <v>0</v>
      </c>
      <c r="Y491" s="60">
        <f t="shared" si="818"/>
        <v>0</v>
      </c>
      <c r="Z491" s="60">
        <f t="shared" si="813"/>
        <v>209140</v>
      </c>
      <c r="AA491" s="60">
        <f t="shared" si="814"/>
        <v>0</v>
      </c>
      <c r="AB491" s="60">
        <f t="shared" si="815"/>
        <v>0</v>
      </c>
    </row>
    <row r="492" spans="1:28">
      <c r="A492" s="181"/>
      <c r="B492" s="222" t="s">
        <v>42</v>
      </c>
      <c r="C492" s="35" t="s">
        <v>19</v>
      </c>
      <c r="D492" s="35" t="s">
        <v>21</v>
      </c>
      <c r="E492" s="35" t="s">
        <v>100</v>
      </c>
      <c r="F492" s="35" t="s">
        <v>442</v>
      </c>
      <c r="G492" s="36" t="s">
        <v>40</v>
      </c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>
        <v>139440</v>
      </c>
      <c r="X492" s="60"/>
      <c r="Y492" s="60"/>
      <c r="Z492" s="60">
        <f t="shared" si="813"/>
        <v>139440</v>
      </c>
      <c r="AA492" s="60">
        <f t="shared" si="814"/>
        <v>0</v>
      </c>
      <c r="AB492" s="60">
        <f t="shared" si="815"/>
        <v>0</v>
      </c>
    </row>
    <row r="493" spans="1:28">
      <c r="A493" s="181"/>
      <c r="B493" s="227" t="s">
        <v>175</v>
      </c>
      <c r="C493" s="35" t="s">
        <v>19</v>
      </c>
      <c r="D493" s="35" t="s">
        <v>21</v>
      </c>
      <c r="E493" s="35" t="s">
        <v>100</v>
      </c>
      <c r="F493" s="35" t="s">
        <v>442</v>
      </c>
      <c r="G493" s="36" t="s">
        <v>172</v>
      </c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>
        <v>69700</v>
      </c>
      <c r="X493" s="60"/>
      <c r="Y493" s="60"/>
      <c r="Z493" s="60"/>
      <c r="AA493" s="60"/>
      <c r="AB493" s="60"/>
    </row>
    <row r="494" spans="1:28">
      <c r="A494" s="181"/>
      <c r="B494" s="231" t="s">
        <v>47</v>
      </c>
      <c r="C494" s="35" t="s">
        <v>19</v>
      </c>
      <c r="D494" s="35" t="s">
        <v>21</v>
      </c>
      <c r="E494" s="35" t="s">
        <v>100</v>
      </c>
      <c r="F494" s="35" t="s">
        <v>442</v>
      </c>
      <c r="G494" s="36" t="s">
        <v>45</v>
      </c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>
        <f>W495</f>
        <v>28500</v>
      </c>
      <c r="X494" s="60">
        <f t="shared" ref="X494:Y494" si="819">X495</f>
        <v>0</v>
      </c>
      <c r="Y494" s="60">
        <f t="shared" si="819"/>
        <v>0</v>
      </c>
      <c r="Z494" s="60">
        <f t="shared" si="813"/>
        <v>28500</v>
      </c>
      <c r="AA494" s="60">
        <f t="shared" si="814"/>
        <v>0</v>
      </c>
      <c r="AB494" s="60">
        <f t="shared" si="815"/>
        <v>0</v>
      </c>
    </row>
    <row r="495" spans="1:28" ht="39.6">
      <c r="A495" s="181"/>
      <c r="B495" s="231" t="s">
        <v>177</v>
      </c>
      <c r="C495" s="35" t="s">
        <v>19</v>
      </c>
      <c r="D495" s="35" t="s">
        <v>21</v>
      </c>
      <c r="E495" s="35" t="s">
        <v>100</v>
      </c>
      <c r="F495" s="35" t="s">
        <v>442</v>
      </c>
      <c r="G495" s="36" t="s">
        <v>46</v>
      </c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>
        <v>28500</v>
      </c>
      <c r="X495" s="60"/>
      <c r="Y495" s="60"/>
      <c r="Z495" s="60">
        <f t="shared" ref="Z495" si="820">T495+W495</f>
        <v>28500</v>
      </c>
      <c r="AA495" s="60">
        <f t="shared" ref="AA495" si="821">U495+X495</f>
        <v>0</v>
      </c>
      <c r="AB495" s="60">
        <f t="shared" ref="AB495" si="822">V495+Y495</f>
        <v>0</v>
      </c>
    </row>
    <row r="496" spans="1:28">
      <c r="A496" s="105"/>
      <c r="B496" s="85"/>
      <c r="C496" s="29"/>
      <c r="D496" s="29"/>
      <c r="E496" s="4"/>
      <c r="F496" s="5"/>
      <c r="G496" s="11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  <c r="Y496" s="57"/>
      <c r="Z496" s="57"/>
      <c r="AA496" s="57"/>
      <c r="AB496" s="57"/>
    </row>
    <row r="497" spans="1:28" ht="27.6">
      <c r="A497" s="66">
        <v>15</v>
      </c>
      <c r="B497" s="96" t="s">
        <v>301</v>
      </c>
      <c r="C497" s="7" t="s">
        <v>20</v>
      </c>
      <c r="D497" s="7" t="s">
        <v>21</v>
      </c>
      <c r="E497" s="7" t="s">
        <v>100</v>
      </c>
      <c r="F497" s="7" t="s">
        <v>101</v>
      </c>
      <c r="G497" s="110"/>
      <c r="H497" s="59">
        <f t="shared" ref="H497:M497" si="823">H498</f>
        <v>110000</v>
      </c>
      <c r="I497" s="59">
        <f t="shared" si="823"/>
        <v>110000</v>
      </c>
      <c r="J497" s="59">
        <f t="shared" si="823"/>
        <v>110000</v>
      </c>
      <c r="K497" s="59">
        <f t="shared" si="823"/>
        <v>0</v>
      </c>
      <c r="L497" s="59">
        <f t="shared" si="823"/>
        <v>0</v>
      </c>
      <c r="M497" s="59">
        <f t="shared" si="823"/>
        <v>0</v>
      </c>
      <c r="N497" s="59">
        <f t="shared" si="743"/>
        <v>110000</v>
      </c>
      <c r="O497" s="59">
        <f t="shared" si="744"/>
        <v>110000</v>
      </c>
      <c r="P497" s="59">
        <f t="shared" si="745"/>
        <v>110000</v>
      </c>
      <c r="Q497" s="59">
        <f>Q498+Q503</f>
        <v>1017000</v>
      </c>
      <c r="R497" s="59">
        <f t="shared" ref="R497:S497" si="824">R498+R503</f>
        <v>0</v>
      </c>
      <c r="S497" s="59">
        <f t="shared" si="824"/>
        <v>0</v>
      </c>
      <c r="T497" s="59">
        <f t="shared" ref="T497:T502" si="825">N497+Q497</f>
        <v>1127000</v>
      </c>
      <c r="U497" s="59">
        <f t="shared" ref="U497:U502" si="826">O497+R497</f>
        <v>110000</v>
      </c>
      <c r="V497" s="59">
        <f t="shared" ref="V497:V502" si="827">P497+S497</f>
        <v>110000</v>
      </c>
      <c r="W497" s="59">
        <f>W498+W503</f>
        <v>0</v>
      </c>
      <c r="X497" s="59">
        <f t="shared" ref="X497:Y497" si="828">X498+X503</f>
        <v>0</v>
      </c>
      <c r="Y497" s="59">
        <f t="shared" si="828"/>
        <v>0</v>
      </c>
      <c r="Z497" s="59">
        <f t="shared" ref="Z497:Z505" si="829">T497+W497</f>
        <v>1127000</v>
      </c>
      <c r="AA497" s="59">
        <f t="shared" ref="AA497:AA505" si="830">U497+X497</f>
        <v>110000</v>
      </c>
      <c r="AB497" s="59">
        <f t="shared" ref="AB497:AB505" si="831">V497+Y497</f>
        <v>110000</v>
      </c>
    </row>
    <row r="498" spans="1:28">
      <c r="A498" s="265"/>
      <c r="B498" s="142" t="s">
        <v>246</v>
      </c>
      <c r="C498" s="5" t="s">
        <v>20</v>
      </c>
      <c r="D498" s="5" t="s">
        <v>21</v>
      </c>
      <c r="E498" s="5" t="s">
        <v>100</v>
      </c>
      <c r="F498" s="5" t="s">
        <v>141</v>
      </c>
      <c r="G498" s="11"/>
      <c r="H498" s="57">
        <f>H501+H499</f>
        <v>110000</v>
      </c>
      <c r="I498" s="57">
        <f t="shared" ref="I498:J498" si="832">I501+I499</f>
        <v>110000</v>
      </c>
      <c r="J498" s="57">
        <f t="shared" si="832"/>
        <v>110000</v>
      </c>
      <c r="K498" s="57">
        <f t="shared" ref="K498:M498" si="833">K501+K499</f>
        <v>0</v>
      </c>
      <c r="L498" s="57">
        <f t="shared" si="833"/>
        <v>0</v>
      </c>
      <c r="M498" s="57">
        <f t="shared" si="833"/>
        <v>0</v>
      </c>
      <c r="N498" s="57">
        <f t="shared" si="743"/>
        <v>110000</v>
      </c>
      <c r="O498" s="57">
        <f t="shared" si="744"/>
        <v>110000</v>
      </c>
      <c r="P498" s="57">
        <f t="shared" si="745"/>
        <v>110000</v>
      </c>
      <c r="Q498" s="57">
        <f t="shared" ref="Q498:S498" si="834">Q501+Q499</f>
        <v>0</v>
      </c>
      <c r="R498" s="57">
        <f t="shared" si="834"/>
        <v>0</v>
      </c>
      <c r="S498" s="57">
        <f t="shared" si="834"/>
        <v>0</v>
      </c>
      <c r="T498" s="57">
        <f t="shared" si="825"/>
        <v>110000</v>
      </c>
      <c r="U498" s="57">
        <f t="shared" si="826"/>
        <v>110000</v>
      </c>
      <c r="V498" s="57">
        <f t="shared" si="827"/>
        <v>110000</v>
      </c>
      <c r="W498" s="57">
        <f t="shared" ref="W498:Y498" si="835">W501+W499</f>
        <v>0</v>
      </c>
      <c r="X498" s="57">
        <f t="shared" si="835"/>
        <v>0</v>
      </c>
      <c r="Y498" s="57">
        <f t="shared" si="835"/>
        <v>0</v>
      </c>
      <c r="Z498" s="57">
        <f t="shared" si="829"/>
        <v>110000</v>
      </c>
      <c r="AA498" s="57">
        <f t="shared" si="830"/>
        <v>110000</v>
      </c>
      <c r="AB498" s="57">
        <f t="shared" si="831"/>
        <v>110000</v>
      </c>
    </row>
    <row r="499" spans="1:28" ht="39.6">
      <c r="A499" s="245"/>
      <c r="B499" s="191" t="s">
        <v>51</v>
      </c>
      <c r="C499" s="5" t="s">
        <v>20</v>
      </c>
      <c r="D499" s="5" t="s">
        <v>21</v>
      </c>
      <c r="E499" s="5" t="s">
        <v>100</v>
      </c>
      <c r="F499" s="5" t="s">
        <v>141</v>
      </c>
      <c r="G499" s="36" t="s">
        <v>49</v>
      </c>
      <c r="H499" s="57">
        <f>H500</f>
        <v>80000</v>
      </c>
      <c r="I499" s="57">
        <f t="shared" ref="I499:M499" si="836">I500</f>
        <v>80000</v>
      </c>
      <c r="J499" s="57">
        <f t="shared" si="836"/>
        <v>80000</v>
      </c>
      <c r="K499" s="57">
        <f t="shared" si="836"/>
        <v>0</v>
      </c>
      <c r="L499" s="57">
        <f t="shared" si="836"/>
        <v>0</v>
      </c>
      <c r="M499" s="57">
        <f t="shared" si="836"/>
        <v>0</v>
      </c>
      <c r="N499" s="57">
        <f t="shared" si="743"/>
        <v>80000</v>
      </c>
      <c r="O499" s="57">
        <f t="shared" si="744"/>
        <v>80000</v>
      </c>
      <c r="P499" s="57">
        <f t="shared" si="745"/>
        <v>80000</v>
      </c>
      <c r="Q499" s="57">
        <f t="shared" ref="Q499:S499" si="837">Q500</f>
        <v>0</v>
      </c>
      <c r="R499" s="57">
        <f t="shared" si="837"/>
        <v>0</v>
      </c>
      <c r="S499" s="57">
        <f t="shared" si="837"/>
        <v>0</v>
      </c>
      <c r="T499" s="57">
        <f t="shared" si="825"/>
        <v>80000</v>
      </c>
      <c r="U499" s="57">
        <f t="shared" si="826"/>
        <v>80000</v>
      </c>
      <c r="V499" s="57">
        <f t="shared" si="827"/>
        <v>80000</v>
      </c>
      <c r="W499" s="57">
        <f t="shared" ref="W499:Y499" si="838">W500</f>
        <v>0</v>
      </c>
      <c r="X499" s="57">
        <f t="shared" si="838"/>
        <v>0</v>
      </c>
      <c r="Y499" s="57">
        <f t="shared" si="838"/>
        <v>0</v>
      </c>
      <c r="Z499" s="57">
        <f t="shared" si="829"/>
        <v>80000</v>
      </c>
      <c r="AA499" s="57">
        <f t="shared" si="830"/>
        <v>80000</v>
      </c>
      <c r="AB499" s="57">
        <f t="shared" si="831"/>
        <v>80000</v>
      </c>
    </row>
    <row r="500" spans="1:28">
      <c r="A500" s="245"/>
      <c r="B500" s="191" t="s">
        <v>52</v>
      </c>
      <c r="C500" s="5" t="s">
        <v>20</v>
      </c>
      <c r="D500" s="5" t="s">
        <v>21</v>
      </c>
      <c r="E500" s="5" t="s">
        <v>100</v>
      </c>
      <c r="F500" s="5" t="s">
        <v>141</v>
      </c>
      <c r="G500" s="36" t="s">
        <v>50</v>
      </c>
      <c r="H500" s="60">
        <v>80000</v>
      </c>
      <c r="I500" s="60">
        <v>80000</v>
      </c>
      <c r="J500" s="60">
        <v>80000</v>
      </c>
      <c r="K500" s="60"/>
      <c r="L500" s="60"/>
      <c r="M500" s="60"/>
      <c r="N500" s="60">
        <f t="shared" si="743"/>
        <v>80000</v>
      </c>
      <c r="O500" s="60">
        <f t="shared" si="744"/>
        <v>80000</v>
      </c>
      <c r="P500" s="60">
        <f t="shared" si="745"/>
        <v>80000</v>
      </c>
      <c r="Q500" s="60"/>
      <c r="R500" s="60"/>
      <c r="S500" s="60"/>
      <c r="T500" s="60">
        <f t="shared" si="825"/>
        <v>80000</v>
      </c>
      <c r="U500" s="60">
        <f t="shared" si="826"/>
        <v>80000</v>
      </c>
      <c r="V500" s="60">
        <f t="shared" si="827"/>
        <v>80000</v>
      </c>
      <c r="W500" s="60"/>
      <c r="X500" s="60"/>
      <c r="Y500" s="60"/>
      <c r="Z500" s="60">
        <f t="shared" si="829"/>
        <v>80000</v>
      </c>
      <c r="AA500" s="60">
        <f t="shared" si="830"/>
        <v>80000</v>
      </c>
      <c r="AB500" s="60">
        <f t="shared" si="831"/>
        <v>80000</v>
      </c>
    </row>
    <row r="501" spans="1:28" ht="26.4">
      <c r="A501" s="245"/>
      <c r="B501" s="192" t="s">
        <v>186</v>
      </c>
      <c r="C501" s="5" t="s">
        <v>20</v>
      </c>
      <c r="D501" s="5" t="s">
        <v>21</v>
      </c>
      <c r="E501" s="5" t="s">
        <v>100</v>
      </c>
      <c r="F501" s="5" t="s">
        <v>141</v>
      </c>
      <c r="G501" s="70" t="s">
        <v>32</v>
      </c>
      <c r="H501" s="57">
        <f>H502</f>
        <v>30000</v>
      </c>
      <c r="I501" s="57">
        <f t="shared" ref="I501:M501" si="839">I502</f>
        <v>30000</v>
      </c>
      <c r="J501" s="57">
        <f t="shared" si="839"/>
        <v>30000</v>
      </c>
      <c r="K501" s="57">
        <f t="shared" si="839"/>
        <v>0</v>
      </c>
      <c r="L501" s="57">
        <f t="shared" si="839"/>
        <v>0</v>
      </c>
      <c r="M501" s="57">
        <f t="shared" si="839"/>
        <v>0</v>
      </c>
      <c r="N501" s="57">
        <f t="shared" si="743"/>
        <v>30000</v>
      </c>
      <c r="O501" s="57">
        <f t="shared" si="744"/>
        <v>30000</v>
      </c>
      <c r="P501" s="57">
        <f t="shared" si="745"/>
        <v>30000</v>
      </c>
      <c r="Q501" s="57">
        <f t="shared" ref="Q501:S501" si="840">Q502</f>
        <v>0</v>
      </c>
      <c r="R501" s="57">
        <f t="shared" si="840"/>
        <v>0</v>
      </c>
      <c r="S501" s="57">
        <f t="shared" si="840"/>
        <v>0</v>
      </c>
      <c r="T501" s="57">
        <f t="shared" si="825"/>
        <v>30000</v>
      </c>
      <c r="U501" s="57">
        <f t="shared" si="826"/>
        <v>30000</v>
      </c>
      <c r="V501" s="57">
        <f t="shared" si="827"/>
        <v>30000</v>
      </c>
      <c r="W501" s="57">
        <f t="shared" ref="W501:Y501" si="841">W502</f>
        <v>0</v>
      </c>
      <c r="X501" s="57">
        <f t="shared" si="841"/>
        <v>0</v>
      </c>
      <c r="Y501" s="57">
        <f t="shared" si="841"/>
        <v>0</v>
      </c>
      <c r="Z501" s="57">
        <f t="shared" si="829"/>
        <v>30000</v>
      </c>
      <c r="AA501" s="57">
        <f t="shared" si="830"/>
        <v>30000</v>
      </c>
      <c r="AB501" s="57">
        <f t="shared" si="831"/>
        <v>30000</v>
      </c>
    </row>
    <row r="502" spans="1:28" ht="26.4">
      <c r="A502" s="268"/>
      <c r="B502" s="191" t="s">
        <v>34</v>
      </c>
      <c r="C502" s="5" t="s">
        <v>20</v>
      </c>
      <c r="D502" s="5" t="s">
        <v>21</v>
      </c>
      <c r="E502" s="5" t="s">
        <v>100</v>
      </c>
      <c r="F502" s="5" t="s">
        <v>141</v>
      </c>
      <c r="G502" s="70" t="s">
        <v>33</v>
      </c>
      <c r="H502" s="60">
        <v>30000</v>
      </c>
      <c r="I502" s="60">
        <v>30000</v>
      </c>
      <c r="J502" s="60">
        <v>30000</v>
      </c>
      <c r="K502" s="60"/>
      <c r="L502" s="60"/>
      <c r="M502" s="60"/>
      <c r="N502" s="60">
        <f t="shared" si="743"/>
        <v>30000</v>
      </c>
      <c r="O502" s="60">
        <f t="shared" si="744"/>
        <v>30000</v>
      </c>
      <c r="P502" s="60">
        <f t="shared" si="745"/>
        <v>30000</v>
      </c>
      <c r="Q502" s="60"/>
      <c r="R502" s="60"/>
      <c r="S502" s="60"/>
      <c r="T502" s="60">
        <f t="shared" si="825"/>
        <v>30000</v>
      </c>
      <c r="U502" s="60">
        <f t="shared" si="826"/>
        <v>30000</v>
      </c>
      <c r="V502" s="60">
        <f t="shared" si="827"/>
        <v>30000</v>
      </c>
      <c r="W502" s="60"/>
      <c r="X502" s="60"/>
      <c r="Y502" s="60"/>
      <c r="Z502" s="60">
        <f t="shared" si="829"/>
        <v>30000</v>
      </c>
      <c r="AA502" s="60">
        <f t="shared" si="830"/>
        <v>30000</v>
      </c>
      <c r="AB502" s="60">
        <f t="shared" si="831"/>
        <v>30000</v>
      </c>
    </row>
    <row r="503" spans="1:28" ht="26.4">
      <c r="A503" s="185"/>
      <c r="B503" s="195" t="s">
        <v>416</v>
      </c>
      <c r="C503" s="35" t="s">
        <v>20</v>
      </c>
      <c r="D503" s="35" t="s">
        <v>21</v>
      </c>
      <c r="E503" s="35" t="s">
        <v>100</v>
      </c>
      <c r="F503" s="137" t="s">
        <v>417</v>
      </c>
      <c r="G503" s="70"/>
      <c r="H503" s="215"/>
      <c r="I503" s="216"/>
      <c r="J503" s="216"/>
      <c r="K503" s="216"/>
      <c r="L503" s="216"/>
      <c r="M503" s="216"/>
      <c r="N503" s="216"/>
      <c r="O503" s="216"/>
      <c r="P503" s="216"/>
      <c r="Q503" s="216">
        <f>Q504</f>
        <v>1017000</v>
      </c>
      <c r="R503" s="216">
        <f t="shared" ref="R503:S504" si="842">R504</f>
        <v>0</v>
      </c>
      <c r="S503" s="216">
        <f t="shared" si="842"/>
        <v>0</v>
      </c>
      <c r="T503" s="60">
        <f t="shared" ref="T503:T505" si="843">N503+Q503</f>
        <v>1017000</v>
      </c>
      <c r="U503" s="60">
        <f t="shared" ref="U503:U505" si="844">O503+R503</f>
        <v>0</v>
      </c>
      <c r="V503" s="60">
        <f t="shared" ref="V503:V505" si="845">P503+S503</f>
        <v>0</v>
      </c>
      <c r="W503" s="216">
        <f>W504</f>
        <v>0</v>
      </c>
      <c r="X503" s="216">
        <f t="shared" ref="X503:Y504" si="846">X504</f>
        <v>0</v>
      </c>
      <c r="Y503" s="216">
        <f t="shared" si="846"/>
        <v>0</v>
      </c>
      <c r="Z503" s="60">
        <f t="shared" si="829"/>
        <v>1017000</v>
      </c>
      <c r="AA503" s="60">
        <f t="shared" si="830"/>
        <v>0</v>
      </c>
      <c r="AB503" s="60">
        <f t="shared" si="831"/>
        <v>0</v>
      </c>
    </row>
    <row r="504" spans="1:28" ht="26.4">
      <c r="A504" s="185"/>
      <c r="B504" s="191" t="s">
        <v>186</v>
      </c>
      <c r="C504" s="35" t="s">
        <v>20</v>
      </c>
      <c r="D504" s="35" t="s">
        <v>21</v>
      </c>
      <c r="E504" s="35" t="s">
        <v>100</v>
      </c>
      <c r="F504" s="137" t="s">
        <v>417</v>
      </c>
      <c r="G504" s="70" t="s">
        <v>32</v>
      </c>
      <c r="H504" s="215"/>
      <c r="I504" s="216"/>
      <c r="J504" s="216"/>
      <c r="K504" s="216"/>
      <c r="L504" s="216"/>
      <c r="M504" s="216"/>
      <c r="N504" s="216"/>
      <c r="O504" s="216"/>
      <c r="P504" s="216"/>
      <c r="Q504" s="216">
        <f>Q505</f>
        <v>1017000</v>
      </c>
      <c r="R504" s="216">
        <f t="shared" si="842"/>
        <v>0</v>
      </c>
      <c r="S504" s="216">
        <f t="shared" si="842"/>
        <v>0</v>
      </c>
      <c r="T504" s="60">
        <f t="shared" si="843"/>
        <v>1017000</v>
      </c>
      <c r="U504" s="60">
        <f t="shared" si="844"/>
        <v>0</v>
      </c>
      <c r="V504" s="60">
        <f t="shared" si="845"/>
        <v>0</v>
      </c>
      <c r="W504" s="216">
        <f>W505</f>
        <v>0</v>
      </c>
      <c r="X504" s="216">
        <f t="shared" si="846"/>
        <v>0</v>
      </c>
      <c r="Y504" s="216">
        <f t="shared" si="846"/>
        <v>0</v>
      </c>
      <c r="Z504" s="60">
        <f t="shared" si="829"/>
        <v>1017000</v>
      </c>
      <c r="AA504" s="60">
        <f t="shared" si="830"/>
        <v>0</v>
      </c>
      <c r="AB504" s="60">
        <f t="shared" si="831"/>
        <v>0</v>
      </c>
    </row>
    <row r="505" spans="1:28" ht="26.4">
      <c r="A505" s="185"/>
      <c r="B505" s="191" t="s">
        <v>34</v>
      </c>
      <c r="C505" s="35" t="s">
        <v>20</v>
      </c>
      <c r="D505" s="35" t="s">
        <v>21</v>
      </c>
      <c r="E505" s="35" t="s">
        <v>100</v>
      </c>
      <c r="F505" s="137" t="s">
        <v>417</v>
      </c>
      <c r="G505" s="70" t="s">
        <v>33</v>
      </c>
      <c r="H505" s="215"/>
      <c r="I505" s="216"/>
      <c r="J505" s="216"/>
      <c r="K505" s="216"/>
      <c r="L505" s="216"/>
      <c r="M505" s="216"/>
      <c r="N505" s="216"/>
      <c r="O505" s="216"/>
      <c r="P505" s="216"/>
      <c r="Q505" s="216">
        <v>1017000</v>
      </c>
      <c r="R505" s="216"/>
      <c r="S505" s="216"/>
      <c r="T505" s="60">
        <f t="shared" si="843"/>
        <v>1017000</v>
      </c>
      <c r="U505" s="60">
        <f t="shared" si="844"/>
        <v>0</v>
      </c>
      <c r="V505" s="60">
        <f t="shared" si="845"/>
        <v>0</v>
      </c>
      <c r="W505" s="216"/>
      <c r="X505" s="216"/>
      <c r="Y505" s="216"/>
      <c r="Z505" s="60">
        <f t="shared" si="829"/>
        <v>1017000</v>
      </c>
      <c r="AA505" s="60">
        <f t="shared" si="830"/>
        <v>0</v>
      </c>
      <c r="AB505" s="60">
        <f t="shared" si="831"/>
        <v>0</v>
      </c>
    </row>
    <row r="506" spans="1:28">
      <c r="A506" s="105"/>
      <c r="B506" s="85"/>
      <c r="C506" s="4"/>
      <c r="D506" s="4"/>
      <c r="E506" s="4"/>
      <c r="F506" s="5"/>
      <c r="G506" s="11"/>
      <c r="H506" s="2"/>
      <c r="I506" s="193"/>
      <c r="J506" s="193"/>
      <c r="K506" s="193"/>
      <c r="L506" s="193"/>
      <c r="M506" s="193"/>
      <c r="N506" s="193"/>
      <c r="O506" s="193"/>
      <c r="P506" s="193"/>
      <c r="Q506" s="193"/>
      <c r="R506" s="193"/>
      <c r="S506" s="193"/>
      <c r="T506" s="193"/>
      <c r="U506" s="193"/>
      <c r="V506" s="193"/>
      <c r="W506" s="193"/>
      <c r="X506" s="193"/>
      <c r="Y506" s="193"/>
      <c r="Z506" s="193"/>
      <c r="AA506" s="193"/>
      <c r="AB506" s="193"/>
    </row>
    <row r="507" spans="1:28" s="136" customFormat="1" ht="27.6">
      <c r="A507" s="89">
        <v>16</v>
      </c>
      <c r="B507" s="96" t="s">
        <v>302</v>
      </c>
      <c r="C507" s="139" t="s">
        <v>208</v>
      </c>
      <c r="D507" s="139" t="s">
        <v>21</v>
      </c>
      <c r="E507" s="139" t="s">
        <v>100</v>
      </c>
      <c r="F507" s="139" t="s">
        <v>209</v>
      </c>
      <c r="G507" s="91"/>
      <c r="H507" s="92">
        <f>H508</f>
        <v>250000</v>
      </c>
      <c r="I507" s="92">
        <f t="shared" ref="I507:M508" si="847">I508</f>
        <v>250000</v>
      </c>
      <c r="J507" s="92">
        <f t="shared" si="847"/>
        <v>250000</v>
      </c>
      <c r="K507" s="92">
        <f t="shared" si="847"/>
        <v>0</v>
      </c>
      <c r="L507" s="92">
        <f t="shared" si="847"/>
        <v>0</v>
      </c>
      <c r="M507" s="92">
        <f t="shared" si="847"/>
        <v>0</v>
      </c>
      <c r="N507" s="92">
        <f t="shared" si="743"/>
        <v>250000</v>
      </c>
      <c r="O507" s="92">
        <f t="shared" si="744"/>
        <v>250000</v>
      </c>
      <c r="P507" s="92">
        <f t="shared" si="745"/>
        <v>250000</v>
      </c>
      <c r="Q507" s="92">
        <f>Q508+Q511</f>
        <v>317682.41999999993</v>
      </c>
      <c r="R507" s="92">
        <f t="shared" ref="R507:S507" si="848">R508+R511</f>
        <v>0</v>
      </c>
      <c r="S507" s="92">
        <f t="shared" si="848"/>
        <v>0</v>
      </c>
      <c r="T507" s="92">
        <f t="shared" ref="T507:T510" si="849">N507+Q507</f>
        <v>567682.41999999993</v>
      </c>
      <c r="U507" s="92">
        <f t="shared" ref="U507:U510" si="850">O507+R507</f>
        <v>250000</v>
      </c>
      <c r="V507" s="92">
        <f t="shared" ref="V507:V510" si="851">P507+S507</f>
        <v>250000</v>
      </c>
      <c r="W507" s="92">
        <f>W508+W511</f>
        <v>0</v>
      </c>
      <c r="X507" s="92">
        <f t="shared" ref="X507:Y507" si="852">X508+X511</f>
        <v>0</v>
      </c>
      <c r="Y507" s="92">
        <f t="shared" si="852"/>
        <v>0</v>
      </c>
      <c r="Z507" s="92">
        <f t="shared" ref="Z507:Z513" si="853">T507+W507</f>
        <v>567682.41999999993</v>
      </c>
      <c r="AA507" s="92">
        <f t="shared" ref="AA507:AA513" si="854">U507+X507</f>
        <v>250000</v>
      </c>
      <c r="AB507" s="92">
        <f t="shared" ref="AB507:AB513" si="855">V507+Y507</f>
        <v>250000</v>
      </c>
    </row>
    <row r="508" spans="1:28">
      <c r="A508" s="166"/>
      <c r="B508" s="82" t="s">
        <v>247</v>
      </c>
      <c r="C508" s="137" t="s">
        <v>208</v>
      </c>
      <c r="D508" s="137" t="s">
        <v>21</v>
      </c>
      <c r="E508" s="137" t="s">
        <v>100</v>
      </c>
      <c r="F508" s="137" t="s">
        <v>248</v>
      </c>
      <c r="G508" s="33"/>
      <c r="H508" s="65">
        <f>H509</f>
        <v>250000</v>
      </c>
      <c r="I508" s="65">
        <f t="shared" si="847"/>
        <v>250000</v>
      </c>
      <c r="J508" s="65">
        <f t="shared" si="847"/>
        <v>250000</v>
      </c>
      <c r="K508" s="65">
        <f t="shared" si="847"/>
        <v>0</v>
      </c>
      <c r="L508" s="65">
        <f t="shared" si="847"/>
        <v>0</v>
      </c>
      <c r="M508" s="65">
        <f t="shared" si="847"/>
        <v>0</v>
      </c>
      <c r="N508" s="65">
        <f t="shared" si="743"/>
        <v>250000</v>
      </c>
      <c r="O508" s="65">
        <f t="shared" si="744"/>
        <v>250000</v>
      </c>
      <c r="P508" s="65">
        <f t="shared" si="745"/>
        <v>250000</v>
      </c>
      <c r="Q508" s="65">
        <f t="shared" ref="Q508:S512" si="856">Q509</f>
        <v>-250000</v>
      </c>
      <c r="R508" s="65">
        <f t="shared" si="856"/>
        <v>-250000</v>
      </c>
      <c r="S508" s="65">
        <f t="shared" si="856"/>
        <v>-250000</v>
      </c>
      <c r="T508" s="65">
        <f t="shared" si="849"/>
        <v>0</v>
      </c>
      <c r="U508" s="65">
        <f t="shared" si="850"/>
        <v>0</v>
      </c>
      <c r="V508" s="65">
        <f t="shared" si="851"/>
        <v>0</v>
      </c>
      <c r="W508" s="65">
        <f t="shared" ref="W508:Y512" si="857">W509</f>
        <v>0</v>
      </c>
      <c r="X508" s="65">
        <f t="shared" si="857"/>
        <v>0</v>
      </c>
      <c r="Y508" s="65">
        <f t="shared" si="857"/>
        <v>0</v>
      </c>
      <c r="Z508" s="65">
        <f t="shared" si="853"/>
        <v>0</v>
      </c>
      <c r="AA508" s="65">
        <f t="shared" si="854"/>
        <v>0</v>
      </c>
      <c r="AB508" s="65">
        <f t="shared" si="855"/>
        <v>0</v>
      </c>
    </row>
    <row r="509" spans="1:28">
      <c r="A509" s="166"/>
      <c r="B509" s="82" t="s">
        <v>35</v>
      </c>
      <c r="C509" s="137" t="s">
        <v>208</v>
      </c>
      <c r="D509" s="137" t="s">
        <v>21</v>
      </c>
      <c r="E509" s="137" t="s">
        <v>100</v>
      </c>
      <c r="F509" s="137" t="s">
        <v>248</v>
      </c>
      <c r="G509" s="70" t="s">
        <v>36</v>
      </c>
      <c r="H509" s="65">
        <f>H510</f>
        <v>250000</v>
      </c>
      <c r="I509" s="65">
        <f t="shared" ref="I509:M509" si="858">I510</f>
        <v>250000</v>
      </c>
      <c r="J509" s="65">
        <f t="shared" si="858"/>
        <v>250000</v>
      </c>
      <c r="K509" s="65">
        <f t="shared" si="858"/>
        <v>0</v>
      </c>
      <c r="L509" s="65">
        <f t="shared" si="858"/>
        <v>0</v>
      </c>
      <c r="M509" s="65">
        <f t="shared" si="858"/>
        <v>0</v>
      </c>
      <c r="N509" s="65">
        <f t="shared" si="743"/>
        <v>250000</v>
      </c>
      <c r="O509" s="65">
        <f t="shared" si="744"/>
        <v>250000</v>
      </c>
      <c r="P509" s="65">
        <f t="shared" si="745"/>
        <v>250000</v>
      </c>
      <c r="Q509" s="65">
        <f t="shared" si="856"/>
        <v>-250000</v>
      </c>
      <c r="R509" s="65">
        <f t="shared" si="856"/>
        <v>-250000</v>
      </c>
      <c r="S509" s="65">
        <f t="shared" si="856"/>
        <v>-250000</v>
      </c>
      <c r="T509" s="65">
        <f t="shared" si="849"/>
        <v>0</v>
      </c>
      <c r="U509" s="65">
        <f t="shared" si="850"/>
        <v>0</v>
      </c>
      <c r="V509" s="65">
        <f t="shared" si="851"/>
        <v>0</v>
      </c>
      <c r="W509" s="65">
        <f t="shared" si="857"/>
        <v>0</v>
      </c>
      <c r="X509" s="65">
        <f t="shared" si="857"/>
        <v>0</v>
      </c>
      <c r="Y509" s="65">
        <f t="shared" si="857"/>
        <v>0</v>
      </c>
      <c r="Z509" s="65">
        <f t="shared" si="853"/>
        <v>0</v>
      </c>
      <c r="AA509" s="65">
        <f t="shared" si="854"/>
        <v>0</v>
      </c>
      <c r="AB509" s="65">
        <f t="shared" si="855"/>
        <v>0</v>
      </c>
    </row>
    <row r="510" spans="1:28" ht="20.25" customHeight="1">
      <c r="A510" s="166"/>
      <c r="B510" s="82" t="s">
        <v>38</v>
      </c>
      <c r="C510" s="137" t="s">
        <v>208</v>
      </c>
      <c r="D510" s="137" t="s">
        <v>21</v>
      </c>
      <c r="E510" s="137" t="s">
        <v>100</v>
      </c>
      <c r="F510" s="137" t="s">
        <v>248</v>
      </c>
      <c r="G510" s="70" t="s">
        <v>37</v>
      </c>
      <c r="H510" s="64">
        <v>250000</v>
      </c>
      <c r="I510" s="64">
        <v>250000</v>
      </c>
      <c r="J510" s="64">
        <v>250000</v>
      </c>
      <c r="K510" s="64"/>
      <c r="L510" s="64"/>
      <c r="M510" s="64"/>
      <c r="N510" s="64">
        <f t="shared" si="743"/>
        <v>250000</v>
      </c>
      <c r="O510" s="64">
        <f t="shared" si="744"/>
        <v>250000</v>
      </c>
      <c r="P510" s="64">
        <f t="shared" si="745"/>
        <v>250000</v>
      </c>
      <c r="Q510" s="64">
        <v>-250000</v>
      </c>
      <c r="R510" s="64">
        <v>-250000</v>
      </c>
      <c r="S510" s="64">
        <v>-250000</v>
      </c>
      <c r="T510" s="64">
        <f t="shared" si="849"/>
        <v>0</v>
      </c>
      <c r="U510" s="64">
        <f t="shared" si="850"/>
        <v>0</v>
      </c>
      <c r="V510" s="64">
        <f t="shared" si="851"/>
        <v>0</v>
      </c>
      <c r="W510" s="64"/>
      <c r="X510" s="64"/>
      <c r="Y510" s="64"/>
      <c r="Z510" s="64">
        <f t="shared" si="853"/>
        <v>0</v>
      </c>
      <c r="AA510" s="64">
        <f t="shared" si="854"/>
        <v>0</v>
      </c>
      <c r="AB510" s="64">
        <f t="shared" si="855"/>
        <v>0</v>
      </c>
    </row>
    <row r="511" spans="1:28">
      <c r="A511" s="166"/>
      <c r="B511" s="82" t="s">
        <v>247</v>
      </c>
      <c r="C511" s="137" t="s">
        <v>208</v>
      </c>
      <c r="D511" s="137" t="s">
        <v>21</v>
      </c>
      <c r="E511" s="137" t="s">
        <v>100</v>
      </c>
      <c r="F511" s="137" t="s">
        <v>418</v>
      </c>
      <c r="G511" s="33"/>
      <c r="H511" s="65">
        <f>H512</f>
        <v>0</v>
      </c>
      <c r="I511" s="65">
        <f t="shared" ref="I511:M512" si="859">I512</f>
        <v>0</v>
      </c>
      <c r="J511" s="65">
        <f t="shared" si="859"/>
        <v>0</v>
      </c>
      <c r="K511" s="65">
        <f t="shared" si="859"/>
        <v>0</v>
      </c>
      <c r="L511" s="65">
        <f t="shared" si="859"/>
        <v>0</v>
      </c>
      <c r="M511" s="65">
        <f t="shared" si="859"/>
        <v>0</v>
      </c>
      <c r="N511" s="65">
        <f t="shared" ref="N511:N512" si="860">H511+K511</f>
        <v>0</v>
      </c>
      <c r="O511" s="65">
        <f t="shared" ref="O511:O512" si="861">I511+L511</f>
        <v>0</v>
      </c>
      <c r="P511" s="65">
        <f t="shared" ref="P511:P512" si="862">J511+M511</f>
        <v>0</v>
      </c>
      <c r="Q511" s="65">
        <f t="shared" si="856"/>
        <v>567682.41999999993</v>
      </c>
      <c r="R511" s="65">
        <f t="shared" si="856"/>
        <v>250000</v>
      </c>
      <c r="S511" s="65">
        <f t="shared" si="856"/>
        <v>250000</v>
      </c>
      <c r="T511" s="65">
        <f t="shared" ref="T511:T513" si="863">N511+Q511</f>
        <v>567682.41999999993</v>
      </c>
      <c r="U511" s="65">
        <f t="shared" ref="U511:U513" si="864">O511+R511</f>
        <v>250000</v>
      </c>
      <c r="V511" s="65">
        <f t="shared" ref="V511:V513" si="865">P511+S511</f>
        <v>250000</v>
      </c>
      <c r="W511" s="65">
        <f t="shared" si="857"/>
        <v>0</v>
      </c>
      <c r="X511" s="65">
        <f t="shared" si="857"/>
        <v>0</v>
      </c>
      <c r="Y511" s="65">
        <f t="shared" si="857"/>
        <v>0</v>
      </c>
      <c r="Z511" s="65">
        <f t="shared" si="853"/>
        <v>567682.41999999993</v>
      </c>
      <c r="AA511" s="65">
        <f t="shared" si="854"/>
        <v>250000</v>
      </c>
      <c r="AB511" s="65">
        <f t="shared" si="855"/>
        <v>250000</v>
      </c>
    </row>
    <row r="512" spans="1:28">
      <c r="A512" s="166"/>
      <c r="B512" s="82" t="s">
        <v>35</v>
      </c>
      <c r="C512" s="137" t="s">
        <v>208</v>
      </c>
      <c r="D512" s="137" t="s">
        <v>21</v>
      </c>
      <c r="E512" s="137" t="s">
        <v>100</v>
      </c>
      <c r="F512" s="137" t="s">
        <v>418</v>
      </c>
      <c r="G512" s="70" t="s">
        <v>36</v>
      </c>
      <c r="H512" s="65">
        <f>H513</f>
        <v>0</v>
      </c>
      <c r="I512" s="65">
        <f t="shared" si="859"/>
        <v>0</v>
      </c>
      <c r="J512" s="65">
        <f t="shared" si="859"/>
        <v>0</v>
      </c>
      <c r="K512" s="65">
        <f t="shared" si="859"/>
        <v>0</v>
      </c>
      <c r="L512" s="65">
        <f t="shared" si="859"/>
        <v>0</v>
      </c>
      <c r="M512" s="65">
        <f t="shared" si="859"/>
        <v>0</v>
      </c>
      <c r="N512" s="65">
        <f t="shared" si="860"/>
        <v>0</v>
      </c>
      <c r="O512" s="65">
        <f t="shared" si="861"/>
        <v>0</v>
      </c>
      <c r="P512" s="65">
        <f t="shared" si="862"/>
        <v>0</v>
      </c>
      <c r="Q512" s="65">
        <f t="shared" si="856"/>
        <v>567682.41999999993</v>
      </c>
      <c r="R512" s="65">
        <f t="shared" si="856"/>
        <v>250000</v>
      </c>
      <c r="S512" s="65">
        <f t="shared" si="856"/>
        <v>250000</v>
      </c>
      <c r="T512" s="65">
        <f t="shared" si="863"/>
        <v>567682.41999999993</v>
      </c>
      <c r="U512" s="65">
        <f t="shared" si="864"/>
        <v>250000</v>
      </c>
      <c r="V512" s="65">
        <f t="shared" si="865"/>
        <v>250000</v>
      </c>
      <c r="W512" s="65">
        <f t="shared" si="857"/>
        <v>0</v>
      </c>
      <c r="X512" s="65">
        <f t="shared" si="857"/>
        <v>0</v>
      </c>
      <c r="Y512" s="65">
        <f t="shared" si="857"/>
        <v>0</v>
      </c>
      <c r="Z512" s="65">
        <f t="shared" si="853"/>
        <v>567682.41999999993</v>
      </c>
      <c r="AA512" s="65">
        <f t="shared" si="854"/>
        <v>250000</v>
      </c>
      <c r="AB512" s="65">
        <f t="shared" si="855"/>
        <v>250000</v>
      </c>
    </row>
    <row r="513" spans="1:28" ht="20.25" customHeight="1">
      <c r="A513" s="166"/>
      <c r="B513" s="82" t="s">
        <v>38</v>
      </c>
      <c r="C513" s="137" t="s">
        <v>208</v>
      </c>
      <c r="D513" s="137" t="s">
        <v>21</v>
      </c>
      <c r="E513" s="137" t="s">
        <v>100</v>
      </c>
      <c r="F513" s="137" t="s">
        <v>418</v>
      </c>
      <c r="G513" s="70" t="s">
        <v>37</v>
      </c>
      <c r="H513" s="64"/>
      <c r="I513" s="64"/>
      <c r="J513" s="64"/>
      <c r="K513" s="64"/>
      <c r="L513" s="64"/>
      <c r="M513" s="64"/>
      <c r="N513" s="64"/>
      <c r="O513" s="64"/>
      <c r="P513" s="64"/>
      <c r="Q513" s="64">
        <f>250000+317682.42</f>
        <v>567682.41999999993</v>
      </c>
      <c r="R513" s="64">
        <v>250000</v>
      </c>
      <c r="S513" s="64">
        <v>250000</v>
      </c>
      <c r="T513" s="64">
        <f t="shared" si="863"/>
        <v>567682.41999999993</v>
      </c>
      <c r="U513" s="64">
        <f t="shared" si="864"/>
        <v>250000</v>
      </c>
      <c r="V513" s="64">
        <f t="shared" si="865"/>
        <v>250000</v>
      </c>
      <c r="W513" s="64"/>
      <c r="X513" s="64"/>
      <c r="Y513" s="64"/>
      <c r="Z513" s="64">
        <f t="shared" si="853"/>
        <v>567682.41999999993</v>
      </c>
      <c r="AA513" s="64">
        <f t="shared" si="854"/>
        <v>250000</v>
      </c>
      <c r="AB513" s="64">
        <f t="shared" si="855"/>
        <v>250000</v>
      </c>
    </row>
    <row r="514" spans="1:28" ht="20.25" customHeight="1">
      <c r="A514" s="166"/>
      <c r="B514" s="201"/>
      <c r="C514" s="94"/>
      <c r="D514" s="94"/>
      <c r="E514" s="94"/>
      <c r="F514" s="94"/>
      <c r="G514" s="95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  <c r="AB514" s="98"/>
    </row>
    <row r="515" spans="1:28" ht="69">
      <c r="A515" s="89">
        <v>17</v>
      </c>
      <c r="B515" s="161" t="s">
        <v>303</v>
      </c>
      <c r="C515" s="90" t="s">
        <v>158</v>
      </c>
      <c r="D515" s="90" t="s">
        <v>21</v>
      </c>
      <c r="E515" s="90" t="s">
        <v>100</v>
      </c>
      <c r="F515" s="90" t="s">
        <v>101</v>
      </c>
      <c r="G515" s="91"/>
      <c r="H515" s="92">
        <f>H528+H522+H516+H519+H533+H525</f>
        <v>7074047</v>
      </c>
      <c r="I515" s="92">
        <f t="shared" ref="I515:J515" si="866">I528+I522+I516+I519+I533+I525</f>
        <v>4309808.8800000008</v>
      </c>
      <c r="J515" s="92">
        <f t="shared" si="866"/>
        <v>3926201.2399999998</v>
      </c>
      <c r="K515" s="92">
        <f t="shared" ref="K515:M515" si="867">K528+K522+K516+K519+K533+K525</f>
        <v>-1230000</v>
      </c>
      <c r="L515" s="92">
        <f t="shared" si="867"/>
        <v>0</v>
      </c>
      <c r="M515" s="92">
        <f t="shared" si="867"/>
        <v>0</v>
      </c>
      <c r="N515" s="92">
        <f t="shared" si="743"/>
        <v>5844047</v>
      </c>
      <c r="O515" s="92">
        <f t="shared" si="744"/>
        <v>4309808.8800000008</v>
      </c>
      <c r="P515" s="92">
        <f t="shared" si="745"/>
        <v>3926201.2399999998</v>
      </c>
      <c r="Q515" s="92">
        <f t="shared" ref="Q515:S515" si="868">Q528+Q522+Q516+Q519+Q533+Q525</f>
        <v>0</v>
      </c>
      <c r="R515" s="92">
        <f t="shared" si="868"/>
        <v>0</v>
      </c>
      <c r="S515" s="92">
        <f t="shared" si="868"/>
        <v>0</v>
      </c>
      <c r="T515" s="92">
        <f t="shared" ref="T515:T535" si="869">N515+Q515</f>
        <v>5844047</v>
      </c>
      <c r="U515" s="92">
        <f t="shared" ref="U515:U535" si="870">O515+R515</f>
        <v>4309808.8800000008</v>
      </c>
      <c r="V515" s="92">
        <f t="shared" ref="V515:V535" si="871">P515+S515</f>
        <v>3926201.2399999998</v>
      </c>
      <c r="W515" s="92">
        <f t="shared" ref="W515:Y515" si="872">W528+W522+W516+W519+W533+W525</f>
        <v>13000</v>
      </c>
      <c r="X515" s="92">
        <f t="shared" si="872"/>
        <v>0</v>
      </c>
      <c r="Y515" s="92">
        <f t="shared" si="872"/>
        <v>0</v>
      </c>
      <c r="Z515" s="92">
        <f t="shared" ref="Z515:Z535" si="873">T515+W515</f>
        <v>5857047</v>
      </c>
      <c r="AA515" s="92">
        <f t="shared" ref="AA515:AA535" si="874">U515+X515</f>
        <v>4309808.8800000008</v>
      </c>
      <c r="AB515" s="92">
        <f t="shared" ref="AB515:AB535" si="875">V515+Y515</f>
        <v>3926201.2399999998</v>
      </c>
    </row>
    <row r="516" spans="1:28" ht="26.4">
      <c r="A516" s="144"/>
      <c r="B516" s="162" t="s">
        <v>249</v>
      </c>
      <c r="C516" s="120" t="s">
        <v>158</v>
      </c>
      <c r="D516" s="120" t="s">
        <v>21</v>
      </c>
      <c r="E516" s="120" t="s">
        <v>100</v>
      </c>
      <c r="F516" s="120" t="s">
        <v>250</v>
      </c>
      <c r="G516" s="121"/>
      <c r="H516" s="98">
        <f>H517</f>
        <v>150000</v>
      </c>
      <c r="I516" s="98">
        <f t="shared" ref="I516:M516" si="876">I517</f>
        <v>150000</v>
      </c>
      <c r="J516" s="98">
        <f t="shared" si="876"/>
        <v>0</v>
      </c>
      <c r="K516" s="98">
        <f t="shared" si="876"/>
        <v>0</v>
      </c>
      <c r="L516" s="98">
        <f t="shared" si="876"/>
        <v>0</v>
      </c>
      <c r="M516" s="98">
        <f t="shared" si="876"/>
        <v>0</v>
      </c>
      <c r="N516" s="98">
        <f t="shared" si="743"/>
        <v>150000</v>
      </c>
      <c r="O516" s="98">
        <f t="shared" si="744"/>
        <v>150000</v>
      </c>
      <c r="P516" s="98">
        <f t="shared" si="745"/>
        <v>0</v>
      </c>
      <c r="Q516" s="98">
        <f t="shared" ref="Q516:S517" si="877">Q517</f>
        <v>0</v>
      </c>
      <c r="R516" s="98">
        <f t="shared" si="877"/>
        <v>0</v>
      </c>
      <c r="S516" s="98">
        <f t="shared" si="877"/>
        <v>0</v>
      </c>
      <c r="T516" s="98">
        <f t="shared" si="869"/>
        <v>150000</v>
      </c>
      <c r="U516" s="98">
        <f t="shared" si="870"/>
        <v>150000</v>
      </c>
      <c r="V516" s="98">
        <f t="shared" si="871"/>
        <v>0</v>
      </c>
      <c r="W516" s="98">
        <f t="shared" ref="W516:Y517" si="878">W517</f>
        <v>0</v>
      </c>
      <c r="X516" s="98">
        <f t="shared" si="878"/>
        <v>0</v>
      </c>
      <c r="Y516" s="98">
        <f t="shared" si="878"/>
        <v>0</v>
      </c>
      <c r="Z516" s="98">
        <f t="shared" si="873"/>
        <v>150000</v>
      </c>
      <c r="AA516" s="98">
        <f t="shared" si="874"/>
        <v>150000</v>
      </c>
      <c r="AB516" s="98">
        <f t="shared" si="875"/>
        <v>0</v>
      </c>
    </row>
    <row r="517" spans="1:28" ht="26.4">
      <c r="A517" s="144"/>
      <c r="B517" s="126" t="s">
        <v>186</v>
      </c>
      <c r="C517" s="120" t="s">
        <v>158</v>
      </c>
      <c r="D517" s="120" t="s">
        <v>21</v>
      </c>
      <c r="E517" s="120" t="s">
        <v>100</v>
      </c>
      <c r="F517" s="120" t="s">
        <v>250</v>
      </c>
      <c r="G517" s="121" t="s">
        <v>32</v>
      </c>
      <c r="H517" s="98">
        <f>H518</f>
        <v>150000</v>
      </c>
      <c r="I517" s="98">
        <f t="shared" ref="I517:M517" si="879">I518</f>
        <v>150000</v>
      </c>
      <c r="J517" s="98">
        <f t="shared" si="879"/>
        <v>0</v>
      </c>
      <c r="K517" s="98">
        <f t="shared" si="879"/>
        <v>0</v>
      </c>
      <c r="L517" s="98">
        <f t="shared" si="879"/>
        <v>0</v>
      </c>
      <c r="M517" s="98">
        <f t="shared" si="879"/>
        <v>0</v>
      </c>
      <c r="N517" s="98">
        <f t="shared" si="743"/>
        <v>150000</v>
      </c>
      <c r="O517" s="98">
        <f t="shared" si="744"/>
        <v>150000</v>
      </c>
      <c r="P517" s="98">
        <f t="shared" si="745"/>
        <v>0</v>
      </c>
      <c r="Q517" s="98">
        <f t="shared" si="877"/>
        <v>0</v>
      </c>
      <c r="R517" s="98">
        <f t="shared" si="877"/>
        <v>0</v>
      </c>
      <c r="S517" s="98">
        <f t="shared" si="877"/>
        <v>0</v>
      </c>
      <c r="T517" s="98">
        <f t="shared" si="869"/>
        <v>150000</v>
      </c>
      <c r="U517" s="98">
        <f t="shared" si="870"/>
        <v>150000</v>
      </c>
      <c r="V517" s="98">
        <f t="shared" si="871"/>
        <v>0</v>
      </c>
      <c r="W517" s="98">
        <f t="shared" si="878"/>
        <v>0</v>
      </c>
      <c r="X517" s="98">
        <f t="shared" si="878"/>
        <v>0</v>
      </c>
      <c r="Y517" s="98">
        <f t="shared" si="878"/>
        <v>0</v>
      </c>
      <c r="Z517" s="98">
        <f t="shared" si="873"/>
        <v>150000</v>
      </c>
      <c r="AA517" s="98">
        <f t="shared" si="874"/>
        <v>150000</v>
      </c>
      <c r="AB517" s="98">
        <f t="shared" si="875"/>
        <v>0</v>
      </c>
    </row>
    <row r="518" spans="1:28" ht="26.4">
      <c r="A518" s="144"/>
      <c r="B518" s="71" t="s">
        <v>34</v>
      </c>
      <c r="C518" s="120" t="s">
        <v>158</v>
      </c>
      <c r="D518" s="120" t="s">
        <v>21</v>
      </c>
      <c r="E518" s="120" t="s">
        <v>100</v>
      </c>
      <c r="F518" s="120" t="s">
        <v>250</v>
      </c>
      <c r="G518" s="121" t="s">
        <v>33</v>
      </c>
      <c r="H518" s="122">
        <v>150000</v>
      </c>
      <c r="I518" s="122">
        <v>150000</v>
      </c>
      <c r="J518" s="122">
        <v>0</v>
      </c>
      <c r="K518" s="122"/>
      <c r="L518" s="122"/>
      <c r="M518" s="122"/>
      <c r="N518" s="122">
        <f t="shared" si="743"/>
        <v>150000</v>
      </c>
      <c r="O518" s="122">
        <f t="shared" si="744"/>
        <v>150000</v>
      </c>
      <c r="P518" s="122">
        <f t="shared" si="745"/>
        <v>0</v>
      </c>
      <c r="Q518" s="122"/>
      <c r="R518" s="122"/>
      <c r="S518" s="122"/>
      <c r="T518" s="122">
        <f t="shared" si="869"/>
        <v>150000</v>
      </c>
      <c r="U518" s="122">
        <f t="shared" si="870"/>
        <v>150000</v>
      </c>
      <c r="V518" s="122">
        <f t="shared" si="871"/>
        <v>0</v>
      </c>
      <c r="W518" s="122"/>
      <c r="X518" s="122"/>
      <c r="Y518" s="122"/>
      <c r="Z518" s="122">
        <f t="shared" si="873"/>
        <v>150000</v>
      </c>
      <c r="AA518" s="122">
        <f t="shared" si="874"/>
        <v>150000</v>
      </c>
      <c r="AB518" s="122">
        <f t="shared" si="875"/>
        <v>0</v>
      </c>
    </row>
    <row r="519" spans="1:28" ht="13.8">
      <c r="A519" s="144"/>
      <c r="B519" s="142" t="s">
        <v>251</v>
      </c>
      <c r="C519" s="120" t="s">
        <v>158</v>
      </c>
      <c r="D519" s="120" t="s">
        <v>21</v>
      </c>
      <c r="E519" s="120" t="s">
        <v>100</v>
      </c>
      <c r="F519" s="120" t="s">
        <v>252</v>
      </c>
      <c r="G519" s="121"/>
      <c r="H519" s="145">
        <f>H520</f>
        <v>3694047</v>
      </c>
      <c r="I519" s="145">
        <f t="shared" ref="I519:M519" si="880">I520</f>
        <v>3709808.8800000004</v>
      </c>
      <c r="J519" s="145">
        <f t="shared" si="880"/>
        <v>3526201.2399999998</v>
      </c>
      <c r="K519" s="145">
        <f t="shared" si="880"/>
        <v>0</v>
      </c>
      <c r="L519" s="145">
        <f t="shared" si="880"/>
        <v>0</v>
      </c>
      <c r="M519" s="145">
        <f t="shared" si="880"/>
        <v>0</v>
      </c>
      <c r="N519" s="145">
        <f t="shared" si="743"/>
        <v>3694047</v>
      </c>
      <c r="O519" s="145">
        <f t="shared" si="744"/>
        <v>3709808.8800000004</v>
      </c>
      <c r="P519" s="145">
        <f t="shared" si="745"/>
        <v>3526201.2399999998</v>
      </c>
      <c r="Q519" s="145">
        <f t="shared" ref="Q519:S520" si="881">Q520</f>
        <v>0</v>
      </c>
      <c r="R519" s="145">
        <f t="shared" si="881"/>
        <v>0</v>
      </c>
      <c r="S519" s="145">
        <f t="shared" si="881"/>
        <v>0</v>
      </c>
      <c r="T519" s="145">
        <f t="shared" si="869"/>
        <v>3694047</v>
      </c>
      <c r="U519" s="145">
        <f t="shared" si="870"/>
        <v>3709808.8800000004</v>
      </c>
      <c r="V519" s="145">
        <f t="shared" si="871"/>
        <v>3526201.2399999998</v>
      </c>
      <c r="W519" s="145">
        <f t="shared" ref="W519:Y520" si="882">W520</f>
        <v>13000</v>
      </c>
      <c r="X519" s="145">
        <f t="shared" si="882"/>
        <v>0</v>
      </c>
      <c r="Y519" s="145">
        <f t="shared" si="882"/>
        <v>0</v>
      </c>
      <c r="Z519" s="145">
        <f t="shared" si="873"/>
        <v>3707047</v>
      </c>
      <c r="AA519" s="145">
        <f t="shared" si="874"/>
        <v>3709808.8800000004</v>
      </c>
      <c r="AB519" s="145">
        <f t="shared" si="875"/>
        <v>3526201.2399999998</v>
      </c>
    </row>
    <row r="520" spans="1:28" ht="26.4">
      <c r="A520" s="144"/>
      <c r="B520" s="126" t="s">
        <v>186</v>
      </c>
      <c r="C520" s="120" t="s">
        <v>158</v>
      </c>
      <c r="D520" s="120" t="s">
        <v>21</v>
      </c>
      <c r="E520" s="120" t="s">
        <v>100</v>
      </c>
      <c r="F520" s="120" t="s">
        <v>252</v>
      </c>
      <c r="G520" s="121" t="s">
        <v>32</v>
      </c>
      <c r="H520" s="145">
        <f>H521</f>
        <v>3694047</v>
      </c>
      <c r="I520" s="145">
        <f t="shared" ref="I520:M520" si="883">I521</f>
        <v>3709808.8800000004</v>
      </c>
      <c r="J520" s="145">
        <f t="shared" si="883"/>
        <v>3526201.2399999998</v>
      </c>
      <c r="K520" s="145">
        <f t="shared" si="883"/>
        <v>0</v>
      </c>
      <c r="L520" s="145">
        <f t="shared" si="883"/>
        <v>0</v>
      </c>
      <c r="M520" s="145">
        <f t="shared" si="883"/>
        <v>0</v>
      </c>
      <c r="N520" s="145">
        <f t="shared" si="743"/>
        <v>3694047</v>
      </c>
      <c r="O520" s="145">
        <f t="shared" si="744"/>
        <v>3709808.8800000004</v>
      </c>
      <c r="P520" s="145">
        <f t="shared" si="745"/>
        <v>3526201.2399999998</v>
      </c>
      <c r="Q520" s="145">
        <f t="shared" si="881"/>
        <v>0</v>
      </c>
      <c r="R520" s="145">
        <f t="shared" si="881"/>
        <v>0</v>
      </c>
      <c r="S520" s="145">
        <f t="shared" si="881"/>
        <v>0</v>
      </c>
      <c r="T520" s="145">
        <f t="shared" si="869"/>
        <v>3694047</v>
      </c>
      <c r="U520" s="145">
        <f t="shared" si="870"/>
        <v>3709808.8800000004</v>
      </c>
      <c r="V520" s="145">
        <f t="shared" si="871"/>
        <v>3526201.2399999998</v>
      </c>
      <c r="W520" s="145">
        <f t="shared" si="882"/>
        <v>13000</v>
      </c>
      <c r="X520" s="145">
        <f t="shared" si="882"/>
        <v>0</v>
      </c>
      <c r="Y520" s="145">
        <f t="shared" si="882"/>
        <v>0</v>
      </c>
      <c r="Z520" s="145">
        <f t="shared" si="873"/>
        <v>3707047</v>
      </c>
      <c r="AA520" s="145">
        <f t="shared" si="874"/>
        <v>3709808.8800000004</v>
      </c>
      <c r="AB520" s="145">
        <f t="shared" si="875"/>
        <v>3526201.2399999998</v>
      </c>
    </row>
    <row r="521" spans="1:28" ht="26.4">
      <c r="A521" s="144"/>
      <c r="B521" s="71" t="s">
        <v>34</v>
      </c>
      <c r="C521" s="120" t="s">
        <v>158</v>
      </c>
      <c r="D521" s="120" t="s">
        <v>21</v>
      </c>
      <c r="E521" s="120" t="s">
        <v>100</v>
      </c>
      <c r="F521" s="120" t="s">
        <v>252</v>
      </c>
      <c r="G521" s="121" t="s">
        <v>33</v>
      </c>
      <c r="H521" s="122">
        <v>3694047</v>
      </c>
      <c r="I521" s="122">
        <v>3709808.8800000004</v>
      </c>
      <c r="J521" s="122">
        <v>3526201.2399999998</v>
      </c>
      <c r="K521" s="122"/>
      <c r="L521" s="122"/>
      <c r="M521" s="122"/>
      <c r="N521" s="122">
        <f t="shared" si="743"/>
        <v>3694047</v>
      </c>
      <c r="O521" s="122">
        <f t="shared" si="744"/>
        <v>3709808.8800000004</v>
      </c>
      <c r="P521" s="122">
        <f t="shared" si="745"/>
        <v>3526201.2399999998</v>
      </c>
      <c r="Q521" s="122"/>
      <c r="R521" s="122"/>
      <c r="S521" s="122"/>
      <c r="T521" s="122">
        <f t="shared" si="869"/>
        <v>3694047</v>
      </c>
      <c r="U521" s="122">
        <f t="shared" si="870"/>
        <v>3709808.8800000004</v>
      </c>
      <c r="V521" s="122">
        <f t="shared" si="871"/>
        <v>3526201.2399999998</v>
      </c>
      <c r="W521" s="122">
        <v>13000</v>
      </c>
      <c r="X521" s="122"/>
      <c r="Y521" s="122"/>
      <c r="Z521" s="122">
        <f t="shared" si="873"/>
        <v>3707047</v>
      </c>
      <c r="AA521" s="122">
        <f t="shared" si="874"/>
        <v>3709808.8800000004</v>
      </c>
      <c r="AB521" s="122">
        <f t="shared" si="875"/>
        <v>3526201.2399999998</v>
      </c>
    </row>
    <row r="522" spans="1:28">
      <c r="A522" s="181"/>
      <c r="B522" s="119" t="s">
        <v>192</v>
      </c>
      <c r="C522" s="120" t="s">
        <v>158</v>
      </c>
      <c r="D522" s="120" t="s">
        <v>21</v>
      </c>
      <c r="E522" s="120" t="s">
        <v>100</v>
      </c>
      <c r="F522" s="120" t="s">
        <v>191</v>
      </c>
      <c r="G522" s="121"/>
      <c r="H522" s="98">
        <f>H523</f>
        <v>95000</v>
      </c>
      <c r="I522" s="98">
        <f t="shared" ref="I522:M523" si="884">I523</f>
        <v>95000</v>
      </c>
      <c r="J522" s="98">
        <f t="shared" si="884"/>
        <v>45000</v>
      </c>
      <c r="K522" s="98">
        <f t="shared" si="884"/>
        <v>0</v>
      </c>
      <c r="L522" s="98">
        <f t="shared" si="884"/>
        <v>0</v>
      </c>
      <c r="M522" s="98">
        <f t="shared" si="884"/>
        <v>0</v>
      </c>
      <c r="N522" s="98">
        <f t="shared" si="743"/>
        <v>95000</v>
      </c>
      <c r="O522" s="98">
        <f t="shared" si="744"/>
        <v>95000</v>
      </c>
      <c r="P522" s="98">
        <f t="shared" si="745"/>
        <v>45000</v>
      </c>
      <c r="Q522" s="98">
        <f t="shared" ref="Q522:S523" si="885">Q523</f>
        <v>0</v>
      </c>
      <c r="R522" s="98">
        <f t="shared" si="885"/>
        <v>0</v>
      </c>
      <c r="S522" s="98">
        <f t="shared" si="885"/>
        <v>0</v>
      </c>
      <c r="T522" s="98">
        <f t="shared" si="869"/>
        <v>95000</v>
      </c>
      <c r="U522" s="98">
        <f t="shared" si="870"/>
        <v>95000</v>
      </c>
      <c r="V522" s="98">
        <f t="shared" si="871"/>
        <v>45000</v>
      </c>
      <c r="W522" s="98">
        <f t="shared" ref="W522:Y523" si="886">W523</f>
        <v>0</v>
      </c>
      <c r="X522" s="98">
        <f t="shared" si="886"/>
        <v>0</v>
      </c>
      <c r="Y522" s="98">
        <f t="shared" si="886"/>
        <v>0</v>
      </c>
      <c r="Z522" s="98">
        <f t="shared" si="873"/>
        <v>95000</v>
      </c>
      <c r="AA522" s="98">
        <f t="shared" si="874"/>
        <v>95000</v>
      </c>
      <c r="AB522" s="98">
        <f t="shared" si="875"/>
        <v>45000</v>
      </c>
    </row>
    <row r="523" spans="1:28" ht="26.4">
      <c r="A523" s="181"/>
      <c r="B523" s="82" t="s">
        <v>186</v>
      </c>
      <c r="C523" s="120" t="s">
        <v>158</v>
      </c>
      <c r="D523" s="120" t="s">
        <v>21</v>
      </c>
      <c r="E523" s="120" t="s">
        <v>100</v>
      </c>
      <c r="F523" s="120" t="s">
        <v>191</v>
      </c>
      <c r="G523" s="121" t="s">
        <v>32</v>
      </c>
      <c r="H523" s="98">
        <f>H524</f>
        <v>95000</v>
      </c>
      <c r="I523" s="98">
        <f t="shared" si="884"/>
        <v>95000</v>
      </c>
      <c r="J523" s="98">
        <f t="shared" si="884"/>
        <v>45000</v>
      </c>
      <c r="K523" s="98">
        <f t="shared" si="884"/>
        <v>0</v>
      </c>
      <c r="L523" s="98">
        <f t="shared" si="884"/>
        <v>0</v>
      </c>
      <c r="M523" s="98">
        <f t="shared" si="884"/>
        <v>0</v>
      </c>
      <c r="N523" s="98">
        <f t="shared" si="743"/>
        <v>95000</v>
      </c>
      <c r="O523" s="98">
        <f t="shared" si="744"/>
        <v>95000</v>
      </c>
      <c r="P523" s="98">
        <f t="shared" si="745"/>
        <v>45000</v>
      </c>
      <c r="Q523" s="98">
        <f t="shared" si="885"/>
        <v>0</v>
      </c>
      <c r="R523" s="98">
        <f t="shared" si="885"/>
        <v>0</v>
      </c>
      <c r="S523" s="98">
        <f t="shared" si="885"/>
        <v>0</v>
      </c>
      <c r="T523" s="98">
        <f t="shared" si="869"/>
        <v>95000</v>
      </c>
      <c r="U523" s="98">
        <f t="shared" si="870"/>
        <v>95000</v>
      </c>
      <c r="V523" s="98">
        <f t="shared" si="871"/>
        <v>45000</v>
      </c>
      <c r="W523" s="98">
        <f t="shared" si="886"/>
        <v>0</v>
      </c>
      <c r="X523" s="98">
        <f t="shared" si="886"/>
        <v>0</v>
      </c>
      <c r="Y523" s="98">
        <f t="shared" si="886"/>
        <v>0</v>
      </c>
      <c r="Z523" s="98">
        <f t="shared" si="873"/>
        <v>95000</v>
      </c>
      <c r="AA523" s="98">
        <f t="shared" si="874"/>
        <v>95000</v>
      </c>
      <c r="AB523" s="98">
        <f t="shared" si="875"/>
        <v>45000</v>
      </c>
    </row>
    <row r="524" spans="1:28" ht="26.4">
      <c r="A524" s="181"/>
      <c r="B524" s="71" t="s">
        <v>34</v>
      </c>
      <c r="C524" s="120" t="s">
        <v>158</v>
      </c>
      <c r="D524" s="120" t="s">
        <v>21</v>
      </c>
      <c r="E524" s="120" t="s">
        <v>100</v>
      </c>
      <c r="F524" s="120" t="s">
        <v>191</v>
      </c>
      <c r="G524" s="121" t="s">
        <v>33</v>
      </c>
      <c r="H524" s="122">
        <v>95000</v>
      </c>
      <c r="I524" s="122">
        <v>95000</v>
      </c>
      <c r="J524" s="122">
        <v>45000</v>
      </c>
      <c r="K524" s="122"/>
      <c r="L524" s="122"/>
      <c r="M524" s="122"/>
      <c r="N524" s="122">
        <f t="shared" si="743"/>
        <v>95000</v>
      </c>
      <c r="O524" s="122">
        <f t="shared" si="744"/>
        <v>95000</v>
      </c>
      <c r="P524" s="122">
        <f t="shared" si="745"/>
        <v>45000</v>
      </c>
      <c r="Q524" s="122"/>
      <c r="R524" s="122"/>
      <c r="S524" s="122"/>
      <c r="T524" s="122">
        <f t="shared" si="869"/>
        <v>95000</v>
      </c>
      <c r="U524" s="122">
        <f t="shared" si="870"/>
        <v>95000</v>
      </c>
      <c r="V524" s="122">
        <f t="shared" si="871"/>
        <v>45000</v>
      </c>
      <c r="W524" s="122"/>
      <c r="X524" s="122"/>
      <c r="Y524" s="122"/>
      <c r="Z524" s="122">
        <f t="shared" si="873"/>
        <v>95000</v>
      </c>
      <c r="AA524" s="122">
        <f t="shared" si="874"/>
        <v>95000</v>
      </c>
      <c r="AB524" s="122">
        <f t="shared" si="875"/>
        <v>45000</v>
      </c>
    </row>
    <row r="525" spans="1:28">
      <c r="A525" s="181"/>
      <c r="B525" s="71" t="s">
        <v>254</v>
      </c>
      <c r="C525" s="120" t="s">
        <v>158</v>
      </c>
      <c r="D525" s="120" t="s">
        <v>21</v>
      </c>
      <c r="E525" s="120" t="s">
        <v>100</v>
      </c>
      <c r="F525" s="120" t="s">
        <v>255</v>
      </c>
      <c r="G525" s="121"/>
      <c r="H525" s="145">
        <f>H526</f>
        <v>155000</v>
      </c>
      <c r="I525" s="145">
        <f t="shared" ref="I525:M525" si="887">I526</f>
        <v>155000</v>
      </c>
      <c r="J525" s="145">
        <f t="shared" si="887"/>
        <v>155000</v>
      </c>
      <c r="K525" s="145">
        <f t="shared" si="887"/>
        <v>0</v>
      </c>
      <c r="L525" s="145">
        <f t="shared" si="887"/>
        <v>0</v>
      </c>
      <c r="M525" s="145">
        <f t="shared" si="887"/>
        <v>0</v>
      </c>
      <c r="N525" s="145">
        <f t="shared" si="743"/>
        <v>155000</v>
      </c>
      <c r="O525" s="145">
        <f t="shared" si="744"/>
        <v>155000</v>
      </c>
      <c r="P525" s="145">
        <f t="shared" si="745"/>
        <v>155000</v>
      </c>
      <c r="Q525" s="145">
        <f t="shared" ref="Q525:S526" si="888">Q526</f>
        <v>0</v>
      </c>
      <c r="R525" s="145">
        <f t="shared" si="888"/>
        <v>0</v>
      </c>
      <c r="S525" s="145">
        <f t="shared" si="888"/>
        <v>0</v>
      </c>
      <c r="T525" s="145">
        <f t="shared" si="869"/>
        <v>155000</v>
      </c>
      <c r="U525" s="145">
        <f t="shared" si="870"/>
        <v>155000</v>
      </c>
      <c r="V525" s="145">
        <f t="shared" si="871"/>
        <v>155000</v>
      </c>
      <c r="W525" s="145">
        <f t="shared" ref="W525:Y526" si="889">W526</f>
        <v>0</v>
      </c>
      <c r="X525" s="145">
        <f t="shared" si="889"/>
        <v>0</v>
      </c>
      <c r="Y525" s="145">
        <f t="shared" si="889"/>
        <v>0</v>
      </c>
      <c r="Z525" s="145">
        <f t="shared" si="873"/>
        <v>155000</v>
      </c>
      <c r="AA525" s="145">
        <f t="shared" si="874"/>
        <v>155000</v>
      </c>
      <c r="AB525" s="145">
        <f t="shared" si="875"/>
        <v>155000</v>
      </c>
    </row>
    <row r="526" spans="1:28" ht="26.4">
      <c r="A526" s="181"/>
      <c r="B526" s="126" t="s">
        <v>186</v>
      </c>
      <c r="C526" s="120" t="s">
        <v>158</v>
      </c>
      <c r="D526" s="120" t="s">
        <v>21</v>
      </c>
      <c r="E526" s="120" t="s">
        <v>100</v>
      </c>
      <c r="F526" s="120" t="s">
        <v>255</v>
      </c>
      <c r="G526" s="121" t="s">
        <v>32</v>
      </c>
      <c r="H526" s="145">
        <f>H527</f>
        <v>155000</v>
      </c>
      <c r="I526" s="145">
        <f t="shared" ref="I526:M526" si="890">I527</f>
        <v>155000</v>
      </c>
      <c r="J526" s="145">
        <f t="shared" si="890"/>
        <v>155000</v>
      </c>
      <c r="K526" s="145">
        <f t="shared" si="890"/>
        <v>0</v>
      </c>
      <c r="L526" s="145">
        <f t="shared" si="890"/>
        <v>0</v>
      </c>
      <c r="M526" s="145">
        <f t="shared" si="890"/>
        <v>0</v>
      </c>
      <c r="N526" s="145">
        <f t="shared" si="743"/>
        <v>155000</v>
      </c>
      <c r="O526" s="145">
        <f t="shared" si="744"/>
        <v>155000</v>
      </c>
      <c r="P526" s="145">
        <f t="shared" si="745"/>
        <v>155000</v>
      </c>
      <c r="Q526" s="145">
        <f t="shared" si="888"/>
        <v>0</v>
      </c>
      <c r="R526" s="145">
        <f t="shared" si="888"/>
        <v>0</v>
      </c>
      <c r="S526" s="145">
        <f t="shared" si="888"/>
        <v>0</v>
      </c>
      <c r="T526" s="145">
        <f t="shared" si="869"/>
        <v>155000</v>
      </c>
      <c r="U526" s="145">
        <f t="shared" si="870"/>
        <v>155000</v>
      </c>
      <c r="V526" s="145">
        <f t="shared" si="871"/>
        <v>155000</v>
      </c>
      <c r="W526" s="145">
        <f t="shared" si="889"/>
        <v>0</v>
      </c>
      <c r="X526" s="145">
        <f t="shared" si="889"/>
        <v>0</v>
      </c>
      <c r="Y526" s="145">
        <f t="shared" si="889"/>
        <v>0</v>
      </c>
      <c r="Z526" s="145">
        <f t="shared" si="873"/>
        <v>155000</v>
      </c>
      <c r="AA526" s="145">
        <f t="shared" si="874"/>
        <v>155000</v>
      </c>
      <c r="AB526" s="145">
        <f t="shared" si="875"/>
        <v>155000</v>
      </c>
    </row>
    <row r="527" spans="1:28" ht="26.4">
      <c r="A527" s="181"/>
      <c r="B527" s="71" t="s">
        <v>34</v>
      </c>
      <c r="C527" s="120" t="s">
        <v>158</v>
      </c>
      <c r="D527" s="120" t="s">
        <v>21</v>
      </c>
      <c r="E527" s="120" t="s">
        <v>100</v>
      </c>
      <c r="F527" s="120" t="s">
        <v>255</v>
      </c>
      <c r="G527" s="121" t="s">
        <v>33</v>
      </c>
      <c r="H527" s="122">
        <v>155000</v>
      </c>
      <c r="I527" s="122">
        <v>155000</v>
      </c>
      <c r="J527" s="122">
        <v>155000</v>
      </c>
      <c r="K527" s="122"/>
      <c r="L527" s="122"/>
      <c r="M527" s="122"/>
      <c r="N527" s="122">
        <f t="shared" si="743"/>
        <v>155000</v>
      </c>
      <c r="O527" s="122">
        <f t="shared" si="744"/>
        <v>155000</v>
      </c>
      <c r="P527" s="122">
        <f t="shared" si="745"/>
        <v>155000</v>
      </c>
      <c r="Q527" s="122"/>
      <c r="R527" s="122"/>
      <c r="S527" s="122"/>
      <c r="T527" s="122">
        <f t="shared" si="869"/>
        <v>155000</v>
      </c>
      <c r="U527" s="122">
        <f t="shared" si="870"/>
        <v>155000</v>
      </c>
      <c r="V527" s="122">
        <f t="shared" si="871"/>
        <v>155000</v>
      </c>
      <c r="W527" s="122"/>
      <c r="X527" s="122"/>
      <c r="Y527" s="122"/>
      <c r="Z527" s="122">
        <f t="shared" si="873"/>
        <v>155000</v>
      </c>
      <c r="AA527" s="122">
        <f t="shared" si="874"/>
        <v>155000</v>
      </c>
      <c r="AB527" s="122">
        <f t="shared" si="875"/>
        <v>155000</v>
      </c>
    </row>
    <row r="528" spans="1:28">
      <c r="A528" s="166"/>
      <c r="B528" s="160" t="s">
        <v>253</v>
      </c>
      <c r="C528" s="69" t="s">
        <v>158</v>
      </c>
      <c r="D528" s="69" t="s">
        <v>21</v>
      </c>
      <c r="E528" s="69" t="s">
        <v>100</v>
      </c>
      <c r="F528" s="69" t="s">
        <v>126</v>
      </c>
      <c r="G528" s="95"/>
      <c r="H528" s="98">
        <f t="shared" ref="H528:M528" si="891">H531</f>
        <v>200000</v>
      </c>
      <c r="I528" s="98">
        <f t="shared" si="891"/>
        <v>200000</v>
      </c>
      <c r="J528" s="98">
        <f t="shared" si="891"/>
        <v>200000</v>
      </c>
      <c r="K528" s="98">
        <f t="shared" si="891"/>
        <v>0</v>
      </c>
      <c r="L528" s="98">
        <f t="shared" si="891"/>
        <v>0</v>
      </c>
      <c r="M528" s="98">
        <f t="shared" si="891"/>
        <v>0</v>
      </c>
      <c r="N528" s="98">
        <f t="shared" si="743"/>
        <v>200000</v>
      </c>
      <c r="O528" s="98">
        <f t="shared" si="744"/>
        <v>200000</v>
      </c>
      <c r="P528" s="98">
        <f t="shared" si="745"/>
        <v>200000</v>
      </c>
      <c r="Q528" s="98">
        <f>Q531</f>
        <v>0</v>
      </c>
      <c r="R528" s="98">
        <f>R531</f>
        <v>0</v>
      </c>
      <c r="S528" s="98">
        <f>S531</f>
        <v>0</v>
      </c>
      <c r="T528" s="98">
        <f t="shared" si="869"/>
        <v>200000</v>
      </c>
      <c r="U528" s="98">
        <f t="shared" si="870"/>
        <v>200000</v>
      </c>
      <c r="V528" s="98">
        <f t="shared" si="871"/>
        <v>200000</v>
      </c>
      <c r="W528" s="98">
        <f>W529+W531</f>
        <v>0</v>
      </c>
      <c r="X528" s="98">
        <f t="shared" ref="X528:Y528" si="892">X529+X531</f>
        <v>0</v>
      </c>
      <c r="Y528" s="98">
        <f t="shared" si="892"/>
        <v>0</v>
      </c>
      <c r="Z528" s="98">
        <f t="shared" si="873"/>
        <v>200000</v>
      </c>
      <c r="AA528" s="98">
        <f t="shared" si="874"/>
        <v>200000</v>
      </c>
      <c r="AB528" s="98">
        <f t="shared" si="875"/>
        <v>200000</v>
      </c>
    </row>
    <row r="529" spans="1:28" ht="26.4">
      <c r="A529" s="166"/>
      <c r="B529" s="82" t="s">
        <v>186</v>
      </c>
      <c r="C529" s="69" t="s">
        <v>158</v>
      </c>
      <c r="D529" s="69" t="s">
        <v>21</v>
      </c>
      <c r="E529" s="69" t="s">
        <v>100</v>
      </c>
      <c r="F529" s="69" t="s">
        <v>126</v>
      </c>
      <c r="G529" s="95" t="s">
        <v>32</v>
      </c>
      <c r="H529" s="98"/>
      <c r="I529" s="98"/>
      <c r="J529" s="98"/>
      <c r="K529" s="98"/>
      <c r="L529" s="98"/>
      <c r="M529" s="98"/>
      <c r="N529" s="98"/>
      <c r="O529" s="98"/>
      <c r="P529" s="98"/>
      <c r="Q529" s="98"/>
      <c r="R529" s="98"/>
      <c r="S529" s="98"/>
      <c r="T529" s="98"/>
      <c r="U529" s="98"/>
      <c r="V529" s="98"/>
      <c r="W529" s="98">
        <f>W530</f>
        <v>20633</v>
      </c>
      <c r="X529" s="98">
        <f t="shared" ref="X529:Y529" si="893">X530</f>
        <v>0</v>
      </c>
      <c r="Y529" s="98">
        <f t="shared" si="893"/>
        <v>0</v>
      </c>
      <c r="Z529" s="98">
        <f t="shared" ref="Z529:Z530" si="894">T529+W529</f>
        <v>20633</v>
      </c>
      <c r="AA529" s="98">
        <f t="shared" ref="AA529:AA530" si="895">U529+X529</f>
        <v>0</v>
      </c>
      <c r="AB529" s="98">
        <f t="shared" ref="AB529:AB530" si="896">V529+Y529</f>
        <v>0</v>
      </c>
    </row>
    <row r="530" spans="1:28" ht="26.4">
      <c r="A530" s="166"/>
      <c r="B530" s="71" t="s">
        <v>34</v>
      </c>
      <c r="C530" s="69" t="s">
        <v>158</v>
      </c>
      <c r="D530" s="69" t="s">
        <v>21</v>
      </c>
      <c r="E530" s="69" t="s">
        <v>100</v>
      </c>
      <c r="F530" s="69" t="s">
        <v>126</v>
      </c>
      <c r="G530" s="95" t="s">
        <v>33</v>
      </c>
      <c r="H530" s="98"/>
      <c r="I530" s="98"/>
      <c r="J530" s="98"/>
      <c r="K530" s="98"/>
      <c r="L530" s="98"/>
      <c r="M530" s="98"/>
      <c r="N530" s="98"/>
      <c r="O530" s="98"/>
      <c r="P530" s="98"/>
      <c r="Q530" s="98"/>
      <c r="R530" s="98"/>
      <c r="S530" s="98"/>
      <c r="T530" s="98"/>
      <c r="U530" s="98"/>
      <c r="V530" s="98"/>
      <c r="W530" s="98">
        <v>20633</v>
      </c>
      <c r="X530" s="98"/>
      <c r="Y530" s="98"/>
      <c r="Z530" s="98">
        <f t="shared" si="894"/>
        <v>20633</v>
      </c>
      <c r="AA530" s="98">
        <f t="shared" si="895"/>
        <v>0</v>
      </c>
      <c r="AB530" s="98">
        <f t="shared" si="896"/>
        <v>0</v>
      </c>
    </row>
    <row r="531" spans="1:28">
      <c r="A531" s="166"/>
      <c r="B531" s="82" t="s">
        <v>47</v>
      </c>
      <c r="C531" s="69" t="s">
        <v>158</v>
      </c>
      <c r="D531" s="69" t="s">
        <v>21</v>
      </c>
      <c r="E531" s="69" t="s">
        <v>100</v>
      </c>
      <c r="F531" s="69" t="s">
        <v>126</v>
      </c>
      <c r="G531" s="95" t="s">
        <v>45</v>
      </c>
      <c r="H531" s="98">
        <f>H532</f>
        <v>200000</v>
      </c>
      <c r="I531" s="98">
        <f t="shared" ref="I531:M531" si="897">I532</f>
        <v>200000</v>
      </c>
      <c r="J531" s="98">
        <f t="shared" si="897"/>
        <v>200000</v>
      </c>
      <c r="K531" s="98">
        <f t="shared" si="897"/>
        <v>0</v>
      </c>
      <c r="L531" s="98">
        <f t="shared" si="897"/>
        <v>0</v>
      </c>
      <c r="M531" s="98">
        <f t="shared" si="897"/>
        <v>0</v>
      </c>
      <c r="N531" s="98">
        <f t="shared" si="743"/>
        <v>200000</v>
      </c>
      <c r="O531" s="98">
        <f t="shared" si="744"/>
        <v>200000</v>
      </c>
      <c r="P531" s="98">
        <f t="shared" si="745"/>
        <v>200000</v>
      </c>
      <c r="Q531" s="98">
        <f t="shared" ref="Q531:S531" si="898">Q532</f>
        <v>0</v>
      </c>
      <c r="R531" s="98">
        <f t="shared" si="898"/>
        <v>0</v>
      </c>
      <c r="S531" s="98">
        <f t="shared" si="898"/>
        <v>0</v>
      </c>
      <c r="T531" s="98">
        <f t="shared" si="869"/>
        <v>200000</v>
      </c>
      <c r="U531" s="98">
        <f t="shared" si="870"/>
        <v>200000</v>
      </c>
      <c r="V531" s="98">
        <f t="shared" si="871"/>
        <v>200000</v>
      </c>
      <c r="W531" s="98">
        <f t="shared" ref="W531:Y531" si="899">W532</f>
        <v>-20633</v>
      </c>
      <c r="X531" s="98">
        <f t="shared" si="899"/>
        <v>0</v>
      </c>
      <c r="Y531" s="98">
        <f t="shared" si="899"/>
        <v>0</v>
      </c>
      <c r="Z531" s="98">
        <f t="shared" si="873"/>
        <v>179367</v>
      </c>
      <c r="AA531" s="98">
        <f t="shared" si="874"/>
        <v>200000</v>
      </c>
      <c r="AB531" s="98">
        <f t="shared" si="875"/>
        <v>200000</v>
      </c>
    </row>
    <row r="532" spans="1:28">
      <c r="A532" s="166"/>
      <c r="B532" s="82" t="s">
        <v>61</v>
      </c>
      <c r="C532" s="69" t="s">
        <v>158</v>
      </c>
      <c r="D532" s="69" t="s">
        <v>21</v>
      </c>
      <c r="E532" s="69" t="s">
        <v>100</v>
      </c>
      <c r="F532" s="69" t="s">
        <v>126</v>
      </c>
      <c r="G532" s="95" t="s">
        <v>62</v>
      </c>
      <c r="H532" s="122">
        <v>200000</v>
      </c>
      <c r="I532" s="122">
        <v>200000</v>
      </c>
      <c r="J532" s="122">
        <v>200000</v>
      </c>
      <c r="K532" s="122"/>
      <c r="L532" s="122"/>
      <c r="M532" s="122"/>
      <c r="N532" s="122">
        <f t="shared" si="743"/>
        <v>200000</v>
      </c>
      <c r="O532" s="122">
        <f t="shared" si="744"/>
        <v>200000</v>
      </c>
      <c r="P532" s="122">
        <f t="shared" si="745"/>
        <v>200000</v>
      </c>
      <c r="Q532" s="122"/>
      <c r="R532" s="122"/>
      <c r="S532" s="122"/>
      <c r="T532" s="122">
        <f t="shared" si="869"/>
        <v>200000</v>
      </c>
      <c r="U532" s="122">
        <f t="shared" si="870"/>
        <v>200000</v>
      </c>
      <c r="V532" s="122">
        <f t="shared" si="871"/>
        <v>200000</v>
      </c>
      <c r="W532" s="122">
        <v>-20633</v>
      </c>
      <c r="X532" s="122"/>
      <c r="Y532" s="122"/>
      <c r="Z532" s="122">
        <f t="shared" si="873"/>
        <v>179367</v>
      </c>
      <c r="AA532" s="122">
        <f t="shared" si="874"/>
        <v>200000</v>
      </c>
      <c r="AB532" s="122">
        <f t="shared" si="875"/>
        <v>200000</v>
      </c>
    </row>
    <row r="533" spans="1:28" ht="26.4">
      <c r="A533" s="166"/>
      <c r="B533" s="74" t="s">
        <v>221</v>
      </c>
      <c r="C533" s="120" t="s">
        <v>158</v>
      </c>
      <c r="D533" s="120" t="s">
        <v>21</v>
      </c>
      <c r="E533" s="120" t="s">
        <v>100</v>
      </c>
      <c r="F533" s="120" t="s">
        <v>321</v>
      </c>
      <c r="G533" s="121"/>
      <c r="H533" s="145">
        <f>H534</f>
        <v>2780000</v>
      </c>
      <c r="I533" s="145">
        <f t="shared" ref="I533:M533" si="900">I534</f>
        <v>0</v>
      </c>
      <c r="J533" s="145">
        <f t="shared" si="900"/>
        <v>0</v>
      </c>
      <c r="K533" s="145">
        <f t="shared" si="900"/>
        <v>-1230000</v>
      </c>
      <c r="L533" s="145">
        <f t="shared" si="900"/>
        <v>0</v>
      </c>
      <c r="M533" s="145">
        <f t="shared" si="900"/>
        <v>0</v>
      </c>
      <c r="N533" s="145">
        <f t="shared" si="743"/>
        <v>1550000</v>
      </c>
      <c r="O533" s="145">
        <f t="shared" si="744"/>
        <v>0</v>
      </c>
      <c r="P533" s="145">
        <f t="shared" si="745"/>
        <v>0</v>
      </c>
      <c r="Q533" s="145">
        <f t="shared" ref="Q533:S534" si="901">Q534</f>
        <v>0</v>
      </c>
      <c r="R533" s="145">
        <f t="shared" si="901"/>
        <v>0</v>
      </c>
      <c r="S533" s="145">
        <f t="shared" si="901"/>
        <v>0</v>
      </c>
      <c r="T533" s="145">
        <f t="shared" si="869"/>
        <v>1550000</v>
      </c>
      <c r="U533" s="145">
        <f t="shared" si="870"/>
        <v>0</v>
      </c>
      <c r="V533" s="145">
        <f t="shared" si="871"/>
        <v>0</v>
      </c>
      <c r="W533" s="145">
        <f t="shared" ref="W533:Y534" si="902">W534</f>
        <v>0</v>
      </c>
      <c r="X533" s="145">
        <f t="shared" si="902"/>
        <v>0</v>
      </c>
      <c r="Y533" s="145">
        <f t="shared" si="902"/>
        <v>0</v>
      </c>
      <c r="Z533" s="145">
        <f t="shared" si="873"/>
        <v>1550000</v>
      </c>
      <c r="AA533" s="145">
        <f t="shared" si="874"/>
        <v>0</v>
      </c>
      <c r="AB533" s="145">
        <f t="shared" si="875"/>
        <v>0</v>
      </c>
    </row>
    <row r="534" spans="1:28" ht="26.4">
      <c r="A534" s="166"/>
      <c r="B534" s="126" t="s">
        <v>186</v>
      </c>
      <c r="C534" s="120" t="s">
        <v>158</v>
      </c>
      <c r="D534" s="120" t="s">
        <v>21</v>
      </c>
      <c r="E534" s="120" t="s">
        <v>100</v>
      </c>
      <c r="F534" s="120" t="s">
        <v>321</v>
      </c>
      <c r="G534" s="121" t="s">
        <v>32</v>
      </c>
      <c r="H534" s="145">
        <f>H535</f>
        <v>2780000</v>
      </c>
      <c r="I534" s="145">
        <f t="shared" ref="I534:M534" si="903">I535</f>
        <v>0</v>
      </c>
      <c r="J534" s="145">
        <f t="shared" si="903"/>
        <v>0</v>
      </c>
      <c r="K534" s="145">
        <f t="shared" si="903"/>
        <v>-1230000</v>
      </c>
      <c r="L534" s="145">
        <f t="shared" si="903"/>
        <v>0</v>
      </c>
      <c r="M534" s="145">
        <f t="shared" si="903"/>
        <v>0</v>
      </c>
      <c r="N534" s="145">
        <f t="shared" si="743"/>
        <v>1550000</v>
      </c>
      <c r="O534" s="145">
        <f t="shared" si="744"/>
        <v>0</v>
      </c>
      <c r="P534" s="145">
        <f t="shared" si="745"/>
        <v>0</v>
      </c>
      <c r="Q534" s="145">
        <f t="shared" si="901"/>
        <v>0</v>
      </c>
      <c r="R534" s="145">
        <f t="shared" si="901"/>
        <v>0</v>
      </c>
      <c r="S534" s="145">
        <f t="shared" si="901"/>
        <v>0</v>
      </c>
      <c r="T534" s="145">
        <f t="shared" si="869"/>
        <v>1550000</v>
      </c>
      <c r="U534" s="145">
        <f t="shared" si="870"/>
        <v>0</v>
      </c>
      <c r="V534" s="145">
        <f t="shared" si="871"/>
        <v>0</v>
      </c>
      <c r="W534" s="145">
        <f t="shared" si="902"/>
        <v>0</v>
      </c>
      <c r="X534" s="145">
        <f t="shared" si="902"/>
        <v>0</v>
      </c>
      <c r="Y534" s="145">
        <f t="shared" si="902"/>
        <v>0</v>
      </c>
      <c r="Z534" s="145">
        <f t="shared" si="873"/>
        <v>1550000</v>
      </c>
      <c r="AA534" s="145">
        <f t="shared" si="874"/>
        <v>0</v>
      </c>
      <c r="AB534" s="145">
        <f t="shared" si="875"/>
        <v>0</v>
      </c>
    </row>
    <row r="535" spans="1:28" ht="26.4">
      <c r="A535" s="166"/>
      <c r="B535" s="71" t="s">
        <v>34</v>
      </c>
      <c r="C535" s="120" t="s">
        <v>158</v>
      </c>
      <c r="D535" s="120" t="s">
        <v>21</v>
      </c>
      <c r="E535" s="120" t="s">
        <v>100</v>
      </c>
      <c r="F535" s="120" t="s">
        <v>321</v>
      </c>
      <c r="G535" s="121" t="s">
        <v>33</v>
      </c>
      <c r="H535" s="122">
        <v>2780000</v>
      </c>
      <c r="I535" s="122"/>
      <c r="J535" s="122"/>
      <c r="K535" s="122">
        <v>-1230000</v>
      </c>
      <c r="L535" s="122"/>
      <c r="M535" s="122"/>
      <c r="N535" s="122">
        <f t="shared" si="743"/>
        <v>1550000</v>
      </c>
      <c r="O535" s="122">
        <f t="shared" si="744"/>
        <v>0</v>
      </c>
      <c r="P535" s="122">
        <f t="shared" si="745"/>
        <v>0</v>
      </c>
      <c r="Q535" s="122"/>
      <c r="R535" s="122"/>
      <c r="S535" s="122"/>
      <c r="T535" s="122">
        <f t="shared" si="869"/>
        <v>1550000</v>
      </c>
      <c r="U535" s="122">
        <f t="shared" si="870"/>
        <v>0</v>
      </c>
      <c r="V535" s="122">
        <f t="shared" si="871"/>
        <v>0</v>
      </c>
      <c r="W535" s="122"/>
      <c r="X535" s="122"/>
      <c r="Y535" s="122"/>
      <c r="Z535" s="122">
        <f t="shared" si="873"/>
        <v>1550000</v>
      </c>
      <c r="AA535" s="122">
        <f t="shared" si="874"/>
        <v>0</v>
      </c>
      <c r="AB535" s="122">
        <f t="shared" si="875"/>
        <v>0</v>
      </c>
    </row>
    <row r="536" spans="1:28">
      <c r="A536" s="166"/>
      <c r="B536" s="71"/>
      <c r="C536" s="120"/>
      <c r="D536" s="120"/>
      <c r="E536" s="120"/>
      <c r="F536" s="120"/>
      <c r="G536" s="146"/>
      <c r="H536" s="145"/>
      <c r="I536" s="145"/>
      <c r="J536" s="145"/>
      <c r="K536" s="145"/>
      <c r="L536" s="145"/>
      <c r="M536" s="145"/>
      <c r="N536" s="145"/>
      <c r="O536" s="145"/>
      <c r="P536" s="145"/>
      <c r="Q536" s="145"/>
      <c r="R536" s="145"/>
      <c r="S536" s="145"/>
      <c r="T536" s="145"/>
      <c r="U536" s="145"/>
      <c r="V536" s="145"/>
      <c r="W536" s="145"/>
      <c r="X536" s="145"/>
      <c r="Y536" s="145"/>
      <c r="Z536" s="145"/>
      <c r="AA536" s="145"/>
      <c r="AB536" s="145"/>
    </row>
    <row r="537" spans="1:28" ht="41.4">
      <c r="A537" s="167">
        <v>18</v>
      </c>
      <c r="B537" s="133" t="s">
        <v>304</v>
      </c>
      <c r="C537" s="80" t="s">
        <v>256</v>
      </c>
      <c r="D537" s="80" t="s">
        <v>21</v>
      </c>
      <c r="E537" s="80" t="s">
        <v>100</v>
      </c>
      <c r="F537" s="80" t="s">
        <v>101</v>
      </c>
      <c r="G537" s="146"/>
      <c r="H537" s="147">
        <f>H538</f>
        <v>30000</v>
      </c>
      <c r="I537" s="147">
        <f t="shared" ref="I537:M537" si="904">I538</f>
        <v>30000</v>
      </c>
      <c r="J537" s="147">
        <f t="shared" si="904"/>
        <v>30000</v>
      </c>
      <c r="K537" s="147">
        <f t="shared" si="904"/>
        <v>0</v>
      </c>
      <c r="L537" s="147">
        <f t="shared" si="904"/>
        <v>0</v>
      </c>
      <c r="M537" s="147">
        <f t="shared" si="904"/>
        <v>0</v>
      </c>
      <c r="N537" s="147">
        <f t="shared" si="743"/>
        <v>30000</v>
      </c>
      <c r="O537" s="147">
        <f t="shared" si="744"/>
        <v>30000</v>
      </c>
      <c r="P537" s="147">
        <f t="shared" si="745"/>
        <v>30000</v>
      </c>
      <c r="Q537" s="147">
        <f t="shared" ref="Q537:S539" si="905">Q538</f>
        <v>0</v>
      </c>
      <c r="R537" s="147">
        <f t="shared" si="905"/>
        <v>0</v>
      </c>
      <c r="S537" s="147">
        <f t="shared" si="905"/>
        <v>0</v>
      </c>
      <c r="T537" s="147">
        <f t="shared" ref="T537:T540" si="906">N537+Q537</f>
        <v>30000</v>
      </c>
      <c r="U537" s="147">
        <f t="shared" ref="U537:U540" si="907">O537+R537</f>
        <v>30000</v>
      </c>
      <c r="V537" s="147">
        <f t="shared" ref="V537:V540" si="908">P537+S537</f>
        <v>30000</v>
      </c>
      <c r="W537" s="147">
        <f t="shared" ref="W537:Y539" si="909">W538</f>
        <v>0</v>
      </c>
      <c r="X537" s="147">
        <f t="shared" si="909"/>
        <v>0</v>
      </c>
      <c r="Y537" s="147">
        <f t="shared" si="909"/>
        <v>0</v>
      </c>
      <c r="Z537" s="147">
        <f t="shared" ref="Z537:Z540" si="910">T537+W537</f>
        <v>30000</v>
      </c>
      <c r="AA537" s="147">
        <f t="shared" ref="AA537:AA540" si="911">U537+X537</f>
        <v>30000</v>
      </c>
      <c r="AB537" s="147">
        <f t="shared" ref="AB537:AB540" si="912">V537+Y537</f>
        <v>30000</v>
      </c>
    </row>
    <row r="538" spans="1:28" ht="18.75" customHeight="1">
      <c r="A538" s="166"/>
      <c r="B538" s="71" t="s">
        <v>257</v>
      </c>
      <c r="C538" s="35" t="s">
        <v>256</v>
      </c>
      <c r="D538" s="35" t="s">
        <v>21</v>
      </c>
      <c r="E538" s="35" t="s">
        <v>100</v>
      </c>
      <c r="F538" s="35" t="s">
        <v>258</v>
      </c>
      <c r="G538" s="36"/>
      <c r="H538" s="145">
        <f>H539</f>
        <v>30000</v>
      </c>
      <c r="I538" s="145">
        <f t="shared" ref="I538:M538" si="913">I539</f>
        <v>30000</v>
      </c>
      <c r="J538" s="145">
        <f t="shared" si="913"/>
        <v>30000</v>
      </c>
      <c r="K538" s="145">
        <f t="shared" si="913"/>
        <v>0</v>
      </c>
      <c r="L538" s="145">
        <f t="shared" si="913"/>
        <v>0</v>
      </c>
      <c r="M538" s="145">
        <f t="shared" si="913"/>
        <v>0</v>
      </c>
      <c r="N538" s="145">
        <f t="shared" ref="N538:N647" si="914">H538+K538</f>
        <v>30000</v>
      </c>
      <c r="O538" s="145">
        <f t="shared" ref="O538:O647" si="915">I538+L538</f>
        <v>30000</v>
      </c>
      <c r="P538" s="145">
        <f t="shared" ref="P538:P647" si="916">J538+M538</f>
        <v>30000</v>
      </c>
      <c r="Q538" s="145">
        <f t="shared" si="905"/>
        <v>0</v>
      </c>
      <c r="R538" s="145">
        <f t="shared" si="905"/>
        <v>0</v>
      </c>
      <c r="S538" s="145">
        <f t="shared" si="905"/>
        <v>0</v>
      </c>
      <c r="T538" s="145">
        <f t="shared" si="906"/>
        <v>30000</v>
      </c>
      <c r="U538" s="145">
        <f t="shared" si="907"/>
        <v>30000</v>
      </c>
      <c r="V538" s="145">
        <f t="shared" si="908"/>
        <v>30000</v>
      </c>
      <c r="W538" s="145">
        <f t="shared" si="909"/>
        <v>0</v>
      </c>
      <c r="X538" s="145">
        <f t="shared" si="909"/>
        <v>0</v>
      </c>
      <c r="Y538" s="145">
        <f t="shared" si="909"/>
        <v>0</v>
      </c>
      <c r="Z538" s="145">
        <f t="shared" si="910"/>
        <v>30000</v>
      </c>
      <c r="AA538" s="145">
        <f t="shared" si="911"/>
        <v>30000</v>
      </c>
      <c r="AB538" s="145">
        <f t="shared" si="912"/>
        <v>30000</v>
      </c>
    </row>
    <row r="539" spans="1:28" ht="26.4">
      <c r="A539" s="166"/>
      <c r="B539" s="126" t="s">
        <v>186</v>
      </c>
      <c r="C539" s="35" t="s">
        <v>256</v>
      </c>
      <c r="D539" s="35" t="s">
        <v>21</v>
      </c>
      <c r="E539" s="35" t="s">
        <v>100</v>
      </c>
      <c r="F539" s="35" t="s">
        <v>258</v>
      </c>
      <c r="G539" s="36" t="s">
        <v>32</v>
      </c>
      <c r="H539" s="145">
        <f>H540</f>
        <v>30000</v>
      </c>
      <c r="I539" s="145">
        <f t="shared" ref="I539:M539" si="917">I540</f>
        <v>30000</v>
      </c>
      <c r="J539" s="145">
        <f t="shared" si="917"/>
        <v>30000</v>
      </c>
      <c r="K539" s="145">
        <f t="shared" si="917"/>
        <v>0</v>
      </c>
      <c r="L539" s="145">
        <f t="shared" si="917"/>
        <v>0</v>
      </c>
      <c r="M539" s="145">
        <f t="shared" si="917"/>
        <v>0</v>
      </c>
      <c r="N539" s="145">
        <f t="shared" si="914"/>
        <v>30000</v>
      </c>
      <c r="O539" s="145">
        <f t="shared" si="915"/>
        <v>30000</v>
      </c>
      <c r="P539" s="145">
        <f t="shared" si="916"/>
        <v>30000</v>
      </c>
      <c r="Q539" s="145">
        <f t="shared" si="905"/>
        <v>0</v>
      </c>
      <c r="R539" s="145">
        <f t="shared" si="905"/>
        <v>0</v>
      </c>
      <c r="S539" s="145">
        <f t="shared" si="905"/>
        <v>0</v>
      </c>
      <c r="T539" s="145">
        <f t="shared" si="906"/>
        <v>30000</v>
      </c>
      <c r="U539" s="145">
        <f t="shared" si="907"/>
        <v>30000</v>
      </c>
      <c r="V539" s="145">
        <f t="shared" si="908"/>
        <v>30000</v>
      </c>
      <c r="W539" s="145">
        <f t="shared" si="909"/>
        <v>0</v>
      </c>
      <c r="X539" s="145">
        <f t="shared" si="909"/>
        <v>0</v>
      </c>
      <c r="Y539" s="145">
        <f t="shared" si="909"/>
        <v>0</v>
      </c>
      <c r="Z539" s="145">
        <f t="shared" si="910"/>
        <v>30000</v>
      </c>
      <c r="AA539" s="145">
        <f t="shared" si="911"/>
        <v>30000</v>
      </c>
      <c r="AB539" s="145">
        <f t="shared" si="912"/>
        <v>30000</v>
      </c>
    </row>
    <row r="540" spans="1:28" ht="26.4">
      <c r="A540" s="166"/>
      <c r="B540" s="71" t="s">
        <v>34</v>
      </c>
      <c r="C540" s="35" t="s">
        <v>256</v>
      </c>
      <c r="D540" s="35" t="s">
        <v>21</v>
      </c>
      <c r="E540" s="35" t="s">
        <v>100</v>
      </c>
      <c r="F540" s="35" t="s">
        <v>258</v>
      </c>
      <c r="G540" s="36" t="s">
        <v>33</v>
      </c>
      <c r="H540" s="60">
        <v>30000</v>
      </c>
      <c r="I540" s="60">
        <v>30000</v>
      </c>
      <c r="J540" s="61">
        <v>30000</v>
      </c>
      <c r="K540" s="61"/>
      <c r="L540" s="61"/>
      <c r="M540" s="61"/>
      <c r="N540" s="61">
        <f t="shared" si="914"/>
        <v>30000</v>
      </c>
      <c r="O540" s="61">
        <f t="shared" si="915"/>
        <v>30000</v>
      </c>
      <c r="P540" s="61">
        <f t="shared" si="916"/>
        <v>30000</v>
      </c>
      <c r="Q540" s="61"/>
      <c r="R540" s="61"/>
      <c r="S540" s="61"/>
      <c r="T540" s="61">
        <f t="shared" si="906"/>
        <v>30000</v>
      </c>
      <c r="U540" s="61">
        <f t="shared" si="907"/>
        <v>30000</v>
      </c>
      <c r="V540" s="61">
        <f t="shared" si="908"/>
        <v>30000</v>
      </c>
      <c r="W540" s="61"/>
      <c r="X540" s="61"/>
      <c r="Y540" s="61"/>
      <c r="Z540" s="61">
        <f t="shared" si="910"/>
        <v>30000</v>
      </c>
      <c r="AA540" s="61">
        <f t="shared" si="911"/>
        <v>30000</v>
      </c>
      <c r="AB540" s="61">
        <f t="shared" si="912"/>
        <v>30000</v>
      </c>
    </row>
    <row r="541" spans="1:28">
      <c r="A541" s="105"/>
      <c r="B541" s="93"/>
      <c r="C541" s="69"/>
      <c r="D541" s="69"/>
      <c r="E541" s="69"/>
      <c r="F541" s="94"/>
      <c r="G541" s="9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</row>
    <row r="542" spans="1:28" ht="27.6">
      <c r="A542" s="78">
        <v>19</v>
      </c>
      <c r="B542" s="163" t="s">
        <v>305</v>
      </c>
      <c r="C542" s="90" t="s">
        <v>142</v>
      </c>
      <c r="D542" s="90" t="s">
        <v>21</v>
      </c>
      <c r="E542" s="90" t="s">
        <v>100</v>
      </c>
      <c r="F542" s="90" t="s">
        <v>101</v>
      </c>
      <c r="G542" s="91"/>
      <c r="H542" s="92">
        <f>H543</f>
        <v>172500</v>
      </c>
      <c r="I542" s="92">
        <f t="shared" ref="I542:M542" si="918">I543</f>
        <v>172500</v>
      </c>
      <c r="J542" s="92">
        <f t="shared" si="918"/>
        <v>172500</v>
      </c>
      <c r="K542" s="92">
        <f t="shared" si="918"/>
        <v>0</v>
      </c>
      <c r="L542" s="92">
        <f t="shared" si="918"/>
        <v>0</v>
      </c>
      <c r="M542" s="92">
        <f t="shared" si="918"/>
        <v>0</v>
      </c>
      <c r="N542" s="92">
        <f t="shared" si="914"/>
        <v>172500</v>
      </c>
      <c r="O542" s="92">
        <f t="shared" si="915"/>
        <v>172500</v>
      </c>
      <c r="P542" s="92">
        <f t="shared" si="916"/>
        <v>172500</v>
      </c>
      <c r="Q542" s="92">
        <f t="shared" ref="Q542:S544" si="919">Q543</f>
        <v>0</v>
      </c>
      <c r="R542" s="92">
        <f t="shared" si="919"/>
        <v>0</v>
      </c>
      <c r="S542" s="92">
        <f t="shared" si="919"/>
        <v>0</v>
      </c>
      <c r="T542" s="92">
        <f t="shared" ref="T542:T545" si="920">N542+Q542</f>
        <v>172500</v>
      </c>
      <c r="U542" s="92">
        <f t="shared" ref="U542:U545" si="921">O542+R542</f>
        <v>172500</v>
      </c>
      <c r="V542" s="92">
        <f t="shared" ref="V542:V545" si="922">P542+S542</f>
        <v>172500</v>
      </c>
      <c r="W542" s="92">
        <f t="shared" ref="W542:Y544" si="923">W543</f>
        <v>0</v>
      </c>
      <c r="X542" s="92">
        <f t="shared" si="923"/>
        <v>0</v>
      </c>
      <c r="Y542" s="92">
        <f t="shared" si="923"/>
        <v>0</v>
      </c>
      <c r="Z542" s="92">
        <f t="shared" ref="Z542:Z545" si="924">T542+W542</f>
        <v>172500</v>
      </c>
      <c r="AA542" s="92">
        <f t="shared" ref="AA542:AA545" si="925">U542+X542</f>
        <v>172500</v>
      </c>
      <c r="AB542" s="92">
        <f t="shared" ref="AB542:AB545" si="926">V542+Y542</f>
        <v>172500</v>
      </c>
    </row>
    <row r="543" spans="1:28">
      <c r="A543" s="267"/>
      <c r="B543" s="172" t="s">
        <v>144</v>
      </c>
      <c r="C543" s="32" t="s">
        <v>142</v>
      </c>
      <c r="D543" s="32" t="s">
        <v>21</v>
      </c>
      <c r="E543" s="32" t="s">
        <v>100</v>
      </c>
      <c r="F543" s="32" t="s">
        <v>143</v>
      </c>
      <c r="G543" s="33"/>
      <c r="H543" s="65">
        <f t="shared" ref="H543:M544" si="927">H544</f>
        <v>172500</v>
      </c>
      <c r="I543" s="65">
        <f t="shared" si="927"/>
        <v>172500</v>
      </c>
      <c r="J543" s="65">
        <f t="shared" si="927"/>
        <v>172500</v>
      </c>
      <c r="K543" s="65">
        <f t="shared" si="927"/>
        <v>0</v>
      </c>
      <c r="L543" s="65">
        <f t="shared" si="927"/>
        <v>0</v>
      </c>
      <c r="M543" s="65">
        <f t="shared" si="927"/>
        <v>0</v>
      </c>
      <c r="N543" s="65">
        <f t="shared" si="914"/>
        <v>172500</v>
      </c>
      <c r="O543" s="65">
        <f t="shared" si="915"/>
        <v>172500</v>
      </c>
      <c r="P543" s="65">
        <f t="shared" si="916"/>
        <v>172500</v>
      </c>
      <c r="Q543" s="65">
        <f t="shared" si="919"/>
        <v>0</v>
      </c>
      <c r="R543" s="65">
        <f t="shared" si="919"/>
        <v>0</v>
      </c>
      <c r="S543" s="65">
        <f t="shared" si="919"/>
        <v>0</v>
      </c>
      <c r="T543" s="65">
        <f t="shared" si="920"/>
        <v>172500</v>
      </c>
      <c r="U543" s="65">
        <f t="shared" si="921"/>
        <v>172500</v>
      </c>
      <c r="V543" s="65">
        <f t="shared" si="922"/>
        <v>172500</v>
      </c>
      <c r="W543" s="65">
        <f t="shared" si="923"/>
        <v>0</v>
      </c>
      <c r="X543" s="65">
        <f t="shared" si="923"/>
        <v>0</v>
      </c>
      <c r="Y543" s="65">
        <f t="shared" si="923"/>
        <v>0</v>
      </c>
      <c r="Z543" s="65">
        <f t="shared" si="924"/>
        <v>172500</v>
      </c>
      <c r="AA543" s="65">
        <f t="shared" si="925"/>
        <v>172500</v>
      </c>
      <c r="AB543" s="65">
        <f t="shared" si="926"/>
        <v>172500</v>
      </c>
    </row>
    <row r="544" spans="1:28" ht="15.75" customHeight="1">
      <c r="A544" s="245"/>
      <c r="B544" s="26" t="s">
        <v>35</v>
      </c>
      <c r="C544" s="32" t="s">
        <v>142</v>
      </c>
      <c r="D544" s="32" t="s">
        <v>21</v>
      </c>
      <c r="E544" s="32" t="s">
        <v>100</v>
      </c>
      <c r="F544" s="32" t="s">
        <v>143</v>
      </c>
      <c r="G544" s="33" t="s">
        <v>36</v>
      </c>
      <c r="H544" s="65">
        <f t="shared" si="927"/>
        <v>172500</v>
      </c>
      <c r="I544" s="65">
        <f t="shared" si="927"/>
        <v>172500</v>
      </c>
      <c r="J544" s="65">
        <f t="shared" si="927"/>
        <v>172500</v>
      </c>
      <c r="K544" s="65">
        <f t="shared" si="927"/>
        <v>0</v>
      </c>
      <c r="L544" s="65">
        <f t="shared" si="927"/>
        <v>0</v>
      </c>
      <c r="M544" s="65">
        <f t="shared" si="927"/>
        <v>0</v>
      </c>
      <c r="N544" s="65">
        <f t="shared" si="914"/>
        <v>172500</v>
      </c>
      <c r="O544" s="65">
        <f t="shared" si="915"/>
        <v>172500</v>
      </c>
      <c r="P544" s="65">
        <f t="shared" si="916"/>
        <v>172500</v>
      </c>
      <c r="Q544" s="65">
        <f t="shared" si="919"/>
        <v>0</v>
      </c>
      <c r="R544" s="65">
        <f t="shared" si="919"/>
        <v>0</v>
      </c>
      <c r="S544" s="65">
        <f t="shared" si="919"/>
        <v>0</v>
      </c>
      <c r="T544" s="65">
        <f t="shared" si="920"/>
        <v>172500</v>
      </c>
      <c r="U544" s="65">
        <f t="shared" si="921"/>
        <v>172500</v>
      </c>
      <c r="V544" s="65">
        <f t="shared" si="922"/>
        <v>172500</v>
      </c>
      <c r="W544" s="65">
        <f t="shared" si="923"/>
        <v>0</v>
      </c>
      <c r="X544" s="65">
        <f t="shared" si="923"/>
        <v>0</v>
      </c>
      <c r="Y544" s="65">
        <f t="shared" si="923"/>
        <v>0</v>
      </c>
      <c r="Z544" s="65">
        <f t="shared" si="924"/>
        <v>172500</v>
      </c>
      <c r="AA544" s="65">
        <f t="shared" si="925"/>
        <v>172500</v>
      </c>
      <c r="AB544" s="65">
        <f t="shared" si="926"/>
        <v>172500</v>
      </c>
    </row>
    <row r="545" spans="1:28" ht="15.75" customHeight="1">
      <c r="A545" s="268"/>
      <c r="B545" s="30" t="s">
        <v>38</v>
      </c>
      <c r="C545" s="32" t="s">
        <v>142</v>
      </c>
      <c r="D545" s="32" t="s">
        <v>21</v>
      </c>
      <c r="E545" s="32" t="s">
        <v>100</v>
      </c>
      <c r="F545" s="32" t="s">
        <v>143</v>
      </c>
      <c r="G545" s="33" t="s">
        <v>37</v>
      </c>
      <c r="H545" s="60">
        <v>172500</v>
      </c>
      <c r="I545" s="60">
        <v>172500</v>
      </c>
      <c r="J545" s="60">
        <v>172500</v>
      </c>
      <c r="K545" s="60"/>
      <c r="L545" s="60"/>
      <c r="M545" s="60"/>
      <c r="N545" s="60">
        <f t="shared" si="914"/>
        <v>172500</v>
      </c>
      <c r="O545" s="60">
        <f t="shared" si="915"/>
        <v>172500</v>
      </c>
      <c r="P545" s="60">
        <f t="shared" si="916"/>
        <v>172500</v>
      </c>
      <c r="Q545" s="60"/>
      <c r="R545" s="60"/>
      <c r="S545" s="60"/>
      <c r="T545" s="60">
        <f t="shared" si="920"/>
        <v>172500</v>
      </c>
      <c r="U545" s="60">
        <f t="shared" si="921"/>
        <v>172500</v>
      </c>
      <c r="V545" s="60">
        <f t="shared" si="922"/>
        <v>172500</v>
      </c>
      <c r="W545" s="60"/>
      <c r="X545" s="60"/>
      <c r="Y545" s="60"/>
      <c r="Z545" s="60">
        <f t="shared" si="924"/>
        <v>172500</v>
      </c>
      <c r="AA545" s="60">
        <f t="shared" si="925"/>
        <v>172500</v>
      </c>
      <c r="AB545" s="60">
        <f t="shared" si="926"/>
        <v>172500</v>
      </c>
    </row>
    <row r="546" spans="1:28">
      <c r="A546" s="105"/>
      <c r="B546" s="88"/>
      <c r="C546" s="32"/>
      <c r="D546" s="32"/>
      <c r="E546" s="32"/>
      <c r="F546" s="32"/>
      <c r="G546" s="33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</row>
    <row r="547" spans="1:28" ht="41.4">
      <c r="A547" s="97">
        <v>20</v>
      </c>
      <c r="B547" s="96" t="s">
        <v>306</v>
      </c>
      <c r="C547" s="90" t="s">
        <v>205</v>
      </c>
      <c r="D547" s="90" t="s">
        <v>21</v>
      </c>
      <c r="E547" s="90" t="s">
        <v>100</v>
      </c>
      <c r="F547" s="90" t="s">
        <v>101</v>
      </c>
      <c r="G547" s="91"/>
      <c r="H547" s="92">
        <f>H554+H557+H551+H560</f>
        <v>12744532</v>
      </c>
      <c r="I547" s="92">
        <f t="shared" ref="I547:J547" si="928">I554+I557+I551+I560</f>
        <v>11444500</v>
      </c>
      <c r="J547" s="92">
        <f t="shared" si="928"/>
        <v>11444500</v>
      </c>
      <c r="K547" s="92">
        <f t="shared" ref="K547:M547" si="929">K554+K557+K551+K560</f>
        <v>17219620.490000002</v>
      </c>
      <c r="L547" s="92">
        <f t="shared" si="929"/>
        <v>0</v>
      </c>
      <c r="M547" s="92">
        <f t="shared" si="929"/>
        <v>0</v>
      </c>
      <c r="N547" s="92">
        <f t="shared" si="914"/>
        <v>29964152.490000002</v>
      </c>
      <c r="O547" s="92">
        <f t="shared" si="915"/>
        <v>11444500</v>
      </c>
      <c r="P547" s="92">
        <f t="shared" si="916"/>
        <v>11444500</v>
      </c>
      <c r="Q547" s="92">
        <f>Q554+Q557+Q551+Q560+Q563</f>
        <v>500000</v>
      </c>
      <c r="R547" s="92">
        <f t="shared" ref="R547:S547" si="930">R554+R557+R551+R560+R563</f>
        <v>0</v>
      </c>
      <c r="S547" s="92">
        <f t="shared" si="930"/>
        <v>0</v>
      </c>
      <c r="T547" s="92">
        <f t="shared" ref="T547:T562" si="931">N547+Q547</f>
        <v>30464152.490000002</v>
      </c>
      <c r="U547" s="92">
        <f t="shared" ref="U547:U562" si="932">O547+R547</f>
        <v>11444500</v>
      </c>
      <c r="V547" s="92">
        <f t="shared" ref="V547:V562" si="933">P547+S547</f>
        <v>11444500</v>
      </c>
      <c r="W547" s="92">
        <f>W554+W557+W551+W560+W563+W548</f>
        <v>0</v>
      </c>
      <c r="X547" s="92">
        <f t="shared" ref="X547:Y547" si="934">X554+X557+X551+X560+X563+X548</f>
        <v>0</v>
      </c>
      <c r="Y547" s="92">
        <f t="shared" si="934"/>
        <v>0</v>
      </c>
      <c r="Z547" s="92">
        <f t="shared" ref="Z547:Z565" si="935">T547+W547</f>
        <v>30464152.490000002</v>
      </c>
      <c r="AA547" s="92">
        <f t="shared" ref="AA547:AA565" si="936">U547+X547</f>
        <v>11444500</v>
      </c>
      <c r="AB547" s="92">
        <f t="shared" ref="AB547:AB565" si="937">V547+Y547</f>
        <v>11444500</v>
      </c>
    </row>
    <row r="548" spans="1:28" ht="13.8">
      <c r="A548" s="89"/>
      <c r="B548" s="232" t="s">
        <v>338</v>
      </c>
      <c r="C548" s="35" t="s">
        <v>205</v>
      </c>
      <c r="D548" s="35" t="s">
        <v>21</v>
      </c>
      <c r="E548" s="35" t="s">
        <v>100</v>
      </c>
      <c r="F548" s="35" t="s">
        <v>339</v>
      </c>
      <c r="G548" s="36"/>
      <c r="H548" s="92"/>
      <c r="I548" s="92"/>
      <c r="J548" s="92"/>
      <c r="K548" s="92"/>
      <c r="L548" s="92"/>
      <c r="M548" s="92"/>
      <c r="N548" s="92"/>
      <c r="O548" s="92"/>
      <c r="P548" s="92"/>
      <c r="Q548" s="92"/>
      <c r="R548" s="92"/>
      <c r="S548" s="92"/>
      <c r="T548" s="92"/>
      <c r="U548" s="92"/>
      <c r="V548" s="92"/>
      <c r="W548" s="98">
        <f>W549</f>
        <v>1200000</v>
      </c>
      <c r="X548" s="98">
        <f t="shared" ref="X548:Y549" si="938">X549</f>
        <v>0</v>
      </c>
      <c r="Y548" s="98">
        <f t="shared" si="938"/>
        <v>0</v>
      </c>
      <c r="Z548" s="98">
        <f t="shared" ref="Z548:Z550" si="939">T548+W548</f>
        <v>1200000</v>
      </c>
      <c r="AA548" s="98">
        <f t="shared" ref="AA548:AA550" si="940">U548+X548</f>
        <v>0</v>
      </c>
      <c r="AB548" s="98">
        <f t="shared" ref="AB548:AB550" si="941">V548+Y548</f>
        <v>0</v>
      </c>
    </row>
    <row r="549" spans="1:28" ht="26.4">
      <c r="A549" s="89"/>
      <c r="B549" s="225" t="s">
        <v>186</v>
      </c>
      <c r="C549" s="35" t="s">
        <v>205</v>
      </c>
      <c r="D549" s="35" t="s">
        <v>21</v>
      </c>
      <c r="E549" s="35" t="s">
        <v>100</v>
      </c>
      <c r="F549" s="35" t="s">
        <v>339</v>
      </c>
      <c r="G549" s="36" t="s">
        <v>32</v>
      </c>
      <c r="H549" s="92"/>
      <c r="I549" s="92"/>
      <c r="J549" s="92"/>
      <c r="K549" s="92"/>
      <c r="L549" s="92"/>
      <c r="M549" s="92"/>
      <c r="N549" s="92"/>
      <c r="O549" s="92"/>
      <c r="P549" s="92"/>
      <c r="Q549" s="92"/>
      <c r="R549" s="92"/>
      <c r="S549" s="92"/>
      <c r="T549" s="92"/>
      <c r="U549" s="92"/>
      <c r="V549" s="92"/>
      <c r="W549" s="98">
        <f>W550</f>
        <v>1200000</v>
      </c>
      <c r="X549" s="98">
        <f t="shared" si="938"/>
        <v>0</v>
      </c>
      <c r="Y549" s="98">
        <f t="shared" si="938"/>
        <v>0</v>
      </c>
      <c r="Z549" s="98">
        <f t="shared" si="939"/>
        <v>1200000</v>
      </c>
      <c r="AA549" s="98">
        <f t="shared" si="940"/>
        <v>0</v>
      </c>
      <c r="AB549" s="98">
        <f t="shared" si="941"/>
        <v>0</v>
      </c>
    </row>
    <row r="550" spans="1:28" ht="26.4">
      <c r="A550" s="89"/>
      <c r="B550" s="226" t="s">
        <v>34</v>
      </c>
      <c r="C550" s="35" t="s">
        <v>205</v>
      </c>
      <c r="D550" s="35" t="s">
        <v>21</v>
      </c>
      <c r="E550" s="35" t="s">
        <v>100</v>
      </c>
      <c r="F550" s="35" t="s">
        <v>339</v>
      </c>
      <c r="G550" s="36" t="s">
        <v>33</v>
      </c>
      <c r="H550" s="92"/>
      <c r="I550" s="92"/>
      <c r="J550" s="92"/>
      <c r="K550" s="92"/>
      <c r="L550" s="92"/>
      <c r="M550" s="92"/>
      <c r="N550" s="92"/>
      <c r="O550" s="92"/>
      <c r="P550" s="92"/>
      <c r="Q550" s="92"/>
      <c r="R550" s="92"/>
      <c r="S550" s="92"/>
      <c r="T550" s="92"/>
      <c r="U550" s="92"/>
      <c r="V550" s="92"/>
      <c r="W550" s="98">
        <v>1200000</v>
      </c>
      <c r="X550" s="98"/>
      <c r="Y550" s="98"/>
      <c r="Z550" s="98">
        <f t="shared" si="939"/>
        <v>1200000</v>
      </c>
      <c r="AA550" s="98">
        <f t="shared" si="940"/>
        <v>0</v>
      </c>
      <c r="AB550" s="98">
        <f t="shared" si="941"/>
        <v>0</v>
      </c>
    </row>
    <row r="551" spans="1:28" ht="26.4">
      <c r="A551" s="123"/>
      <c r="B551" s="188" t="s">
        <v>328</v>
      </c>
      <c r="C551" s="35" t="s">
        <v>205</v>
      </c>
      <c r="D551" s="35" t="s">
        <v>21</v>
      </c>
      <c r="E551" s="35" t="s">
        <v>100</v>
      </c>
      <c r="F551" s="35" t="s">
        <v>276</v>
      </c>
      <c r="G551" s="36"/>
      <c r="H551" s="98">
        <f>H552</f>
        <v>2000000</v>
      </c>
      <c r="I551" s="98">
        <f t="shared" ref="I551:M552" si="942">I552</f>
        <v>0</v>
      </c>
      <c r="J551" s="98">
        <f t="shared" si="942"/>
        <v>0</v>
      </c>
      <c r="K551" s="98">
        <f t="shared" si="942"/>
        <v>0</v>
      </c>
      <c r="L551" s="98">
        <f t="shared" si="942"/>
        <v>0</v>
      </c>
      <c r="M551" s="98">
        <f t="shared" si="942"/>
        <v>0</v>
      </c>
      <c r="N551" s="98">
        <f t="shared" si="914"/>
        <v>2000000</v>
      </c>
      <c r="O551" s="98">
        <f t="shared" si="915"/>
        <v>0</v>
      </c>
      <c r="P551" s="98">
        <f t="shared" si="916"/>
        <v>0</v>
      </c>
      <c r="Q551" s="98">
        <f t="shared" ref="Q551:S552" si="943">Q552</f>
        <v>0</v>
      </c>
      <c r="R551" s="98">
        <f t="shared" si="943"/>
        <v>0</v>
      </c>
      <c r="S551" s="98">
        <f t="shared" si="943"/>
        <v>0</v>
      </c>
      <c r="T551" s="98">
        <f t="shared" si="931"/>
        <v>2000000</v>
      </c>
      <c r="U551" s="98">
        <f t="shared" si="932"/>
        <v>0</v>
      </c>
      <c r="V551" s="98">
        <f t="shared" si="933"/>
        <v>0</v>
      </c>
      <c r="W551" s="98">
        <f t="shared" ref="W551:Y552" si="944">W552</f>
        <v>-1200000</v>
      </c>
      <c r="X551" s="98">
        <f t="shared" si="944"/>
        <v>0</v>
      </c>
      <c r="Y551" s="98">
        <f t="shared" si="944"/>
        <v>0</v>
      </c>
      <c r="Z551" s="98">
        <f t="shared" si="935"/>
        <v>800000</v>
      </c>
      <c r="AA551" s="98">
        <f t="shared" si="936"/>
        <v>0</v>
      </c>
      <c r="AB551" s="98">
        <f t="shared" si="937"/>
        <v>0</v>
      </c>
    </row>
    <row r="552" spans="1:28" ht="26.4">
      <c r="A552" s="123"/>
      <c r="B552" s="194" t="s">
        <v>186</v>
      </c>
      <c r="C552" s="35" t="s">
        <v>205</v>
      </c>
      <c r="D552" s="35" t="s">
        <v>21</v>
      </c>
      <c r="E552" s="35" t="s">
        <v>100</v>
      </c>
      <c r="F552" s="35" t="s">
        <v>276</v>
      </c>
      <c r="G552" s="36" t="s">
        <v>32</v>
      </c>
      <c r="H552" s="98">
        <f>H553</f>
        <v>2000000</v>
      </c>
      <c r="I552" s="98">
        <f t="shared" si="942"/>
        <v>0</v>
      </c>
      <c r="J552" s="98">
        <f t="shared" si="942"/>
        <v>0</v>
      </c>
      <c r="K552" s="98">
        <f t="shared" si="942"/>
        <v>0</v>
      </c>
      <c r="L552" s="98">
        <f t="shared" si="942"/>
        <v>0</v>
      </c>
      <c r="M552" s="98">
        <f t="shared" si="942"/>
        <v>0</v>
      </c>
      <c r="N552" s="98">
        <f t="shared" si="914"/>
        <v>2000000</v>
      </c>
      <c r="O552" s="98">
        <f t="shared" si="915"/>
        <v>0</v>
      </c>
      <c r="P552" s="98">
        <f t="shared" si="916"/>
        <v>0</v>
      </c>
      <c r="Q552" s="98">
        <f t="shared" si="943"/>
        <v>0</v>
      </c>
      <c r="R552" s="98">
        <f t="shared" si="943"/>
        <v>0</v>
      </c>
      <c r="S552" s="98">
        <f t="shared" si="943"/>
        <v>0</v>
      </c>
      <c r="T552" s="98">
        <f t="shared" si="931"/>
        <v>2000000</v>
      </c>
      <c r="U552" s="98">
        <f t="shared" si="932"/>
        <v>0</v>
      </c>
      <c r="V552" s="98">
        <f t="shared" si="933"/>
        <v>0</v>
      </c>
      <c r="W552" s="98">
        <f t="shared" si="944"/>
        <v>-1200000</v>
      </c>
      <c r="X552" s="98">
        <f t="shared" si="944"/>
        <v>0</v>
      </c>
      <c r="Y552" s="98">
        <f t="shared" si="944"/>
        <v>0</v>
      </c>
      <c r="Z552" s="98">
        <f t="shared" si="935"/>
        <v>800000</v>
      </c>
      <c r="AA552" s="98">
        <f t="shared" si="936"/>
        <v>0</v>
      </c>
      <c r="AB552" s="98">
        <f t="shared" si="937"/>
        <v>0</v>
      </c>
    </row>
    <row r="553" spans="1:28" ht="26.4">
      <c r="A553" s="123"/>
      <c r="B553" s="191" t="s">
        <v>34</v>
      </c>
      <c r="C553" s="35" t="s">
        <v>205</v>
      </c>
      <c r="D553" s="35" t="s">
        <v>21</v>
      </c>
      <c r="E553" s="35" t="s">
        <v>100</v>
      </c>
      <c r="F553" s="35" t="s">
        <v>276</v>
      </c>
      <c r="G553" s="36" t="s">
        <v>33</v>
      </c>
      <c r="H553" s="60">
        <v>2000000</v>
      </c>
      <c r="I553" s="60"/>
      <c r="J553" s="60"/>
      <c r="K553" s="60"/>
      <c r="L553" s="60"/>
      <c r="M553" s="60"/>
      <c r="N553" s="60">
        <f t="shared" si="914"/>
        <v>2000000</v>
      </c>
      <c r="O553" s="60">
        <f t="shared" si="915"/>
        <v>0</v>
      </c>
      <c r="P553" s="60">
        <f t="shared" si="916"/>
        <v>0</v>
      </c>
      <c r="Q553" s="60"/>
      <c r="R553" s="60"/>
      <c r="S553" s="60"/>
      <c r="T553" s="60">
        <f t="shared" si="931"/>
        <v>2000000</v>
      </c>
      <c r="U553" s="60">
        <f t="shared" si="932"/>
        <v>0</v>
      </c>
      <c r="V553" s="60">
        <f t="shared" si="933"/>
        <v>0</v>
      </c>
      <c r="W553" s="60">
        <v>-1200000</v>
      </c>
      <c r="X553" s="60"/>
      <c r="Y553" s="60"/>
      <c r="Z553" s="60">
        <f t="shared" si="935"/>
        <v>800000</v>
      </c>
      <c r="AA553" s="60">
        <f t="shared" si="936"/>
        <v>0</v>
      </c>
      <c r="AB553" s="60">
        <f t="shared" si="937"/>
        <v>0</v>
      </c>
    </row>
    <row r="554" spans="1:28" ht="26.4">
      <c r="A554" s="265"/>
      <c r="B554" s="71" t="s">
        <v>427</v>
      </c>
      <c r="C554" s="35" t="s">
        <v>205</v>
      </c>
      <c r="D554" s="69" t="s">
        <v>21</v>
      </c>
      <c r="E554" s="69" t="s">
        <v>100</v>
      </c>
      <c r="F554" s="35" t="s">
        <v>260</v>
      </c>
      <c r="G554" s="36"/>
      <c r="H554" s="65">
        <f>H555</f>
        <v>8224532</v>
      </c>
      <c r="I554" s="65">
        <f t="shared" ref="I554:M555" si="945">I555</f>
        <v>8224532</v>
      </c>
      <c r="J554" s="65">
        <f t="shared" si="945"/>
        <v>8224532</v>
      </c>
      <c r="K554" s="65">
        <f t="shared" si="945"/>
        <v>9000000</v>
      </c>
      <c r="L554" s="65">
        <f t="shared" si="945"/>
        <v>0</v>
      </c>
      <c r="M554" s="65">
        <f t="shared" si="945"/>
        <v>0</v>
      </c>
      <c r="N554" s="65">
        <f t="shared" si="914"/>
        <v>17224532</v>
      </c>
      <c r="O554" s="65">
        <f t="shared" si="915"/>
        <v>8224532</v>
      </c>
      <c r="P554" s="65">
        <f t="shared" si="916"/>
        <v>8224532</v>
      </c>
      <c r="Q554" s="65">
        <f t="shared" ref="Q554:S555" si="946">Q555</f>
        <v>0</v>
      </c>
      <c r="R554" s="65">
        <f t="shared" si="946"/>
        <v>0</v>
      </c>
      <c r="S554" s="65">
        <f t="shared" si="946"/>
        <v>0</v>
      </c>
      <c r="T554" s="65">
        <f t="shared" si="931"/>
        <v>17224532</v>
      </c>
      <c r="U554" s="65">
        <f t="shared" si="932"/>
        <v>8224532</v>
      </c>
      <c r="V554" s="65">
        <f t="shared" si="933"/>
        <v>8224532</v>
      </c>
      <c r="W554" s="65">
        <f t="shared" ref="W554:Y555" si="947">W555</f>
        <v>0</v>
      </c>
      <c r="X554" s="65">
        <f t="shared" si="947"/>
        <v>0</v>
      </c>
      <c r="Y554" s="65">
        <f t="shared" si="947"/>
        <v>0</v>
      </c>
      <c r="Z554" s="65">
        <f t="shared" si="935"/>
        <v>17224532</v>
      </c>
      <c r="AA554" s="65">
        <f t="shared" si="936"/>
        <v>8224532</v>
      </c>
      <c r="AB554" s="65">
        <f t="shared" si="937"/>
        <v>8224532</v>
      </c>
    </row>
    <row r="555" spans="1:28" ht="26.4">
      <c r="A555" s="245"/>
      <c r="B555" s="126" t="s">
        <v>186</v>
      </c>
      <c r="C555" s="35" t="s">
        <v>205</v>
      </c>
      <c r="D555" s="69" t="s">
        <v>21</v>
      </c>
      <c r="E555" s="69" t="s">
        <v>100</v>
      </c>
      <c r="F555" s="35" t="s">
        <v>260</v>
      </c>
      <c r="G555" s="36" t="s">
        <v>32</v>
      </c>
      <c r="H555" s="65">
        <f>H556</f>
        <v>8224532</v>
      </c>
      <c r="I555" s="65">
        <f t="shared" si="945"/>
        <v>8224532</v>
      </c>
      <c r="J555" s="65">
        <f t="shared" si="945"/>
        <v>8224532</v>
      </c>
      <c r="K555" s="65">
        <f t="shared" si="945"/>
        <v>9000000</v>
      </c>
      <c r="L555" s="65">
        <f t="shared" si="945"/>
        <v>0</v>
      </c>
      <c r="M555" s="65">
        <f t="shared" si="945"/>
        <v>0</v>
      </c>
      <c r="N555" s="65">
        <f t="shared" si="914"/>
        <v>17224532</v>
      </c>
      <c r="O555" s="65">
        <f t="shared" si="915"/>
        <v>8224532</v>
      </c>
      <c r="P555" s="65">
        <f t="shared" si="916"/>
        <v>8224532</v>
      </c>
      <c r="Q555" s="65">
        <f t="shared" si="946"/>
        <v>0</v>
      </c>
      <c r="R555" s="65">
        <f t="shared" si="946"/>
        <v>0</v>
      </c>
      <c r="S555" s="65">
        <f t="shared" si="946"/>
        <v>0</v>
      </c>
      <c r="T555" s="65">
        <f t="shared" si="931"/>
        <v>17224532</v>
      </c>
      <c r="U555" s="65">
        <f t="shared" si="932"/>
        <v>8224532</v>
      </c>
      <c r="V555" s="65">
        <f t="shared" si="933"/>
        <v>8224532</v>
      </c>
      <c r="W555" s="65">
        <f t="shared" si="947"/>
        <v>0</v>
      </c>
      <c r="X555" s="65">
        <f t="shared" si="947"/>
        <v>0</v>
      </c>
      <c r="Y555" s="65">
        <f t="shared" si="947"/>
        <v>0</v>
      </c>
      <c r="Z555" s="65">
        <f t="shared" si="935"/>
        <v>17224532</v>
      </c>
      <c r="AA555" s="65">
        <f t="shared" si="936"/>
        <v>8224532</v>
      </c>
      <c r="AB555" s="65">
        <f t="shared" si="937"/>
        <v>8224532</v>
      </c>
    </row>
    <row r="556" spans="1:28" ht="26.4">
      <c r="A556" s="245"/>
      <c r="B556" s="71" t="s">
        <v>34</v>
      </c>
      <c r="C556" s="35" t="s">
        <v>205</v>
      </c>
      <c r="D556" s="69" t="s">
        <v>21</v>
      </c>
      <c r="E556" s="69" t="s">
        <v>100</v>
      </c>
      <c r="F556" s="35" t="s">
        <v>260</v>
      </c>
      <c r="G556" s="36" t="s">
        <v>33</v>
      </c>
      <c r="H556" s="60">
        <v>8224532</v>
      </c>
      <c r="I556" s="60">
        <v>8224532</v>
      </c>
      <c r="J556" s="60">
        <v>8224532</v>
      </c>
      <c r="K556" s="60">
        <v>9000000</v>
      </c>
      <c r="L556" s="60"/>
      <c r="M556" s="60"/>
      <c r="N556" s="60">
        <f t="shared" si="914"/>
        <v>17224532</v>
      </c>
      <c r="O556" s="60">
        <f t="shared" si="915"/>
        <v>8224532</v>
      </c>
      <c r="P556" s="60">
        <f t="shared" si="916"/>
        <v>8224532</v>
      </c>
      <c r="Q556" s="60"/>
      <c r="R556" s="60"/>
      <c r="S556" s="60"/>
      <c r="T556" s="60">
        <f t="shared" si="931"/>
        <v>17224532</v>
      </c>
      <c r="U556" s="60">
        <f t="shared" si="932"/>
        <v>8224532</v>
      </c>
      <c r="V556" s="60">
        <f t="shared" si="933"/>
        <v>8224532</v>
      </c>
      <c r="W556" s="60"/>
      <c r="X556" s="60"/>
      <c r="Y556" s="60"/>
      <c r="Z556" s="60">
        <f t="shared" si="935"/>
        <v>17224532</v>
      </c>
      <c r="AA556" s="60">
        <f t="shared" si="936"/>
        <v>8224532</v>
      </c>
      <c r="AB556" s="60">
        <f t="shared" si="937"/>
        <v>8224532</v>
      </c>
    </row>
    <row r="557" spans="1:28">
      <c r="A557" s="181"/>
      <c r="B557" s="71" t="s">
        <v>261</v>
      </c>
      <c r="C557" s="35" t="s">
        <v>205</v>
      </c>
      <c r="D557" s="35" t="s">
        <v>21</v>
      </c>
      <c r="E557" s="35" t="s">
        <v>100</v>
      </c>
      <c r="F557" s="35" t="s">
        <v>262</v>
      </c>
      <c r="G557" s="36"/>
      <c r="H557" s="65">
        <f>H558</f>
        <v>2250000</v>
      </c>
      <c r="I557" s="65">
        <f t="shared" ref="I557:M558" si="948">I558</f>
        <v>2949968</v>
      </c>
      <c r="J557" s="65">
        <f t="shared" si="948"/>
        <v>2949968</v>
      </c>
      <c r="K557" s="65">
        <f t="shared" si="948"/>
        <v>8219620.4900000002</v>
      </c>
      <c r="L557" s="65">
        <f t="shared" si="948"/>
        <v>0</v>
      </c>
      <c r="M557" s="65">
        <f t="shared" si="948"/>
        <v>0</v>
      </c>
      <c r="N557" s="65">
        <f t="shared" si="914"/>
        <v>10469620.49</v>
      </c>
      <c r="O557" s="65">
        <f t="shared" si="915"/>
        <v>2949968</v>
      </c>
      <c r="P557" s="65">
        <f t="shared" si="916"/>
        <v>2949968</v>
      </c>
      <c r="Q557" s="65">
        <f t="shared" ref="Q557:S558" si="949">Q558</f>
        <v>0</v>
      </c>
      <c r="R557" s="65">
        <f t="shared" si="949"/>
        <v>0</v>
      </c>
      <c r="S557" s="65">
        <f t="shared" si="949"/>
        <v>0</v>
      </c>
      <c r="T557" s="65">
        <f t="shared" si="931"/>
        <v>10469620.49</v>
      </c>
      <c r="U557" s="65">
        <f t="shared" si="932"/>
        <v>2949968</v>
      </c>
      <c r="V557" s="65">
        <f t="shared" si="933"/>
        <v>2949968</v>
      </c>
      <c r="W557" s="65">
        <f t="shared" ref="W557:Y558" si="950">W558</f>
        <v>0</v>
      </c>
      <c r="X557" s="65">
        <f t="shared" si="950"/>
        <v>0</v>
      </c>
      <c r="Y557" s="65">
        <f t="shared" si="950"/>
        <v>0</v>
      </c>
      <c r="Z557" s="65">
        <f t="shared" si="935"/>
        <v>10469620.49</v>
      </c>
      <c r="AA557" s="65">
        <f t="shared" si="936"/>
        <v>2949968</v>
      </c>
      <c r="AB557" s="65">
        <f t="shared" si="937"/>
        <v>2949968</v>
      </c>
    </row>
    <row r="558" spans="1:28" ht="26.4">
      <c r="A558" s="181"/>
      <c r="B558" s="126" t="s">
        <v>186</v>
      </c>
      <c r="C558" s="35" t="s">
        <v>205</v>
      </c>
      <c r="D558" s="35" t="s">
        <v>21</v>
      </c>
      <c r="E558" s="35" t="s">
        <v>100</v>
      </c>
      <c r="F558" s="35" t="s">
        <v>262</v>
      </c>
      <c r="G558" s="36" t="s">
        <v>32</v>
      </c>
      <c r="H558" s="65">
        <f>H559</f>
        <v>2250000</v>
      </c>
      <c r="I558" s="65">
        <f t="shared" si="948"/>
        <v>2949968</v>
      </c>
      <c r="J558" s="65">
        <f t="shared" si="948"/>
        <v>2949968</v>
      </c>
      <c r="K558" s="65">
        <f t="shared" si="948"/>
        <v>8219620.4900000002</v>
      </c>
      <c r="L558" s="65">
        <f t="shared" si="948"/>
        <v>0</v>
      </c>
      <c r="M558" s="65">
        <f t="shared" si="948"/>
        <v>0</v>
      </c>
      <c r="N558" s="65">
        <f t="shared" si="914"/>
        <v>10469620.49</v>
      </c>
      <c r="O558" s="65">
        <f t="shared" si="915"/>
        <v>2949968</v>
      </c>
      <c r="P558" s="65">
        <f t="shared" si="916"/>
        <v>2949968</v>
      </c>
      <c r="Q558" s="65">
        <f t="shared" si="949"/>
        <v>0</v>
      </c>
      <c r="R558" s="65">
        <f t="shared" si="949"/>
        <v>0</v>
      </c>
      <c r="S558" s="65">
        <f t="shared" si="949"/>
        <v>0</v>
      </c>
      <c r="T558" s="65">
        <f t="shared" si="931"/>
        <v>10469620.49</v>
      </c>
      <c r="U558" s="65">
        <f t="shared" si="932"/>
        <v>2949968</v>
      </c>
      <c r="V558" s="65">
        <f t="shared" si="933"/>
        <v>2949968</v>
      </c>
      <c r="W558" s="65">
        <f t="shared" si="950"/>
        <v>0</v>
      </c>
      <c r="X558" s="65">
        <f t="shared" si="950"/>
        <v>0</v>
      </c>
      <c r="Y558" s="65">
        <f t="shared" si="950"/>
        <v>0</v>
      </c>
      <c r="Z558" s="65">
        <f t="shared" si="935"/>
        <v>10469620.49</v>
      </c>
      <c r="AA558" s="65">
        <f t="shared" si="936"/>
        <v>2949968</v>
      </c>
      <c r="AB558" s="65">
        <f t="shared" si="937"/>
        <v>2949968</v>
      </c>
    </row>
    <row r="559" spans="1:28" ht="26.4">
      <c r="A559" s="181"/>
      <c r="B559" s="71" t="s">
        <v>34</v>
      </c>
      <c r="C559" s="35" t="s">
        <v>205</v>
      </c>
      <c r="D559" s="35" t="s">
        <v>21</v>
      </c>
      <c r="E559" s="35" t="s">
        <v>100</v>
      </c>
      <c r="F559" s="35" t="s">
        <v>262</v>
      </c>
      <c r="G559" s="36" t="s">
        <v>33</v>
      </c>
      <c r="H559" s="60">
        <v>2250000</v>
      </c>
      <c r="I559" s="60">
        <v>2949968</v>
      </c>
      <c r="J559" s="60">
        <v>2949968</v>
      </c>
      <c r="K559" s="60">
        <v>8219620.4900000002</v>
      </c>
      <c r="L559" s="60"/>
      <c r="M559" s="60"/>
      <c r="N559" s="60">
        <f t="shared" si="914"/>
        <v>10469620.49</v>
      </c>
      <c r="O559" s="60">
        <f t="shared" si="915"/>
        <v>2949968</v>
      </c>
      <c r="P559" s="60">
        <f t="shared" si="916"/>
        <v>2949968</v>
      </c>
      <c r="Q559" s="60"/>
      <c r="R559" s="60"/>
      <c r="S559" s="60"/>
      <c r="T559" s="60">
        <f t="shared" si="931"/>
        <v>10469620.49</v>
      </c>
      <c r="U559" s="60">
        <f t="shared" si="932"/>
        <v>2949968</v>
      </c>
      <c r="V559" s="60">
        <f t="shared" si="933"/>
        <v>2949968</v>
      </c>
      <c r="W559" s="60"/>
      <c r="X559" s="60"/>
      <c r="Y559" s="60"/>
      <c r="Z559" s="60">
        <f t="shared" si="935"/>
        <v>10469620.49</v>
      </c>
      <c r="AA559" s="60">
        <f t="shared" si="936"/>
        <v>2949968</v>
      </c>
      <c r="AB559" s="60">
        <f t="shared" si="937"/>
        <v>2949968</v>
      </c>
    </row>
    <row r="560" spans="1:28">
      <c r="A560" s="181"/>
      <c r="B560" s="71" t="s">
        <v>259</v>
      </c>
      <c r="C560" s="35" t="s">
        <v>205</v>
      </c>
      <c r="D560" s="35" t="s">
        <v>21</v>
      </c>
      <c r="E560" s="35" t="s">
        <v>100</v>
      </c>
      <c r="F560" s="35" t="s">
        <v>263</v>
      </c>
      <c r="G560" s="36"/>
      <c r="H560" s="148">
        <f>H561</f>
        <v>270000</v>
      </c>
      <c r="I560" s="148">
        <f t="shared" ref="I560:M560" si="951">I561</f>
        <v>270000</v>
      </c>
      <c r="J560" s="148">
        <f t="shared" si="951"/>
        <v>270000</v>
      </c>
      <c r="K560" s="148">
        <f t="shared" si="951"/>
        <v>0</v>
      </c>
      <c r="L560" s="148">
        <f t="shared" si="951"/>
        <v>0</v>
      </c>
      <c r="M560" s="148">
        <f t="shared" si="951"/>
        <v>0</v>
      </c>
      <c r="N560" s="148">
        <f t="shared" si="914"/>
        <v>270000</v>
      </c>
      <c r="O560" s="148">
        <f t="shared" si="915"/>
        <v>270000</v>
      </c>
      <c r="P560" s="148">
        <f t="shared" si="916"/>
        <v>270000</v>
      </c>
      <c r="Q560" s="148">
        <f t="shared" ref="Q560:S561" si="952">Q561</f>
        <v>0</v>
      </c>
      <c r="R560" s="148">
        <f t="shared" si="952"/>
        <v>0</v>
      </c>
      <c r="S560" s="148">
        <f t="shared" si="952"/>
        <v>0</v>
      </c>
      <c r="T560" s="148">
        <f t="shared" si="931"/>
        <v>270000</v>
      </c>
      <c r="U560" s="148">
        <f t="shared" si="932"/>
        <v>270000</v>
      </c>
      <c r="V560" s="148">
        <f t="shared" si="933"/>
        <v>270000</v>
      </c>
      <c r="W560" s="148">
        <f t="shared" ref="W560:Y561" si="953">W561</f>
        <v>0</v>
      </c>
      <c r="X560" s="148">
        <f t="shared" si="953"/>
        <v>0</v>
      </c>
      <c r="Y560" s="148">
        <f t="shared" si="953"/>
        <v>0</v>
      </c>
      <c r="Z560" s="148">
        <f t="shared" si="935"/>
        <v>270000</v>
      </c>
      <c r="AA560" s="148">
        <f t="shared" si="936"/>
        <v>270000</v>
      </c>
      <c r="AB560" s="148">
        <f t="shared" si="937"/>
        <v>270000</v>
      </c>
    </row>
    <row r="561" spans="1:28" ht="26.4">
      <c r="A561" s="181"/>
      <c r="B561" s="126" t="s">
        <v>186</v>
      </c>
      <c r="C561" s="35" t="s">
        <v>205</v>
      </c>
      <c r="D561" s="35" t="s">
        <v>21</v>
      </c>
      <c r="E561" s="35" t="s">
        <v>100</v>
      </c>
      <c r="F561" s="35" t="s">
        <v>263</v>
      </c>
      <c r="G561" s="36" t="s">
        <v>32</v>
      </c>
      <c r="H561" s="148">
        <f>H562</f>
        <v>270000</v>
      </c>
      <c r="I561" s="148">
        <f t="shared" ref="I561:M561" si="954">I562</f>
        <v>270000</v>
      </c>
      <c r="J561" s="148">
        <f t="shared" si="954"/>
        <v>270000</v>
      </c>
      <c r="K561" s="148">
        <f t="shared" si="954"/>
        <v>0</v>
      </c>
      <c r="L561" s="148">
        <f t="shared" si="954"/>
        <v>0</v>
      </c>
      <c r="M561" s="148">
        <f t="shared" si="954"/>
        <v>0</v>
      </c>
      <c r="N561" s="148">
        <f t="shared" si="914"/>
        <v>270000</v>
      </c>
      <c r="O561" s="148">
        <f t="shared" si="915"/>
        <v>270000</v>
      </c>
      <c r="P561" s="148">
        <f t="shared" si="916"/>
        <v>270000</v>
      </c>
      <c r="Q561" s="148">
        <f t="shared" si="952"/>
        <v>0</v>
      </c>
      <c r="R561" s="148">
        <f t="shared" si="952"/>
        <v>0</v>
      </c>
      <c r="S561" s="148">
        <f t="shared" si="952"/>
        <v>0</v>
      </c>
      <c r="T561" s="148">
        <f t="shared" si="931"/>
        <v>270000</v>
      </c>
      <c r="U561" s="148">
        <f t="shared" si="932"/>
        <v>270000</v>
      </c>
      <c r="V561" s="148">
        <f t="shared" si="933"/>
        <v>270000</v>
      </c>
      <c r="W561" s="148">
        <f t="shared" si="953"/>
        <v>0</v>
      </c>
      <c r="X561" s="148">
        <f t="shared" si="953"/>
        <v>0</v>
      </c>
      <c r="Y561" s="148">
        <f t="shared" si="953"/>
        <v>0</v>
      </c>
      <c r="Z561" s="148">
        <f t="shared" si="935"/>
        <v>270000</v>
      </c>
      <c r="AA561" s="148">
        <f t="shared" si="936"/>
        <v>270000</v>
      </c>
      <c r="AB561" s="148">
        <f t="shared" si="937"/>
        <v>270000</v>
      </c>
    </row>
    <row r="562" spans="1:28" ht="26.4">
      <c r="A562" s="181"/>
      <c r="B562" s="71" t="s">
        <v>34</v>
      </c>
      <c r="C562" s="35" t="s">
        <v>205</v>
      </c>
      <c r="D562" s="35" t="s">
        <v>21</v>
      </c>
      <c r="E562" s="35" t="s">
        <v>100</v>
      </c>
      <c r="F562" s="35" t="s">
        <v>263</v>
      </c>
      <c r="G562" s="36" t="s">
        <v>33</v>
      </c>
      <c r="H562" s="60">
        <v>270000</v>
      </c>
      <c r="I562" s="60">
        <v>270000</v>
      </c>
      <c r="J562" s="60">
        <v>270000</v>
      </c>
      <c r="K562" s="60"/>
      <c r="L562" s="60"/>
      <c r="M562" s="60"/>
      <c r="N562" s="60">
        <f t="shared" si="914"/>
        <v>270000</v>
      </c>
      <c r="O562" s="60">
        <f t="shared" si="915"/>
        <v>270000</v>
      </c>
      <c r="P562" s="60">
        <f t="shared" si="916"/>
        <v>270000</v>
      </c>
      <c r="Q562" s="60"/>
      <c r="R562" s="60"/>
      <c r="S562" s="60"/>
      <c r="T562" s="60">
        <f t="shared" si="931"/>
        <v>270000</v>
      </c>
      <c r="U562" s="60">
        <f t="shared" si="932"/>
        <v>270000</v>
      </c>
      <c r="V562" s="60">
        <f t="shared" si="933"/>
        <v>270000</v>
      </c>
      <c r="W562" s="60"/>
      <c r="X562" s="60"/>
      <c r="Y562" s="60"/>
      <c r="Z562" s="60">
        <f t="shared" si="935"/>
        <v>270000</v>
      </c>
      <c r="AA562" s="60">
        <f t="shared" si="936"/>
        <v>270000</v>
      </c>
      <c r="AB562" s="60">
        <f t="shared" si="937"/>
        <v>270000</v>
      </c>
    </row>
    <row r="563" spans="1:28">
      <c r="A563" s="181"/>
      <c r="B563" s="93" t="s">
        <v>419</v>
      </c>
      <c r="C563" s="35" t="s">
        <v>205</v>
      </c>
      <c r="D563" s="35" t="s">
        <v>21</v>
      </c>
      <c r="E563" s="35" t="s">
        <v>100</v>
      </c>
      <c r="F563" s="35" t="s">
        <v>420</v>
      </c>
      <c r="G563" s="36"/>
      <c r="H563" s="148"/>
      <c r="I563" s="148"/>
      <c r="J563" s="148"/>
      <c r="K563" s="148"/>
      <c r="L563" s="148"/>
      <c r="M563" s="148"/>
      <c r="N563" s="148"/>
      <c r="O563" s="148"/>
      <c r="P563" s="148"/>
      <c r="Q563" s="148">
        <f>Q564</f>
        <v>500000</v>
      </c>
      <c r="R563" s="148">
        <f t="shared" ref="R563:S564" si="955">R564</f>
        <v>0</v>
      </c>
      <c r="S563" s="148">
        <f t="shared" si="955"/>
        <v>0</v>
      </c>
      <c r="T563" s="60">
        <f t="shared" ref="T563:T565" si="956">N563+Q563</f>
        <v>500000</v>
      </c>
      <c r="U563" s="60">
        <f t="shared" ref="U563:U565" si="957">O563+R563</f>
        <v>0</v>
      </c>
      <c r="V563" s="60">
        <f t="shared" ref="V563:V565" si="958">P563+S563</f>
        <v>0</v>
      </c>
      <c r="W563" s="148">
        <f>W564</f>
        <v>0</v>
      </c>
      <c r="X563" s="148">
        <f t="shared" ref="X563:Y564" si="959">X564</f>
        <v>0</v>
      </c>
      <c r="Y563" s="148">
        <f t="shared" si="959"/>
        <v>0</v>
      </c>
      <c r="Z563" s="60">
        <f t="shared" si="935"/>
        <v>500000</v>
      </c>
      <c r="AA563" s="60">
        <f t="shared" si="936"/>
        <v>0</v>
      </c>
      <c r="AB563" s="60">
        <f t="shared" si="937"/>
        <v>0</v>
      </c>
    </row>
    <row r="564" spans="1:28" ht="26.4">
      <c r="A564" s="181"/>
      <c r="B564" s="93" t="s">
        <v>186</v>
      </c>
      <c r="C564" s="35" t="s">
        <v>205</v>
      </c>
      <c r="D564" s="35" t="s">
        <v>21</v>
      </c>
      <c r="E564" s="35" t="s">
        <v>100</v>
      </c>
      <c r="F564" s="35" t="s">
        <v>420</v>
      </c>
      <c r="G564" s="36" t="s">
        <v>32</v>
      </c>
      <c r="H564" s="148"/>
      <c r="I564" s="148"/>
      <c r="J564" s="148"/>
      <c r="K564" s="148"/>
      <c r="L564" s="148"/>
      <c r="M564" s="148"/>
      <c r="N564" s="148"/>
      <c r="O564" s="148"/>
      <c r="P564" s="148"/>
      <c r="Q564" s="148">
        <f>Q565</f>
        <v>500000</v>
      </c>
      <c r="R564" s="148">
        <f t="shared" si="955"/>
        <v>0</v>
      </c>
      <c r="S564" s="148">
        <f t="shared" si="955"/>
        <v>0</v>
      </c>
      <c r="T564" s="60">
        <f t="shared" si="956"/>
        <v>500000</v>
      </c>
      <c r="U564" s="60">
        <f t="shared" si="957"/>
        <v>0</v>
      </c>
      <c r="V564" s="60">
        <f t="shared" si="958"/>
        <v>0</v>
      </c>
      <c r="W564" s="148">
        <f>W565</f>
        <v>0</v>
      </c>
      <c r="X564" s="148">
        <f t="shared" si="959"/>
        <v>0</v>
      </c>
      <c r="Y564" s="148">
        <f t="shared" si="959"/>
        <v>0</v>
      </c>
      <c r="Z564" s="60">
        <f t="shared" si="935"/>
        <v>500000</v>
      </c>
      <c r="AA564" s="60">
        <f t="shared" si="936"/>
        <v>0</v>
      </c>
      <c r="AB564" s="60">
        <f t="shared" si="937"/>
        <v>0</v>
      </c>
    </row>
    <row r="565" spans="1:28" ht="26.4">
      <c r="A565" s="181"/>
      <c r="B565" s="93" t="s">
        <v>34</v>
      </c>
      <c r="C565" s="35" t="s">
        <v>205</v>
      </c>
      <c r="D565" s="35" t="s">
        <v>21</v>
      </c>
      <c r="E565" s="35" t="s">
        <v>100</v>
      </c>
      <c r="F565" s="35" t="s">
        <v>420</v>
      </c>
      <c r="G565" s="36" t="s">
        <v>33</v>
      </c>
      <c r="H565" s="148"/>
      <c r="I565" s="148"/>
      <c r="J565" s="148"/>
      <c r="K565" s="148"/>
      <c r="L565" s="148"/>
      <c r="M565" s="148"/>
      <c r="N565" s="148"/>
      <c r="O565" s="148"/>
      <c r="P565" s="148"/>
      <c r="Q565" s="148">
        <v>500000</v>
      </c>
      <c r="R565" s="148"/>
      <c r="S565" s="148"/>
      <c r="T565" s="60">
        <f t="shared" si="956"/>
        <v>500000</v>
      </c>
      <c r="U565" s="60">
        <f t="shared" si="957"/>
        <v>0</v>
      </c>
      <c r="V565" s="60">
        <f t="shared" si="958"/>
        <v>0</v>
      </c>
      <c r="W565" s="148"/>
      <c r="X565" s="148"/>
      <c r="Y565" s="148"/>
      <c r="Z565" s="60">
        <f t="shared" si="935"/>
        <v>500000</v>
      </c>
      <c r="AA565" s="60">
        <f t="shared" si="936"/>
        <v>0</v>
      </c>
      <c r="AB565" s="60">
        <f t="shared" si="937"/>
        <v>0</v>
      </c>
    </row>
    <row r="566" spans="1:28" s="42" customFormat="1">
      <c r="A566" s="185"/>
      <c r="B566" s="93"/>
      <c r="C566" s="34"/>
      <c r="D566" s="34"/>
      <c r="E566" s="34"/>
      <c r="F566" s="34"/>
      <c r="G566" s="37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A566" s="65"/>
      <c r="AB566" s="65"/>
    </row>
    <row r="567" spans="1:28" s="136" customFormat="1" ht="39.75" customHeight="1">
      <c r="A567" s="84">
        <v>21</v>
      </c>
      <c r="B567" s="133" t="s">
        <v>307</v>
      </c>
      <c r="C567" s="140" t="s">
        <v>212</v>
      </c>
      <c r="D567" s="140" t="s">
        <v>21</v>
      </c>
      <c r="E567" s="140" t="s">
        <v>100</v>
      </c>
      <c r="F567" s="140" t="s">
        <v>101</v>
      </c>
      <c r="G567" s="141"/>
      <c r="H567" s="92">
        <f>H568</f>
        <v>100000</v>
      </c>
      <c r="I567" s="92">
        <f t="shared" ref="I567:M568" si="960">I568</f>
        <v>0</v>
      </c>
      <c r="J567" s="92">
        <f t="shared" si="960"/>
        <v>0</v>
      </c>
      <c r="K567" s="92">
        <f t="shared" si="960"/>
        <v>0</v>
      </c>
      <c r="L567" s="92">
        <f t="shared" si="960"/>
        <v>0</v>
      </c>
      <c r="M567" s="92">
        <f t="shared" si="960"/>
        <v>0</v>
      </c>
      <c r="N567" s="92">
        <f t="shared" si="914"/>
        <v>100000</v>
      </c>
      <c r="O567" s="92">
        <f t="shared" si="915"/>
        <v>0</v>
      </c>
      <c r="P567" s="92">
        <f t="shared" si="916"/>
        <v>0</v>
      </c>
      <c r="Q567" s="92">
        <f>Q568+Q571+Q574</f>
        <v>1648036.52</v>
      </c>
      <c r="R567" s="92">
        <f t="shared" ref="R567:S567" si="961">R568+R571+R574</f>
        <v>3178.51</v>
      </c>
      <c r="S567" s="92">
        <f t="shared" si="961"/>
        <v>3178.51</v>
      </c>
      <c r="T567" s="92">
        <f t="shared" ref="T567:T570" si="962">N567+Q567</f>
        <v>1748036.52</v>
      </c>
      <c r="U567" s="92">
        <f t="shared" ref="U567:U570" si="963">O567+R567</f>
        <v>3178.51</v>
      </c>
      <c r="V567" s="92">
        <f t="shared" ref="V567:V570" si="964">P567+S567</f>
        <v>3178.51</v>
      </c>
      <c r="W567" s="92">
        <f>W568+W571+W574</f>
        <v>0</v>
      </c>
      <c r="X567" s="92">
        <f t="shared" ref="X567:Y567" si="965">X568+X571+X574</f>
        <v>0</v>
      </c>
      <c r="Y567" s="92">
        <f t="shared" si="965"/>
        <v>0</v>
      </c>
      <c r="Z567" s="92">
        <f t="shared" ref="Z567:Z576" si="966">T567+W567</f>
        <v>1748036.52</v>
      </c>
      <c r="AA567" s="92">
        <f t="shared" ref="AA567:AA576" si="967">U567+X567</f>
        <v>3178.51</v>
      </c>
      <c r="AB567" s="92">
        <f t="shared" ref="AB567:AB576" si="968">V567+Y567</f>
        <v>3178.51</v>
      </c>
    </row>
    <row r="568" spans="1:28" s="42" customFormat="1">
      <c r="A568" s="185"/>
      <c r="B568" s="195" t="s">
        <v>273</v>
      </c>
      <c r="C568" s="35" t="s">
        <v>212</v>
      </c>
      <c r="D568" s="35" t="s">
        <v>21</v>
      </c>
      <c r="E568" s="35" t="s">
        <v>100</v>
      </c>
      <c r="F568" s="35" t="s">
        <v>274</v>
      </c>
      <c r="G568" s="36"/>
      <c r="H568" s="65">
        <f>H569</f>
        <v>100000</v>
      </c>
      <c r="I568" s="65">
        <f t="shared" si="960"/>
        <v>0</v>
      </c>
      <c r="J568" s="65">
        <f t="shared" si="960"/>
        <v>0</v>
      </c>
      <c r="K568" s="65">
        <f t="shared" si="960"/>
        <v>0</v>
      </c>
      <c r="L568" s="65">
        <f t="shared" si="960"/>
        <v>0</v>
      </c>
      <c r="M568" s="65">
        <f t="shared" si="960"/>
        <v>0</v>
      </c>
      <c r="N568" s="65">
        <f t="shared" si="914"/>
        <v>100000</v>
      </c>
      <c r="O568" s="65">
        <f t="shared" si="915"/>
        <v>0</v>
      </c>
      <c r="P568" s="65">
        <f t="shared" si="916"/>
        <v>0</v>
      </c>
      <c r="Q568" s="65">
        <f t="shared" ref="Q568:S569" si="969">Q569</f>
        <v>-32872.730000000003</v>
      </c>
      <c r="R568" s="65">
        <f t="shared" si="969"/>
        <v>0</v>
      </c>
      <c r="S568" s="65">
        <f t="shared" si="969"/>
        <v>0</v>
      </c>
      <c r="T568" s="65">
        <f t="shared" si="962"/>
        <v>67127.26999999999</v>
      </c>
      <c r="U568" s="65">
        <f t="shared" si="963"/>
        <v>0</v>
      </c>
      <c r="V568" s="65">
        <f t="shared" si="964"/>
        <v>0</v>
      </c>
      <c r="W568" s="65">
        <f t="shared" ref="W568:Y569" si="970">W569</f>
        <v>0</v>
      </c>
      <c r="X568" s="65">
        <f t="shared" si="970"/>
        <v>0</v>
      </c>
      <c r="Y568" s="65">
        <f t="shared" si="970"/>
        <v>0</v>
      </c>
      <c r="Z568" s="65">
        <f t="shared" si="966"/>
        <v>67127.26999999999</v>
      </c>
      <c r="AA568" s="65">
        <f t="shared" si="967"/>
        <v>0</v>
      </c>
      <c r="AB568" s="65">
        <f t="shared" si="968"/>
        <v>0</v>
      </c>
    </row>
    <row r="569" spans="1:28" s="42" customFormat="1" ht="26.4">
      <c r="A569" s="185"/>
      <c r="B569" s="194" t="s">
        <v>186</v>
      </c>
      <c r="C569" s="35" t="s">
        <v>212</v>
      </c>
      <c r="D569" s="35" t="s">
        <v>21</v>
      </c>
      <c r="E569" s="35" t="s">
        <v>100</v>
      </c>
      <c r="F569" s="35" t="s">
        <v>274</v>
      </c>
      <c r="G569" s="36" t="s">
        <v>32</v>
      </c>
      <c r="H569" s="65">
        <f>H570</f>
        <v>100000</v>
      </c>
      <c r="I569" s="65">
        <f t="shared" ref="I569:M569" si="971">I570</f>
        <v>0</v>
      </c>
      <c r="J569" s="65">
        <f t="shared" si="971"/>
        <v>0</v>
      </c>
      <c r="K569" s="65">
        <f t="shared" si="971"/>
        <v>0</v>
      </c>
      <c r="L569" s="65">
        <f t="shared" si="971"/>
        <v>0</v>
      </c>
      <c r="M569" s="65">
        <f t="shared" si="971"/>
        <v>0</v>
      </c>
      <c r="N569" s="65">
        <f t="shared" si="914"/>
        <v>100000</v>
      </c>
      <c r="O569" s="65">
        <f t="shared" si="915"/>
        <v>0</v>
      </c>
      <c r="P569" s="65">
        <f t="shared" si="916"/>
        <v>0</v>
      </c>
      <c r="Q569" s="65">
        <f t="shared" si="969"/>
        <v>-32872.730000000003</v>
      </c>
      <c r="R569" s="65">
        <f t="shared" si="969"/>
        <v>0</v>
      </c>
      <c r="S569" s="65">
        <f t="shared" si="969"/>
        <v>0</v>
      </c>
      <c r="T569" s="65">
        <f t="shared" si="962"/>
        <v>67127.26999999999</v>
      </c>
      <c r="U569" s="65">
        <f t="shared" si="963"/>
        <v>0</v>
      </c>
      <c r="V569" s="65">
        <f t="shared" si="964"/>
        <v>0</v>
      </c>
      <c r="W569" s="65">
        <f t="shared" si="970"/>
        <v>0</v>
      </c>
      <c r="X569" s="65">
        <f t="shared" si="970"/>
        <v>0</v>
      </c>
      <c r="Y569" s="65">
        <f t="shared" si="970"/>
        <v>0</v>
      </c>
      <c r="Z569" s="65">
        <f t="shared" si="966"/>
        <v>67127.26999999999</v>
      </c>
      <c r="AA569" s="65">
        <f t="shared" si="967"/>
        <v>0</v>
      </c>
      <c r="AB569" s="65">
        <f t="shared" si="968"/>
        <v>0</v>
      </c>
    </row>
    <row r="570" spans="1:28" s="42" customFormat="1" ht="26.4">
      <c r="A570" s="185"/>
      <c r="B570" s="191" t="s">
        <v>34</v>
      </c>
      <c r="C570" s="35" t="s">
        <v>212</v>
      </c>
      <c r="D570" s="35" t="s">
        <v>21</v>
      </c>
      <c r="E570" s="35" t="s">
        <v>100</v>
      </c>
      <c r="F570" s="35" t="s">
        <v>274</v>
      </c>
      <c r="G570" s="36" t="s">
        <v>33</v>
      </c>
      <c r="H570" s="60">
        <v>100000</v>
      </c>
      <c r="I570" s="60"/>
      <c r="J570" s="60"/>
      <c r="K570" s="60"/>
      <c r="L570" s="60"/>
      <c r="M570" s="60"/>
      <c r="N570" s="60">
        <f t="shared" si="914"/>
        <v>100000</v>
      </c>
      <c r="O570" s="60">
        <f t="shared" si="915"/>
        <v>0</v>
      </c>
      <c r="P570" s="60">
        <f t="shared" si="916"/>
        <v>0</v>
      </c>
      <c r="Q570" s="60">
        <v>-32872.730000000003</v>
      </c>
      <c r="R570" s="60"/>
      <c r="S570" s="60"/>
      <c r="T570" s="60">
        <f t="shared" si="962"/>
        <v>67127.26999999999</v>
      </c>
      <c r="U570" s="60">
        <f t="shared" si="963"/>
        <v>0</v>
      </c>
      <c r="V570" s="60">
        <f t="shared" si="964"/>
        <v>0</v>
      </c>
      <c r="W570" s="60"/>
      <c r="X570" s="60"/>
      <c r="Y570" s="60"/>
      <c r="Z570" s="60">
        <f t="shared" si="966"/>
        <v>67127.26999999999</v>
      </c>
      <c r="AA570" s="60">
        <f t="shared" si="967"/>
        <v>0</v>
      </c>
      <c r="AB570" s="60">
        <f t="shared" si="968"/>
        <v>0</v>
      </c>
    </row>
    <row r="571" spans="1:28" s="42" customFormat="1" ht="39.6">
      <c r="A571" s="185"/>
      <c r="B571" s="219" t="s">
        <v>421</v>
      </c>
      <c r="C571" s="35" t="s">
        <v>212</v>
      </c>
      <c r="D571" s="35" t="s">
        <v>21</v>
      </c>
      <c r="E571" s="35" t="s">
        <v>100</v>
      </c>
      <c r="F571" s="35" t="s">
        <v>423</v>
      </c>
      <c r="G571" s="36"/>
      <c r="H571" s="148"/>
      <c r="I571" s="148"/>
      <c r="J571" s="148"/>
      <c r="K571" s="148"/>
      <c r="L571" s="148"/>
      <c r="M571" s="148"/>
      <c r="N571" s="148"/>
      <c r="O571" s="148"/>
      <c r="P571" s="148"/>
      <c r="Q571" s="148">
        <f>Q572</f>
        <v>4400</v>
      </c>
      <c r="R571" s="148">
        <f t="shared" ref="R571:S572" si="972">R572</f>
        <v>3178.51</v>
      </c>
      <c r="S571" s="148">
        <f t="shared" si="972"/>
        <v>3178.51</v>
      </c>
      <c r="T571" s="60">
        <f t="shared" ref="T571:T576" si="973">N571+Q571</f>
        <v>4400</v>
      </c>
      <c r="U571" s="60">
        <f t="shared" ref="U571:U576" si="974">O571+R571</f>
        <v>3178.51</v>
      </c>
      <c r="V571" s="60">
        <f t="shared" ref="V571:V576" si="975">P571+S571</f>
        <v>3178.51</v>
      </c>
      <c r="W571" s="148">
        <f>W572</f>
        <v>0</v>
      </c>
      <c r="X571" s="148">
        <f t="shared" ref="X571:Y572" si="976">X572</f>
        <v>0</v>
      </c>
      <c r="Y571" s="148">
        <f t="shared" si="976"/>
        <v>0</v>
      </c>
      <c r="Z571" s="60">
        <f t="shared" si="966"/>
        <v>4400</v>
      </c>
      <c r="AA571" s="60">
        <f t="shared" si="967"/>
        <v>3178.51</v>
      </c>
      <c r="AB571" s="60">
        <f t="shared" si="968"/>
        <v>3178.51</v>
      </c>
    </row>
    <row r="572" spans="1:28" s="42" customFormat="1" ht="26.4">
      <c r="A572" s="185"/>
      <c r="B572" s="217" t="s">
        <v>186</v>
      </c>
      <c r="C572" s="35" t="s">
        <v>212</v>
      </c>
      <c r="D572" s="35" t="s">
        <v>21</v>
      </c>
      <c r="E572" s="35" t="s">
        <v>100</v>
      </c>
      <c r="F572" s="35" t="s">
        <v>423</v>
      </c>
      <c r="G572" s="36" t="s">
        <v>32</v>
      </c>
      <c r="H572" s="148"/>
      <c r="I572" s="148"/>
      <c r="J572" s="148"/>
      <c r="K572" s="148"/>
      <c r="L572" s="148"/>
      <c r="M572" s="148"/>
      <c r="N572" s="148"/>
      <c r="O572" s="148"/>
      <c r="P572" s="148"/>
      <c r="Q572" s="148">
        <f>Q573</f>
        <v>4400</v>
      </c>
      <c r="R572" s="148">
        <f t="shared" si="972"/>
        <v>3178.51</v>
      </c>
      <c r="S572" s="148">
        <f t="shared" si="972"/>
        <v>3178.51</v>
      </c>
      <c r="T572" s="60">
        <f t="shared" si="973"/>
        <v>4400</v>
      </c>
      <c r="U572" s="60">
        <f t="shared" si="974"/>
        <v>3178.51</v>
      </c>
      <c r="V572" s="60">
        <f t="shared" si="975"/>
        <v>3178.51</v>
      </c>
      <c r="W572" s="148">
        <f>W573</f>
        <v>0</v>
      </c>
      <c r="X572" s="148">
        <f t="shared" si="976"/>
        <v>0</v>
      </c>
      <c r="Y572" s="148">
        <f t="shared" si="976"/>
        <v>0</v>
      </c>
      <c r="Z572" s="60">
        <f t="shared" si="966"/>
        <v>4400</v>
      </c>
      <c r="AA572" s="60">
        <f t="shared" si="967"/>
        <v>3178.51</v>
      </c>
      <c r="AB572" s="60">
        <f t="shared" si="968"/>
        <v>3178.51</v>
      </c>
    </row>
    <row r="573" spans="1:28" s="42" customFormat="1" ht="26.4">
      <c r="A573" s="185"/>
      <c r="B573" s="217" t="s">
        <v>34</v>
      </c>
      <c r="C573" s="35" t="s">
        <v>212</v>
      </c>
      <c r="D573" s="35" t="s">
        <v>21</v>
      </c>
      <c r="E573" s="35" t="s">
        <v>100</v>
      </c>
      <c r="F573" s="35" t="s">
        <v>423</v>
      </c>
      <c r="G573" s="36" t="s">
        <v>33</v>
      </c>
      <c r="H573" s="148"/>
      <c r="I573" s="148"/>
      <c r="J573" s="148"/>
      <c r="K573" s="148"/>
      <c r="L573" s="148"/>
      <c r="M573" s="148"/>
      <c r="N573" s="148"/>
      <c r="O573" s="148"/>
      <c r="P573" s="148"/>
      <c r="Q573" s="148">
        <v>4400</v>
      </c>
      <c r="R573" s="148">
        <v>3178.51</v>
      </c>
      <c r="S573" s="148">
        <v>3178.51</v>
      </c>
      <c r="T573" s="60">
        <f t="shared" si="973"/>
        <v>4400</v>
      </c>
      <c r="U573" s="60">
        <f t="shared" si="974"/>
        <v>3178.51</v>
      </c>
      <c r="V573" s="60">
        <f t="shared" si="975"/>
        <v>3178.51</v>
      </c>
      <c r="W573" s="148"/>
      <c r="X573" s="148"/>
      <c r="Y573" s="148"/>
      <c r="Z573" s="60">
        <f t="shared" si="966"/>
        <v>4400</v>
      </c>
      <c r="AA573" s="60">
        <f t="shared" si="967"/>
        <v>3178.51</v>
      </c>
      <c r="AB573" s="60">
        <f t="shared" si="968"/>
        <v>3178.51</v>
      </c>
    </row>
    <row r="574" spans="1:28" s="42" customFormat="1" ht="26.4">
      <c r="A574" s="185"/>
      <c r="B574" s="217" t="s">
        <v>422</v>
      </c>
      <c r="C574" s="35" t="s">
        <v>212</v>
      </c>
      <c r="D574" s="35" t="s">
        <v>21</v>
      </c>
      <c r="E574" s="35" t="s">
        <v>424</v>
      </c>
      <c r="F574" s="35" t="s">
        <v>425</v>
      </c>
      <c r="G574" s="36"/>
      <c r="H574" s="148"/>
      <c r="I574" s="148"/>
      <c r="J574" s="148"/>
      <c r="K574" s="148"/>
      <c r="L574" s="148"/>
      <c r="M574" s="148"/>
      <c r="N574" s="148"/>
      <c r="O574" s="148"/>
      <c r="P574" s="148"/>
      <c r="Q574" s="148">
        <f>Q575</f>
        <v>1676509.25</v>
      </c>
      <c r="R574" s="148">
        <f t="shared" ref="R574:S575" si="977">R575</f>
        <v>0</v>
      </c>
      <c r="S574" s="148">
        <f t="shared" si="977"/>
        <v>0</v>
      </c>
      <c r="T574" s="60">
        <f t="shared" si="973"/>
        <v>1676509.25</v>
      </c>
      <c r="U574" s="60">
        <f t="shared" si="974"/>
        <v>0</v>
      </c>
      <c r="V574" s="60">
        <f t="shared" si="975"/>
        <v>0</v>
      </c>
      <c r="W574" s="148">
        <f>W575</f>
        <v>0</v>
      </c>
      <c r="X574" s="148">
        <f t="shared" ref="X574:Y575" si="978">X575</f>
        <v>0</v>
      </c>
      <c r="Y574" s="148">
        <f t="shared" si="978"/>
        <v>0</v>
      </c>
      <c r="Z574" s="60">
        <f t="shared" si="966"/>
        <v>1676509.25</v>
      </c>
      <c r="AA574" s="60">
        <f t="shared" si="967"/>
        <v>0</v>
      </c>
      <c r="AB574" s="60">
        <f t="shared" si="968"/>
        <v>0</v>
      </c>
    </row>
    <row r="575" spans="1:28" s="42" customFormat="1" ht="26.4">
      <c r="A575" s="185"/>
      <c r="B575" s="217" t="s">
        <v>186</v>
      </c>
      <c r="C575" s="35" t="s">
        <v>212</v>
      </c>
      <c r="D575" s="35" t="s">
        <v>21</v>
      </c>
      <c r="E575" s="35" t="s">
        <v>424</v>
      </c>
      <c r="F575" s="35" t="s">
        <v>425</v>
      </c>
      <c r="G575" s="36" t="s">
        <v>32</v>
      </c>
      <c r="H575" s="148"/>
      <c r="I575" s="148"/>
      <c r="J575" s="148"/>
      <c r="K575" s="148"/>
      <c r="L575" s="148"/>
      <c r="M575" s="148"/>
      <c r="N575" s="148"/>
      <c r="O575" s="148"/>
      <c r="P575" s="148"/>
      <c r="Q575" s="148">
        <f>Q576</f>
        <v>1676509.25</v>
      </c>
      <c r="R575" s="148">
        <f t="shared" si="977"/>
        <v>0</v>
      </c>
      <c r="S575" s="148">
        <f t="shared" si="977"/>
        <v>0</v>
      </c>
      <c r="T575" s="60">
        <f t="shared" si="973"/>
        <v>1676509.25</v>
      </c>
      <c r="U575" s="60">
        <f t="shared" si="974"/>
        <v>0</v>
      </c>
      <c r="V575" s="60">
        <f t="shared" si="975"/>
        <v>0</v>
      </c>
      <c r="W575" s="148">
        <f>W576</f>
        <v>0</v>
      </c>
      <c r="X575" s="148">
        <f t="shared" si="978"/>
        <v>0</v>
      </c>
      <c r="Y575" s="148">
        <f t="shared" si="978"/>
        <v>0</v>
      </c>
      <c r="Z575" s="60">
        <f t="shared" si="966"/>
        <v>1676509.25</v>
      </c>
      <c r="AA575" s="60">
        <f t="shared" si="967"/>
        <v>0</v>
      </c>
      <c r="AB575" s="60">
        <f t="shared" si="968"/>
        <v>0</v>
      </c>
    </row>
    <row r="576" spans="1:28" s="42" customFormat="1" ht="26.4">
      <c r="A576" s="185"/>
      <c r="B576" s="217" t="s">
        <v>34</v>
      </c>
      <c r="C576" s="35" t="s">
        <v>212</v>
      </c>
      <c r="D576" s="35" t="s">
        <v>21</v>
      </c>
      <c r="E576" s="35" t="s">
        <v>424</v>
      </c>
      <c r="F576" s="35" t="s">
        <v>425</v>
      </c>
      <c r="G576" s="36" t="s">
        <v>33</v>
      </c>
      <c r="H576" s="148"/>
      <c r="I576" s="148"/>
      <c r="J576" s="148"/>
      <c r="K576" s="148"/>
      <c r="L576" s="148"/>
      <c r="M576" s="148"/>
      <c r="N576" s="148"/>
      <c r="O576" s="148"/>
      <c r="P576" s="148"/>
      <c r="Q576" s="148">
        <v>1676509.25</v>
      </c>
      <c r="R576" s="148"/>
      <c r="S576" s="148"/>
      <c r="T576" s="60">
        <f t="shared" si="973"/>
        <v>1676509.25</v>
      </c>
      <c r="U576" s="60">
        <f t="shared" si="974"/>
        <v>0</v>
      </c>
      <c r="V576" s="60">
        <f t="shared" si="975"/>
        <v>0</v>
      </c>
      <c r="W576" s="148"/>
      <c r="X576" s="148"/>
      <c r="Y576" s="148"/>
      <c r="Z576" s="60">
        <f t="shared" si="966"/>
        <v>1676509.25</v>
      </c>
      <c r="AA576" s="60">
        <f t="shared" si="967"/>
        <v>0</v>
      </c>
      <c r="AB576" s="60">
        <f t="shared" si="968"/>
        <v>0</v>
      </c>
    </row>
    <row r="577" spans="1:28" s="42" customFormat="1">
      <c r="A577" s="185"/>
      <c r="B577" s="93"/>
      <c r="C577" s="34"/>
      <c r="D577" s="34"/>
      <c r="E577" s="34"/>
      <c r="F577" s="34"/>
      <c r="G577" s="37"/>
      <c r="H577" s="148"/>
      <c r="I577" s="148"/>
      <c r="J577" s="148"/>
      <c r="K577" s="148"/>
      <c r="L577" s="148"/>
      <c r="M577" s="148"/>
      <c r="N577" s="148"/>
      <c r="O577" s="148"/>
      <c r="P577" s="148"/>
      <c r="Q577" s="148"/>
      <c r="R577" s="148"/>
      <c r="S577" s="148"/>
      <c r="T577" s="148"/>
      <c r="U577" s="148"/>
      <c r="V577" s="148"/>
      <c r="W577" s="148"/>
      <c r="X577" s="148"/>
      <c r="Y577" s="148"/>
      <c r="Z577" s="148"/>
      <c r="AA577" s="148"/>
      <c r="AB577" s="148"/>
    </row>
    <row r="578" spans="1:28" s="136" customFormat="1" ht="41.4">
      <c r="A578" s="84">
        <v>22</v>
      </c>
      <c r="B578" s="177" t="s">
        <v>309</v>
      </c>
      <c r="C578" s="140" t="s">
        <v>308</v>
      </c>
      <c r="D578" s="140" t="s">
        <v>21</v>
      </c>
      <c r="E578" s="140" t="s">
        <v>100</v>
      </c>
      <c r="F578" s="140" t="s">
        <v>101</v>
      </c>
      <c r="G578" s="141"/>
      <c r="H578" s="178">
        <f>H579+H582</f>
        <v>1250000</v>
      </c>
      <c r="I578" s="178">
        <f t="shared" ref="I578:J578" si="979">I579+I582</f>
        <v>0</v>
      </c>
      <c r="J578" s="178">
        <f t="shared" si="979"/>
        <v>0</v>
      </c>
      <c r="K578" s="178">
        <f t="shared" ref="K578:M578" si="980">K579+K582</f>
        <v>0</v>
      </c>
      <c r="L578" s="178">
        <f t="shared" si="980"/>
        <v>0</v>
      </c>
      <c r="M578" s="178">
        <f t="shared" si="980"/>
        <v>0</v>
      </c>
      <c r="N578" s="178">
        <f t="shared" si="914"/>
        <v>1250000</v>
      </c>
      <c r="O578" s="178">
        <f t="shared" si="915"/>
        <v>0</v>
      </c>
      <c r="P578" s="178">
        <f t="shared" si="916"/>
        <v>0</v>
      </c>
      <c r="Q578" s="178">
        <f t="shared" ref="Q578:S578" si="981">Q579+Q582</f>
        <v>0</v>
      </c>
      <c r="R578" s="178">
        <f t="shared" si="981"/>
        <v>0</v>
      </c>
      <c r="S578" s="178">
        <f t="shared" si="981"/>
        <v>0</v>
      </c>
      <c r="T578" s="178">
        <f t="shared" ref="T578:T584" si="982">N578+Q578</f>
        <v>1250000</v>
      </c>
      <c r="U578" s="178">
        <f t="shared" ref="U578:U584" si="983">O578+R578</f>
        <v>0</v>
      </c>
      <c r="V578" s="178">
        <f t="shared" ref="V578:V584" si="984">P578+S578</f>
        <v>0</v>
      </c>
      <c r="W578" s="178">
        <f t="shared" ref="W578:Y578" si="985">W579+W582</f>
        <v>0</v>
      </c>
      <c r="X578" s="178">
        <f t="shared" si="985"/>
        <v>0</v>
      </c>
      <c r="Y578" s="178">
        <f t="shared" si="985"/>
        <v>0</v>
      </c>
      <c r="Z578" s="178">
        <f t="shared" ref="Z578:Z584" si="986">T578+W578</f>
        <v>1250000</v>
      </c>
      <c r="AA578" s="178">
        <f t="shared" ref="AA578:AA584" si="987">U578+X578</f>
        <v>0</v>
      </c>
      <c r="AB578" s="178">
        <f t="shared" ref="AB578:AB584" si="988">V578+Y578</f>
        <v>0</v>
      </c>
    </row>
    <row r="579" spans="1:28" s="42" customFormat="1">
      <c r="A579" s="185"/>
      <c r="B579" s="188" t="s">
        <v>329</v>
      </c>
      <c r="C579" s="35" t="s">
        <v>308</v>
      </c>
      <c r="D579" s="35" t="s">
        <v>21</v>
      </c>
      <c r="E579" s="35" t="s">
        <v>100</v>
      </c>
      <c r="F579" s="35" t="s">
        <v>330</v>
      </c>
      <c r="G579" s="36"/>
      <c r="H579" s="148">
        <f>H580</f>
        <v>250000</v>
      </c>
      <c r="I579" s="148">
        <f t="shared" ref="I579:M580" si="989">I580</f>
        <v>0</v>
      </c>
      <c r="J579" s="148">
        <f t="shared" si="989"/>
        <v>0</v>
      </c>
      <c r="K579" s="148">
        <f t="shared" si="989"/>
        <v>0</v>
      </c>
      <c r="L579" s="148">
        <f t="shared" si="989"/>
        <v>0</v>
      </c>
      <c r="M579" s="148">
        <f t="shared" si="989"/>
        <v>0</v>
      </c>
      <c r="N579" s="148">
        <f t="shared" si="914"/>
        <v>250000</v>
      </c>
      <c r="O579" s="148">
        <f t="shared" si="915"/>
        <v>0</v>
      </c>
      <c r="P579" s="148">
        <f t="shared" si="916"/>
        <v>0</v>
      </c>
      <c r="Q579" s="148">
        <f t="shared" ref="Q579:S580" si="990">Q580</f>
        <v>0</v>
      </c>
      <c r="R579" s="148">
        <f t="shared" si="990"/>
        <v>0</v>
      </c>
      <c r="S579" s="148">
        <f t="shared" si="990"/>
        <v>0</v>
      </c>
      <c r="T579" s="148">
        <f t="shared" si="982"/>
        <v>250000</v>
      </c>
      <c r="U579" s="148">
        <f t="shared" si="983"/>
        <v>0</v>
      </c>
      <c r="V579" s="148">
        <f t="shared" si="984"/>
        <v>0</v>
      </c>
      <c r="W579" s="148">
        <f t="shared" ref="W579:Y580" si="991">W580</f>
        <v>0</v>
      </c>
      <c r="X579" s="148">
        <f t="shared" si="991"/>
        <v>0</v>
      </c>
      <c r="Y579" s="148">
        <f t="shared" si="991"/>
        <v>0</v>
      </c>
      <c r="Z579" s="148">
        <f t="shared" si="986"/>
        <v>250000</v>
      </c>
      <c r="AA579" s="148">
        <f t="shared" si="987"/>
        <v>0</v>
      </c>
      <c r="AB579" s="148">
        <f t="shared" si="988"/>
        <v>0</v>
      </c>
    </row>
    <row r="580" spans="1:28" s="42" customFormat="1" ht="26.4">
      <c r="A580" s="185"/>
      <c r="B580" s="194" t="s">
        <v>186</v>
      </c>
      <c r="C580" s="35" t="s">
        <v>308</v>
      </c>
      <c r="D580" s="35" t="s">
        <v>21</v>
      </c>
      <c r="E580" s="35" t="s">
        <v>100</v>
      </c>
      <c r="F580" s="35" t="s">
        <v>330</v>
      </c>
      <c r="G580" s="36" t="s">
        <v>32</v>
      </c>
      <c r="H580" s="148">
        <f>H581</f>
        <v>250000</v>
      </c>
      <c r="I580" s="148">
        <f t="shared" si="989"/>
        <v>0</v>
      </c>
      <c r="J580" s="148">
        <f t="shared" si="989"/>
        <v>0</v>
      </c>
      <c r="K580" s="148">
        <f t="shared" si="989"/>
        <v>0</v>
      </c>
      <c r="L580" s="148">
        <f t="shared" si="989"/>
        <v>0</v>
      </c>
      <c r="M580" s="148">
        <f t="shared" si="989"/>
        <v>0</v>
      </c>
      <c r="N580" s="148">
        <f t="shared" si="914"/>
        <v>250000</v>
      </c>
      <c r="O580" s="148">
        <f t="shared" si="915"/>
        <v>0</v>
      </c>
      <c r="P580" s="148">
        <f t="shared" si="916"/>
        <v>0</v>
      </c>
      <c r="Q580" s="148">
        <f t="shared" si="990"/>
        <v>0</v>
      </c>
      <c r="R580" s="148">
        <f t="shared" si="990"/>
        <v>0</v>
      </c>
      <c r="S580" s="148">
        <f t="shared" si="990"/>
        <v>0</v>
      </c>
      <c r="T580" s="148">
        <f t="shared" si="982"/>
        <v>250000</v>
      </c>
      <c r="U580" s="148">
        <f t="shared" si="983"/>
        <v>0</v>
      </c>
      <c r="V580" s="148">
        <f t="shared" si="984"/>
        <v>0</v>
      </c>
      <c r="W580" s="148">
        <f t="shared" si="991"/>
        <v>0</v>
      </c>
      <c r="X580" s="148">
        <f t="shared" si="991"/>
        <v>0</v>
      </c>
      <c r="Y580" s="148">
        <f t="shared" si="991"/>
        <v>0</v>
      </c>
      <c r="Z580" s="148">
        <f t="shared" si="986"/>
        <v>250000</v>
      </c>
      <c r="AA580" s="148">
        <f t="shared" si="987"/>
        <v>0</v>
      </c>
      <c r="AB580" s="148">
        <f t="shared" si="988"/>
        <v>0</v>
      </c>
    </row>
    <row r="581" spans="1:28" s="42" customFormat="1" ht="26.4">
      <c r="A581" s="185"/>
      <c r="B581" s="191" t="s">
        <v>34</v>
      </c>
      <c r="C581" s="35" t="s">
        <v>308</v>
      </c>
      <c r="D581" s="35" t="s">
        <v>21</v>
      </c>
      <c r="E581" s="35" t="s">
        <v>100</v>
      </c>
      <c r="F581" s="35" t="s">
        <v>330</v>
      </c>
      <c r="G581" s="36" t="s">
        <v>33</v>
      </c>
      <c r="H581" s="148">
        <v>250000</v>
      </c>
      <c r="I581" s="148"/>
      <c r="J581" s="148"/>
      <c r="K581" s="148"/>
      <c r="L581" s="148"/>
      <c r="M581" s="148"/>
      <c r="N581" s="148">
        <f t="shared" si="914"/>
        <v>250000</v>
      </c>
      <c r="O581" s="148">
        <f t="shared" si="915"/>
        <v>0</v>
      </c>
      <c r="P581" s="148">
        <f t="shared" si="916"/>
        <v>0</v>
      </c>
      <c r="Q581" s="148"/>
      <c r="R581" s="148"/>
      <c r="S581" s="148"/>
      <c r="T581" s="148">
        <f t="shared" si="982"/>
        <v>250000</v>
      </c>
      <c r="U581" s="148">
        <f t="shared" si="983"/>
        <v>0</v>
      </c>
      <c r="V581" s="148">
        <f t="shared" si="984"/>
        <v>0</v>
      </c>
      <c r="W581" s="148"/>
      <c r="X581" s="148"/>
      <c r="Y581" s="148"/>
      <c r="Z581" s="148">
        <f t="shared" si="986"/>
        <v>250000</v>
      </c>
      <c r="AA581" s="148">
        <f t="shared" si="987"/>
        <v>0</v>
      </c>
      <c r="AB581" s="148">
        <f t="shared" si="988"/>
        <v>0</v>
      </c>
    </row>
    <row r="582" spans="1:28" s="42" customFormat="1" ht="26.4">
      <c r="A582" s="185"/>
      <c r="B582" s="188" t="s">
        <v>331</v>
      </c>
      <c r="C582" s="35" t="s">
        <v>308</v>
      </c>
      <c r="D582" s="35" t="s">
        <v>21</v>
      </c>
      <c r="E582" s="35" t="s">
        <v>100</v>
      </c>
      <c r="F582" s="35" t="s">
        <v>332</v>
      </c>
      <c r="G582" s="36"/>
      <c r="H582" s="148">
        <f>H583</f>
        <v>1000000</v>
      </c>
      <c r="I582" s="148">
        <f t="shared" ref="I582:M583" si="992">I583</f>
        <v>0</v>
      </c>
      <c r="J582" s="148">
        <f t="shared" si="992"/>
        <v>0</v>
      </c>
      <c r="K582" s="148">
        <f t="shared" si="992"/>
        <v>0</v>
      </c>
      <c r="L582" s="148">
        <f t="shared" si="992"/>
        <v>0</v>
      </c>
      <c r="M582" s="148">
        <f t="shared" si="992"/>
        <v>0</v>
      </c>
      <c r="N582" s="148">
        <f t="shared" si="914"/>
        <v>1000000</v>
      </c>
      <c r="O582" s="148">
        <f t="shared" si="915"/>
        <v>0</v>
      </c>
      <c r="P582" s="148">
        <f t="shared" si="916"/>
        <v>0</v>
      </c>
      <c r="Q582" s="148">
        <f t="shared" ref="Q582:S583" si="993">Q583</f>
        <v>0</v>
      </c>
      <c r="R582" s="148">
        <f t="shared" si="993"/>
        <v>0</v>
      </c>
      <c r="S582" s="148">
        <f t="shared" si="993"/>
        <v>0</v>
      </c>
      <c r="T582" s="148">
        <f t="shared" si="982"/>
        <v>1000000</v>
      </c>
      <c r="U582" s="148">
        <f t="shared" si="983"/>
        <v>0</v>
      </c>
      <c r="V582" s="148">
        <f t="shared" si="984"/>
        <v>0</v>
      </c>
      <c r="W582" s="148">
        <f t="shared" ref="W582:Y583" si="994">W583</f>
        <v>0</v>
      </c>
      <c r="X582" s="148">
        <f t="shared" si="994"/>
        <v>0</v>
      </c>
      <c r="Y582" s="148">
        <f t="shared" si="994"/>
        <v>0</v>
      </c>
      <c r="Z582" s="148">
        <f t="shared" si="986"/>
        <v>1000000</v>
      </c>
      <c r="AA582" s="148">
        <f t="shared" si="987"/>
        <v>0</v>
      </c>
      <c r="AB582" s="148">
        <f t="shared" si="988"/>
        <v>0</v>
      </c>
    </row>
    <row r="583" spans="1:28" s="42" customFormat="1" ht="26.4">
      <c r="A583" s="185"/>
      <c r="B583" s="194" t="s">
        <v>186</v>
      </c>
      <c r="C583" s="35" t="s">
        <v>308</v>
      </c>
      <c r="D583" s="35" t="s">
        <v>21</v>
      </c>
      <c r="E583" s="35" t="s">
        <v>100</v>
      </c>
      <c r="F583" s="35" t="s">
        <v>332</v>
      </c>
      <c r="G583" s="36" t="s">
        <v>32</v>
      </c>
      <c r="H583" s="148">
        <f>H584</f>
        <v>1000000</v>
      </c>
      <c r="I583" s="148">
        <f t="shared" si="992"/>
        <v>0</v>
      </c>
      <c r="J583" s="148">
        <f t="shared" si="992"/>
        <v>0</v>
      </c>
      <c r="K583" s="148">
        <f t="shared" si="992"/>
        <v>0</v>
      </c>
      <c r="L583" s="148">
        <f t="shared" si="992"/>
        <v>0</v>
      </c>
      <c r="M583" s="148">
        <f t="shared" si="992"/>
        <v>0</v>
      </c>
      <c r="N583" s="148">
        <f t="shared" si="914"/>
        <v>1000000</v>
      </c>
      <c r="O583" s="148">
        <f t="shared" si="915"/>
        <v>0</v>
      </c>
      <c r="P583" s="148">
        <f t="shared" si="916"/>
        <v>0</v>
      </c>
      <c r="Q583" s="148">
        <f t="shared" si="993"/>
        <v>0</v>
      </c>
      <c r="R583" s="148">
        <f t="shared" si="993"/>
        <v>0</v>
      </c>
      <c r="S583" s="148">
        <f t="shared" si="993"/>
        <v>0</v>
      </c>
      <c r="T583" s="148">
        <f t="shared" si="982"/>
        <v>1000000</v>
      </c>
      <c r="U583" s="148">
        <f t="shared" si="983"/>
        <v>0</v>
      </c>
      <c r="V583" s="148">
        <f t="shared" si="984"/>
        <v>0</v>
      </c>
      <c r="W583" s="148">
        <f t="shared" si="994"/>
        <v>0</v>
      </c>
      <c r="X583" s="148">
        <f t="shared" si="994"/>
        <v>0</v>
      </c>
      <c r="Y583" s="148">
        <f t="shared" si="994"/>
        <v>0</v>
      </c>
      <c r="Z583" s="148">
        <f t="shared" si="986"/>
        <v>1000000</v>
      </c>
      <c r="AA583" s="148">
        <f t="shared" si="987"/>
        <v>0</v>
      </c>
      <c r="AB583" s="148">
        <f t="shared" si="988"/>
        <v>0</v>
      </c>
    </row>
    <row r="584" spans="1:28" s="42" customFormat="1" ht="26.4">
      <c r="A584" s="185"/>
      <c r="B584" s="191" t="s">
        <v>34</v>
      </c>
      <c r="C584" s="35" t="s">
        <v>308</v>
      </c>
      <c r="D584" s="35" t="s">
        <v>21</v>
      </c>
      <c r="E584" s="35" t="s">
        <v>100</v>
      </c>
      <c r="F584" s="35" t="s">
        <v>332</v>
      </c>
      <c r="G584" s="36" t="s">
        <v>33</v>
      </c>
      <c r="H584" s="148">
        <v>1000000</v>
      </c>
      <c r="I584" s="148"/>
      <c r="J584" s="148"/>
      <c r="K584" s="148"/>
      <c r="L584" s="148"/>
      <c r="M584" s="148"/>
      <c r="N584" s="148">
        <f t="shared" si="914"/>
        <v>1000000</v>
      </c>
      <c r="O584" s="148">
        <f t="shared" si="915"/>
        <v>0</v>
      </c>
      <c r="P584" s="148">
        <f t="shared" si="916"/>
        <v>0</v>
      </c>
      <c r="Q584" s="148"/>
      <c r="R584" s="148"/>
      <c r="S584" s="148"/>
      <c r="T584" s="148">
        <f t="shared" si="982"/>
        <v>1000000</v>
      </c>
      <c r="U584" s="148">
        <f t="shared" si="983"/>
        <v>0</v>
      </c>
      <c r="V584" s="148">
        <f t="shared" si="984"/>
        <v>0</v>
      </c>
      <c r="W584" s="148"/>
      <c r="X584" s="148"/>
      <c r="Y584" s="148"/>
      <c r="Z584" s="148">
        <f t="shared" si="986"/>
        <v>1000000</v>
      </c>
      <c r="AA584" s="148">
        <f t="shared" si="987"/>
        <v>0</v>
      </c>
      <c r="AB584" s="148">
        <f t="shared" si="988"/>
        <v>0</v>
      </c>
    </row>
    <row r="585" spans="1:28" s="42" customFormat="1">
      <c r="A585" s="185"/>
      <c r="B585" s="93"/>
      <c r="C585" s="34"/>
      <c r="D585" s="34"/>
      <c r="E585" s="34"/>
      <c r="F585" s="34"/>
      <c r="G585" s="37"/>
      <c r="H585" s="148"/>
      <c r="I585" s="148"/>
      <c r="J585" s="148"/>
      <c r="K585" s="148"/>
      <c r="L585" s="148"/>
      <c r="M585" s="148"/>
      <c r="N585" s="148"/>
      <c r="O585" s="148"/>
      <c r="P585" s="148"/>
      <c r="Q585" s="148"/>
      <c r="R585" s="148"/>
      <c r="S585" s="148"/>
      <c r="T585" s="148"/>
      <c r="U585" s="148"/>
      <c r="V585" s="148"/>
      <c r="W585" s="148"/>
      <c r="X585" s="148"/>
      <c r="Y585" s="148"/>
      <c r="Z585" s="148"/>
      <c r="AA585" s="148"/>
      <c r="AB585" s="148"/>
    </row>
    <row r="586" spans="1:28" s="136" customFormat="1" ht="41.4">
      <c r="A586" s="84">
        <v>23</v>
      </c>
      <c r="B586" s="177" t="s">
        <v>310</v>
      </c>
      <c r="C586" s="140" t="s">
        <v>311</v>
      </c>
      <c r="D586" s="140" t="s">
        <v>21</v>
      </c>
      <c r="E586" s="140" t="s">
        <v>100</v>
      </c>
      <c r="F586" s="140" t="s">
        <v>101</v>
      </c>
      <c r="G586" s="141"/>
      <c r="H586" s="178">
        <f>H587</f>
        <v>600000</v>
      </c>
      <c r="I586" s="178">
        <f t="shared" ref="I586:M588" si="995">I587</f>
        <v>0</v>
      </c>
      <c r="J586" s="178">
        <f t="shared" si="995"/>
        <v>0</v>
      </c>
      <c r="K586" s="178">
        <f>K587+K607</f>
        <v>7197869.1500000004</v>
      </c>
      <c r="L586" s="178">
        <f t="shared" ref="L586:M586" si="996">L587+L607</f>
        <v>0</v>
      </c>
      <c r="M586" s="178">
        <f t="shared" si="996"/>
        <v>0</v>
      </c>
      <c r="N586" s="178">
        <f t="shared" si="914"/>
        <v>7797869.1500000004</v>
      </c>
      <c r="O586" s="178">
        <f t="shared" si="915"/>
        <v>0</v>
      </c>
      <c r="P586" s="178">
        <f t="shared" si="916"/>
        <v>0</v>
      </c>
      <c r="Q586" s="178">
        <f>Q587+Q607</f>
        <v>0</v>
      </c>
      <c r="R586" s="178">
        <f t="shared" ref="R586:S586" si="997">R587+R607</f>
        <v>0</v>
      </c>
      <c r="S586" s="178">
        <f t="shared" si="997"/>
        <v>0</v>
      </c>
      <c r="T586" s="178">
        <f t="shared" ref="T586:T624" si="998">N586+Q586</f>
        <v>7797869.1500000004</v>
      </c>
      <c r="U586" s="178">
        <f t="shared" ref="U586:U624" si="999">O586+R586</f>
        <v>0</v>
      </c>
      <c r="V586" s="178">
        <f t="shared" ref="V586:V624" si="1000">P586+S586</f>
        <v>0</v>
      </c>
      <c r="W586" s="178">
        <f>W587+W607</f>
        <v>0</v>
      </c>
      <c r="X586" s="178">
        <f t="shared" ref="X586:Y586" si="1001">X587+X607</f>
        <v>0</v>
      </c>
      <c r="Y586" s="178">
        <f t="shared" si="1001"/>
        <v>0</v>
      </c>
      <c r="Z586" s="178">
        <f t="shared" ref="Z586:Z624" si="1002">T586+W586</f>
        <v>7797869.1500000004</v>
      </c>
      <c r="AA586" s="178">
        <f t="shared" ref="AA586:AA624" si="1003">U586+X586</f>
        <v>0</v>
      </c>
      <c r="AB586" s="178">
        <f t="shared" ref="AB586:AB624" si="1004">V586+Y586</f>
        <v>0</v>
      </c>
    </row>
    <row r="587" spans="1:28" s="42" customFormat="1" ht="26.4">
      <c r="A587" s="185"/>
      <c r="B587" s="71" t="s">
        <v>333</v>
      </c>
      <c r="C587" s="35" t="s">
        <v>311</v>
      </c>
      <c r="D587" s="35" t="s">
        <v>21</v>
      </c>
      <c r="E587" s="35" t="s">
        <v>100</v>
      </c>
      <c r="F587" s="35" t="s">
        <v>334</v>
      </c>
      <c r="G587" s="36"/>
      <c r="H587" s="148">
        <f>H588</f>
        <v>600000</v>
      </c>
      <c r="I587" s="148">
        <f t="shared" si="995"/>
        <v>0</v>
      </c>
      <c r="J587" s="148">
        <f t="shared" si="995"/>
        <v>0</v>
      </c>
      <c r="K587" s="148">
        <f>K588+K590+K593+K596+K599+K602</f>
        <v>857926.14999999991</v>
      </c>
      <c r="L587" s="148">
        <f t="shared" ref="L587:M587" si="1005">L588+L590+L593+L596+L599+L602</f>
        <v>0</v>
      </c>
      <c r="M587" s="148">
        <f t="shared" si="1005"/>
        <v>0</v>
      </c>
      <c r="N587" s="148">
        <f t="shared" si="914"/>
        <v>1457926.15</v>
      </c>
      <c r="O587" s="148">
        <f t="shared" si="915"/>
        <v>0</v>
      </c>
      <c r="P587" s="148">
        <f t="shared" si="916"/>
        <v>0</v>
      </c>
      <c r="Q587" s="148">
        <f>Q588+Q590+Q593+Q596+Q599+Q602</f>
        <v>0</v>
      </c>
      <c r="R587" s="148">
        <f t="shared" ref="R587:S587" si="1006">R588+R590+R593+R596+R599+R602</f>
        <v>0</v>
      </c>
      <c r="S587" s="148">
        <f t="shared" si="1006"/>
        <v>0</v>
      </c>
      <c r="T587" s="148">
        <f t="shared" si="998"/>
        <v>1457926.15</v>
      </c>
      <c r="U587" s="148">
        <f t="shared" si="999"/>
        <v>0</v>
      </c>
      <c r="V587" s="148">
        <f t="shared" si="1000"/>
        <v>0</v>
      </c>
      <c r="W587" s="148">
        <f>W588+W590+W593+W596+W599+W602</f>
        <v>0</v>
      </c>
      <c r="X587" s="148">
        <f t="shared" ref="X587:Y587" si="1007">X588+X590+X593+X596+X599+X602</f>
        <v>0</v>
      </c>
      <c r="Y587" s="148">
        <f t="shared" si="1007"/>
        <v>0</v>
      </c>
      <c r="Z587" s="148">
        <f t="shared" si="1002"/>
        <v>1457926.15</v>
      </c>
      <c r="AA587" s="148">
        <f t="shared" si="1003"/>
        <v>0</v>
      </c>
      <c r="AB587" s="148">
        <f t="shared" si="1004"/>
        <v>0</v>
      </c>
    </row>
    <row r="588" spans="1:28" s="42" customFormat="1" ht="26.4">
      <c r="A588" s="185"/>
      <c r="B588" s="126" t="s">
        <v>186</v>
      </c>
      <c r="C588" s="35" t="s">
        <v>311</v>
      </c>
      <c r="D588" s="35" t="s">
        <v>21</v>
      </c>
      <c r="E588" s="35" t="s">
        <v>100</v>
      </c>
      <c r="F588" s="35" t="s">
        <v>334</v>
      </c>
      <c r="G588" s="36" t="s">
        <v>32</v>
      </c>
      <c r="H588" s="148">
        <f>H589</f>
        <v>600000</v>
      </c>
      <c r="I588" s="148">
        <f t="shared" si="995"/>
        <v>0</v>
      </c>
      <c r="J588" s="148">
        <f t="shared" si="995"/>
        <v>0</v>
      </c>
      <c r="K588" s="148">
        <f t="shared" si="995"/>
        <v>-600000</v>
      </c>
      <c r="L588" s="148">
        <f t="shared" si="995"/>
        <v>0</v>
      </c>
      <c r="M588" s="148">
        <f t="shared" si="995"/>
        <v>0</v>
      </c>
      <c r="N588" s="148">
        <f t="shared" si="914"/>
        <v>0</v>
      </c>
      <c r="O588" s="148">
        <f t="shared" si="915"/>
        <v>0</v>
      </c>
      <c r="P588" s="148">
        <f t="shared" si="916"/>
        <v>0</v>
      </c>
      <c r="Q588" s="148">
        <f t="shared" ref="Q588:S588" si="1008">Q589</f>
        <v>0</v>
      </c>
      <c r="R588" s="148">
        <f t="shared" si="1008"/>
        <v>0</v>
      </c>
      <c r="S588" s="148">
        <f t="shared" si="1008"/>
        <v>0</v>
      </c>
      <c r="T588" s="148">
        <f t="shared" si="998"/>
        <v>0</v>
      </c>
      <c r="U588" s="148">
        <f t="shared" si="999"/>
        <v>0</v>
      </c>
      <c r="V588" s="148">
        <f t="shared" si="1000"/>
        <v>0</v>
      </c>
      <c r="W588" s="148">
        <f t="shared" ref="W588:Y588" si="1009">W589</f>
        <v>0</v>
      </c>
      <c r="X588" s="148">
        <f t="shared" si="1009"/>
        <v>0</v>
      </c>
      <c r="Y588" s="148">
        <f t="shared" si="1009"/>
        <v>0</v>
      </c>
      <c r="Z588" s="148">
        <f t="shared" si="1002"/>
        <v>0</v>
      </c>
      <c r="AA588" s="148">
        <f t="shared" si="1003"/>
        <v>0</v>
      </c>
      <c r="AB588" s="148">
        <f t="shared" si="1004"/>
        <v>0</v>
      </c>
    </row>
    <row r="589" spans="1:28" s="42" customFormat="1" ht="26.4">
      <c r="A589" s="185"/>
      <c r="B589" s="71" t="s">
        <v>34</v>
      </c>
      <c r="C589" s="35" t="s">
        <v>311</v>
      </c>
      <c r="D589" s="35" t="s">
        <v>21</v>
      </c>
      <c r="E589" s="35" t="s">
        <v>100</v>
      </c>
      <c r="F589" s="35" t="s">
        <v>334</v>
      </c>
      <c r="G589" s="36" t="s">
        <v>33</v>
      </c>
      <c r="H589" s="148">
        <v>600000</v>
      </c>
      <c r="I589" s="148"/>
      <c r="J589" s="148"/>
      <c r="K589" s="148">
        <v>-600000</v>
      </c>
      <c r="L589" s="148"/>
      <c r="M589" s="148"/>
      <c r="N589" s="148">
        <f t="shared" si="914"/>
        <v>0</v>
      </c>
      <c r="O589" s="148">
        <f t="shared" si="915"/>
        <v>0</v>
      </c>
      <c r="P589" s="148">
        <f t="shared" si="916"/>
        <v>0</v>
      </c>
      <c r="Q589" s="148"/>
      <c r="R589" s="148"/>
      <c r="S589" s="148"/>
      <c r="T589" s="148">
        <f t="shared" si="998"/>
        <v>0</v>
      </c>
      <c r="U589" s="148">
        <f t="shared" si="999"/>
        <v>0</v>
      </c>
      <c r="V589" s="148">
        <f t="shared" si="1000"/>
        <v>0</v>
      </c>
      <c r="W589" s="148"/>
      <c r="X589" s="148"/>
      <c r="Y589" s="148"/>
      <c r="Z589" s="148">
        <f t="shared" si="1002"/>
        <v>0</v>
      </c>
      <c r="AA589" s="148">
        <f t="shared" si="1003"/>
        <v>0</v>
      </c>
      <c r="AB589" s="148">
        <f t="shared" si="1004"/>
        <v>0</v>
      </c>
    </row>
    <row r="590" spans="1:28" s="42" customFormat="1">
      <c r="A590" s="185"/>
      <c r="B590" s="93" t="s">
        <v>377</v>
      </c>
      <c r="C590" s="35" t="s">
        <v>311</v>
      </c>
      <c r="D590" s="35" t="s">
        <v>21</v>
      </c>
      <c r="E590" s="35" t="s">
        <v>100</v>
      </c>
      <c r="F590" s="35" t="s">
        <v>376</v>
      </c>
      <c r="G590" s="36"/>
      <c r="H590" s="148"/>
      <c r="I590" s="148"/>
      <c r="J590" s="148"/>
      <c r="K590" s="148">
        <f>K591</f>
        <v>283335.34000000003</v>
      </c>
      <c r="L590" s="148">
        <f t="shared" ref="L590:M591" si="1010">L591</f>
        <v>0</v>
      </c>
      <c r="M590" s="148">
        <f t="shared" si="1010"/>
        <v>0</v>
      </c>
      <c r="N590" s="148">
        <f t="shared" ref="N590:N606" si="1011">H590+K590</f>
        <v>283335.34000000003</v>
      </c>
      <c r="O590" s="148">
        <f t="shared" ref="O590:O606" si="1012">I590+L590</f>
        <v>0</v>
      </c>
      <c r="P590" s="148">
        <f t="shared" ref="P590:P606" si="1013">J590+M590</f>
        <v>0</v>
      </c>
      <c r="Q590" s="148">
        <f>Q591</f>
        <v>0</v>
      </c>
      <c r="R590" s="148">
        <f t="shared" ref="R590:S591" si="1014">R591</f>
        <v>0</v>
      </c>
      <c r="S590" s="148">
        <f t="shared" si="1014"/>
        <v>0</v>
      </c>
      <c r="T590" s="148">
        <f t="shared" si="998"/>
        <v>283335.34000000003</v>
      </c>
      <c r="U590" s="148">
        <f t="shared" si="999"/>
        <v>0</v>
      </c>
      <c r="V590" s="148">
        <f t="shared" si="1000"/>
        <v>0</v>
      </c>
      <c r="W590" s="148">
        <f>W591</f>
        <v>0</v>
      </c>
      <c r="X590" s="148">
        <f t="shared" ref="X590:Y591" si="1015">X591</f>
        <v>0</v>
      </c>
      <c r="Y590" s="148">
        <f t="shared" si="1015"/>
        <v>0</v>
      </c>
      <c r="Z590" s="148">
        <f t="shared" si="1002"/>
        <v>283335.34000000003</v>
      </c>
      <c r="AA590" s="148">
        <f t="shared" si="1003"/>
        <v>0</v>
      </c>
      <c r="AB590" s="148">
        <f t="shared" si="1004"/>
        <v>0</v>
      </c>
    </row>
    <row r="591" spans="1:28" s="42" customFormat="1" ht="26.4">
      <c r="A591" s="185"/>
      <c r="B591" s="126" t="s">
        <v>186</v>
      </c>
      <c r="C591" s="35" t="s">
        <v>311</v>
      </c>
      <c r="D591" s="35" t="s">
        <v>21</v>
      </c>
      <c r="E591" s="35" t="s">
        <v>100</v>
      </c>
      <c r="F591" s="35" t="s">
        <v>376</v>
      </c>
      <c r="G591" s="36" t="s">
        <v>32</v>
      </c>
      <c r="H591" s="148"/>
      <c r="I591" s="148"/>
      <c r="J591" s="148"/>
      <c r="K591" s="148">
        <f>K592</f>
        <v>283335.34000000003</v>
      </c>
      <c r="L591" s="148">
        <f t="shared" si="1010"/>
        <v>0</v>
      </c>
      <c r="M591" s="148">
        <f t="shared" si="1010"/>
        <v>0</v>
      </c>
      <c r="N591" s="148">
        <f t="shared" si="1011"/>
        <v>283335.34000000003</v>
      </c>
      <c r="O591" s="148">
        <f t="shared" si="1012"/>
        <v>0</v>
      </c>
      <c r="P591" s="148">
        <f t="shared" si="1013"/>
        <v>0</v>
      </c>
      <c r="Q591" s="148">
        <f>Q592</f>
        <v>0</v>
      </c>
      <c r="R591" s="148">
        <f t="shared" si="1014"/>
        <v>0</v>
      </c>
      <c r="S591" s="148">
        <f t="shared" si="1014"/>
        <v>0</v>
      </c>
      <c r="T591" s="148">
        <f t="shared" si="998"/>
        <v>283335.34000000003</v>
      </c>
      <c r="U591" s="148">
        <f t="shared" si="999"/>
        <v>0</v>
      </c>
      <c r="V591" s="148">
        <f t="shared" si="1000"/>
        <v>0</v>
      </c>
      <c r="W591" s="148">
        <f>W592</f>
        <v>0</v>
      </c>
      <c r="X591" s="148">
        <f t="shared" si="1015"/>
        <v>0</v>
      </c>
      <c r="Y591" s="148">
        <f t="shared" si="1015"/>
        <v>0</v>
      </c>
      <c r="Z591" s="148">
        <f t="shared" si="1002"/>
        <v>283335.34000000003</v>
      </c>
      <c r="AA591" s="148">
        <f t="shared" si="1003"/>
        <v>0</v>
      </c>
      <c r="AB591" s="148">
        <f t="shared" si="1004"/>
        <v>0</v>
      </c>
    </row>
    <row r="592" spans="1:28" s="42" customFormat="1" ht="26.4">
      <c r="A592" s="185"/>
      <c r="B592" s="71" t="s">
        <v>34</v>
      </c>
      <c r="C592" s="35" t="s">
        <v>311</v>
      </c>
      <c r="D592" s="35" t="s">
        <v>21</v>
      </c>
      <c r="E592" s="35" t="s">
        <v>100</v>
      </c>
      <c r="F592" s="35" t="s">
        <v>376</v>
      </c>
      <c r="G592" s="36" t="s">
        <v>33</v>
      </c>
      <c r="H592" s="148"/>
      <c r="I592" s="148"/>
      <c r="J592" s="148"/>
      <c r="K592" s="148">
        <v>283335.34000000003</v>
      </c>
      <c r="L592" s="148"/>
      <c r="M592" s="148"/>
      <c r="N592" s="148">
        <f t="shared" si="1011"/>
        <v>283335.34000000003</v>
      </c>
      <c r="O592" s="148">
        <f t="shared" si="1012"/>
        <v>0</v>
      </c>
      <c r="P592" s="148">
        <f t="shared" si="1013"/>
        <v>0</v>
      </c>
      <c r="Q592" s="148"/>
      <c r="R592" s="148"/>
      <c r="S592" s="148"/>
      <c r="T592" s="148">
        <f t="shared" si="998"/>
        <v>283335.34000000003</v>
      </c>
      <c r="U592" s="148">
        <f t="shared" si="999"/>
        <v>0</v>
      </c>
      <c r="V592" s="148">
        <f t="shared" si="1000"/>
        <v>0</v>
      </c>
      <c r="W592" s="148"/>
      <c r="X592" s="148"/>
      <c r="Y592" s="148"/>
      <c r="Z592" s="148">
        <f t="shared" si="1002"/>
        <v>283335.34000000003</v>
      </c>
      <c r="AA592" s="148">
        <f t="shared" si="1003"/>
        <v>0</v>
      </c>
      <c r="AB592" s="148">
        <f t="shared" si="1004"/>
        <v>0</v>
      </c>
    </row>
    <row r="593" spans="1:28" s="42" customFormat="1">
      <c r="A593" s="185"/>
      <c r="B593" s="93" t="s">
        <v>379</v>
      </c>
      <c r="C593" s="35" t="s">
        <v>311</v>
      </c>
      <c r="D593" s="35" t="s">
        <v>21</v>
      </c>
      <c r="E593" s="35" t="s">
        <v>100</v>
      </c>
      <c r="F593" s="35" t="s">
        <v>378</v>
      </c>
      <c r="G593" s="36"/>
      <c r="H593" s="148"/>
      <c r="I593" s="148"/>
      <c r="J593" s="148"/>
      <c r="K593" s="148">
        <f>K594</f>
        <v>30008.6</v>
      </c>
      <c r="L593" s="148">
        <f t="shared" ref="L593:M594" si="1016">L594</f>
        <v>0</v>
      </c>
      <c r="M593" s="148">
        <f t="shared" si="1016"/>
        <v>0</v>
      </c>
      <c r="N593" s="148">
        <f t="shared" si="1011"/>
        <v>30008.6</v>
      </c>
      <c r="O593" s="148">
        <f t="shared" si="1012"/>
        <v>0</v>
      </c>
      <c r="P593" s="148">
        <f t="shared" si="1013"/>
        <v>0</v>
      </c>
      <c r="Q593" s="148">
        <f>Q594</f>
        <v>0</v>
      </c>
      <c r="R593" s="148">
        <f t="shared" ref="R593:S594" si="1017">R594</f>
        <v>0</v>
      </c>
      <c r="S593" s="148">
        <f t="shared" si="1017"/>
        <v>0</v>
      </c>
      <c r="T593" s="148">
        <f t="shared" si="998"/>
        <v>30008.6</v>
      </c>
      <c r="U593" s="148">
        <f t="shared" si="999"/>
        <v>0</v>
      </c>
      <c r="V593" s="148">
        <f t="shared" si="1000"/>
        <v>0</v>
      </c>
      <c r="W593" s="148">
        <f>W594</f>
        <v>0</v>
      </c>
      <c r="X593" s="148">
        <f t="shared" ref="X593:Y594" si="1018">X594</f>
        <v>0</v>
      </c>
      <c r="Y593" s="148">
        <f t="shared" si="1018"/>
        <v>0</v>
      </c>
      <c r="Z593" s="148">
        <f t="shared" si="1002"/>
        <v>30008.6</v>
      </c>
      <c r="AA593" s="148">
        <f t="shared" si="1003"/>
        <v>0</v>
      </c>
      <c r="AB593" s="148">
        <f t="shared" si="1004"/>
        <v>0</v>
      </c>
    </row>
    <row r="594" spans="1:28" s="42" customFormat="1" ht="26.4">
      <c r="A594" s="185"/>
      <c r="B594" s="126" t="s">
        <v>186</v>
      </c>
      <c r="C594" s="35" t="s">
        <v>311</v>
      </c>
      <c r="D594" s="35" t="s">
        <v>21</v>
      </c>
      <c r="E594" s="35" t="s">
        <v>100</v>
      </c>
      <c r="F594" s="35" t="s">
        <v>378</v>
      </c>
      <c r="G594" s="36" t="s">
        <v>32</v>
      </c>
      <c r="H594" s="148"/>
      <c r="I594" s="148"/>
      <c r="J594" s="148"/>
      <c r="K594" s="148">
        <f>K595</f>
        <v>30008.6</v>
      </c>
      <c r="L594" s="148">
        <f t="shared" si="1016"/>
        <v>0</v>
      </c>
      <c r="M594" s="148">
        <f t="shared" si="1016"/>
        <v>0</v>
      </c>
      <c r="N594" s="148">
        <f t="shared" si="1011"/>
        <v>30008.6</v>
      </c>
      <c r="O594" s="148">
        <f t="shared" si="1012"/>
        <v>0</v>
      </c>
      <c r="P594" s="148">
        <f t="shared" si="1013"/>
        <v>0</v>
      </c>
      <c r="Q594" s="148">
        <f>Q595</f>
        <v>0</v>
      </c>
      <c r="R594" s="148">
        <f t="shared" si="1017"/>
        <v>0</v>
      </c>
      <c r="S594" s="148">
        <f t="shared" si="1017"/>
        <v>0</v>
      </c>
      <c r="T594" s="148">
        <f t="shared" si="998"/>
        <v>30008.6</v>
      </c>
      <c r="U594" s="148">
        <f t="shared" si="999"/>
        <v>0</v>
      </c>
      <c r="V594" s="148">
        <f t="shared" si="1000"/>
        <v>0</v>
      </c>
      <c r="W594" s="148">
        <f>W595</f>
        <v>0</v>
      </c>
      <c r="X594" s="148">
        <f t="shared" si="1018"/>
        <v>0</v>
      </c>
      <c r="Y594" s="148">
        <f t="shared" si="1018"/>
        <v>0</v>
      </c>
      <c r="Z594" s="148">
        <f t="shared" si="1002"/>
        <v>30008.6</v>
      </c>
      <c r="AA594" s="148">
        <f t="shared" si="1003"/>
        <v>0</v>
      </c>
      <c r="AB594" s="148">
        <f t="shared" si="1004"/>
        <v>0</v>
      </c>
    </row>
    <row r="595" spans="1:28" s="42" customFormat="1" ht="26.4">
      <c r="A595" s="185"/>
      <c r="B595" s="71" t="s">
        <v>34</v>
      </c>
      <c r="C595" s="35" t="s">
        <v>311</v>
      </c>
      <c r="D595" s="35" t="s">
        <v>21</v>
      </c>
      <c r="E595" s="35" t="s">
        <v>100</v>
      </c>
      <c r="F595" s="35" t="s">
        <v>378</v>
      </c>
      <c r="G595" s="36" t="s">
        <v>33</v>
      </c>
      <c r="H595" s="148"/>
      <c r="I595" s="148"/>
      <c r="J595" s="148"/>
      <c r="K595" s="148">
        <v>30008.6</v>
      </c>
      <c r="L595" s="148"/>
      <c r="M595" s="148"/>
      <c r="N595" s="148">
        <f t="shared" si="1011"/>
        <v>30008.6</v>
      </c>
      <c r="O595" s="148">
        <f t="shared" si="1012"/>
        <v>0</v>
      </c>
      <c r="P595" s="148">
        <f t="shared" si="1013"/>
        <v>0</v>
      </c>
      <c r="Q595" s="148"/>
      <c r="R595" s="148"/>
      <c r="S595" s="148"/>
      <c r="T595" s="148">
        <f t="shared" si="998"/>
        <v>30008.6</v>
      </c>
      <c r="U595" s="148">
        <f t="shared" si="999"/>
        <v>0</v>
      </c>
      <c r="V595" s="148">
        <f t="shared" si="1000"/>
        <v>0</v>
      </c>
      <c r="W595" s="148"/>
      <c r="X595" s="148"/>
      <c r="Y595" s="148"/>
      <c r="Z595" s="148">
        <f t="shared" si="1002"/>
        <v>30008.6</v>
      </c>
      <c r="AA595" s="148">
        <f t="shared" si="1003"/>
        <v>0</v>
      </c>
      <c r="AB595" s="148">
        <f t="shared" si="1004"/>
        <v>0</v>
      </c>
    </row>
    <row r="596" spans="1:28" s="42" customFormat="1">
      <c r="A596" s="185"/>
      <c r="B596" s="93" t="s">
        <v>381</v>
      </c>
      <c r="C596" s="35" t="s">
        <v>311</v>
      </c>
      <c r="D596" s="35" t="s">
        <v>21</v>
      </c>
      <c r="E596" s="35" t="s">
        <v>100</v>
      </c>
      <c r="F596" s="35" t="s">
        <v>380</v>
      </c>
      <c r="G596" s="36"/>
      <c r="H596" s="148"/>
      <c r="I596" s="148"/>
      <c r="J596" s="148"/>
      <c r="K596" s="148">
        <f>K597</f>
        <v>131800</v>
      </c>
      <c r="L596" s="148">
        <f t="shared" ref="L596:M597" si="1019">L597</f>
        <v>0</v>
      </c>
      <c r="M596" s="148">
        <f t="shared" si="1019"/>
        <v>0</v>
      </c>
      <c r="N596" s="148">
        <f t="shared" si="1011"/>
        <v>131800</v>
      </c>
      <c r="O596" s="148">
        <f t="shared" si="1012"/>
        <v>0</v>
      </c>
      <c r="P596" s="148">
        <f t="shared" si="1013"/>
        <v>0</v>
      </c>
      <c r="Q596" s="148">
        <f>Q597</f>
        <v>0</v>
      </c>
      <c r="R596" s="148">
        <f t="shared" ref="R596:S597" si="1020">R597</f>
        <v>0</v>
      </c>
      <c r="S596" s="148">
        <f t="shared" si="1020"/>
        <v>0</v>
      </c>
      <c r="T596" s="148">
        <f t="shared" si="998"/>
        <v>131800</v>
      </c>
      <c r="U596" s="148">
        <f t="shared" si="999"/>
        <v>0</v>
      </c>
      <c r="V596" s="148">
        <f t="shared" si="1000"/>
        <v>0</v>
      </c>
      <c r="W596" s="148">
        <f>W597</f>
        <v>0</v>
      </c>
      <c r="X596" s="148">
        <f t="shared" ref="X596:Y597" si="1021">X597</f>
        <v>0</v>
      </c>
      <c r="Y596" s="148">
        <f t="shared" si="1021"/>
        <v>0</v>
      </c>
      <c r="Z596" s="148">
        <f t="shared" si="1002"/>
        <v>131800</v>
      </c>
      <c r="AA596" s="148">
        <f t="shared" si="1003"/>
        <v>0</v>
      </c>
      <c r="AB596" s="148">
        <f t="shared" si="1004"/>
        <v>0</v>
      </c>
    </row>
    <row r="597" spans="1:28" s="42" customFormat="1" ht="26.4">
      <c r="A597" s="185"/>
      <c r="B597" s="27" t="s">
        <v>41</v>
      </c>
      <c r="C597" s="35" t="s">
        <v>311</v>
      </c>
      <c r="D597" s="35" t="s">
        <v>21</v>
      </c>
      <c r="E597" s="35" t="s">
        <v>100</v>
      </c>
      <c r="F597" s="35" t="s">
        <v>380</v>
      </c>
      <c r="G597" s="36" t="s">
        <v>39</v>
      </c>
      <c r="H597" s="148"/>
      <c r="I597" s="148"/>
      <c r="J597" s="148"/>
      <c r="K597" s="148">
        <f>K598</f>
        <v>131800</v>
      </c>
      <c r="L597" s="148">
        <f t="shared" si="1019"/>
        <v>0</v>
      </c>
      <c r="M597" s="148">
        <f t="shared" si="1019"/>
        <v>0</v>
      </c>
      <c r="N597" s="148">
        <f t="shared" si="1011"/>
        <v>131800</v>
      </c>
      <c r="O597" s="148">
        <f t="shared" si="1012"/>
        <v>0</v>
      </c>
      <c r="P597" s="148">
        <f t="shared" si="1013"/>
        <v>0</v>
      </c>
      <c r="Q597" s="148">
        <f>Q598</f>
        <v>0</v>
      </c>
      <c r="R597" s="148">
        <f t="shared" si="1020"/>
        <v>0</v>
      </c>
      <c r="S597" s="148">
        <f t="shared" si="1020"/>
        <v>0</v>
      </c>
      <c r="T597" s="148">
        <f t="shared" si="998"/>
        <v>131800</v>
      </c>
      <c r="U597" s="148">
        <f t="shared" si="999"/>
        <v>0</v>
      </c>
      <c r="V597" s="148">
        <f t="shared" si="1000"/>
        <v>0</v>
      </c>
      <c r="W597" s="148">
        <f>W598</f>
        <v>0</v>
      </c>
      <c r="X597" s="148">
        <f t="shared" si="1021"/>
        <v>0</v>
      </c>
      <c r="Y597" s="148">
        <f t="shared" si="1021"/>
        <v>0</v>
      </c>
      <c r="Z597" s="148">
        <f t="shared" si="1002"/>
        <v>131800</v>
      </c>
      <c r="AA597" s="148">
        <f t="shared" si="1003"/>
        <v>0</v>
      </c>
      <c r="AB597" s="148">
        <f t="shared" si="1004"/>
        <v>0</v>
      </c>
    </row>
    <row r="598" spans="1:28" s="42" customFormat="1">
      <c r="A598" s="185"/>
      <c r="B598" s="26" t="s">
        <v>42</v>
      </c>
      <c r="C598" s="35" t="s">
        <v>311</v>
      </c>
      <c r="D598" s="35" t="s">
        <v>21</v>
      </c>
      <c r="E598" s="35" t="s">
        <v>100</v>
      </c>
      <c r="F598" s="35" t="s">
        <v>380</v>
      </c>
      <c r="G598" s="36" t="s">
        <v>40</v>
      </c>
      <c r="H598" s="148"/>
      <c r="I598" s="148"/>
      <c r="J598" s="148"/>
      <c r="K598" s="60">
        <f>65900+65900</f>
        <v>131800</v>
      </c>
      <c r="L598" s="148"/>
      <c r="M598" s="148"/>
      <c r="N598" s="148">
        <f t="shared" si="1011"/>
        <v>131800</v>
      </c>
      <c r="O598" s="148">
        <f t="shared" si="1012"/>
        <v>0</v>
      </c>
      <c r="P598" s="148">
        <f t="shared" si="1013"/>
        <v>0</v>
      </c>
      <c r="Q598" s="60"/>
      <c r="R598" s="148"/>
      <c r="S598" s="148"/>
      <c r="T598" s="148">
        <f t="shared" si="998"/>
        <v>131800</v>
      </c>
      <c r="U598" s="148">
        <f t="shared" si="999"/>
        <v>0</v>
      </c>
      <c r="V598" s="148">
        <f t="shared" si="1000"/>
        <v>0</v>
      </c>
      <c r="W598" s="60"/>
      <c r="X598" s="148"/>
      <c r="Y598" s="148"/>
      <c r="Z598" s="148">
        <f t="shared" si="1002"/>
        <v>131800</v>
      </c>
      <c r="AA598" s="148">
        <f t="shared" si="1003"/>
        <v>0</v>
      </c>
      <c r="AB598" s="148">
        <f t="shared" si="1004"/>
        <v>0</v>
      </c>
    </row>
    <row r="599" spans="1:28" s="42" customFormat="1">
      <c r="A599" s="185"/>
      <c r="B599" s="93" t="s">
        <v>383</v>
      </c>
      <c r="C599" s="35" t="s">
        <v>311</v>
      </c>
      <c r="D599" s="35" t="s">
        <v>21</v>
      </c>
      <c r="E599" s="35" t="s">
        <v>100</v>
      </c>
      <c r="F599" s="35" t="s">
        <v>382</v>
      </c>
      <c r="G599" s="36"/>
      <c r="H599" s="148"/>
      <c r="I599" s="148"/>
      <c r="J599" s="148"/>
      <c r="K599" s="148">
        <f>K600</f>
        <v>93902.7</v>
      </c>
      <c r="L599" s="148">
        <f t="shared" ref="L599:M600" si="1022">L600</f>
        <v>0</v>
      </c>
      <c r="M599" s="148">
        <f t="shared" si="1022"/>
        <v>0</v>
      </c>
      <c r="N599" s="148">
        <f t="shared" si="1011"/>
        <v>93902.7</v>
      </c>
      <c r="O599" s="148">
        <f t="shared" si="1012"/>
        <v>0</v>
      </c>
      <c r="P599" s="148">
        <f t="shared" si="1013"/>
        <v>0</v>
      </c>
      <c r="Q599" s="148">
        <f>Q600</f>
        <v>0</v>
      </c>
      <c r="R599" s="148">
        <f t="shared" ref="R599:S600" si="1023">R600</f>
        <v>0</v>
      </c>
      <c r="S599" s="148">
        <f t="shared" si="1023"/>
        <v>0</v>
      </c>
      <c r="T599" s="148">
        <f t="shared" si="998"/>
        <v>93902.7</v>
      </c>
      <c r="U599" s="148">
        <f t="shared" si="999"/>
        <v>0</v>
      </c>
      <c r="V599" s="148">
        <f t="shared" si="1000"/>
        <v>0</v>
      </c>
      <c r="W599" s="148">
        <f>W600</f>
        <v>0</v>
      </c>
      <c r="X599" s="148">
        <f t="shared" ref="X599:Y600" si="1024">X600</f>
        <v>0</v>
      </c>
      <c r="Y599" s="148">
        <f t="shared" si="1024"/>
        <v>0</v>
      </c>
      <c r="Z599" s="148">
        <f t="shared" si="1002"/>
        <v>93902.7</v>
      </c>
      <c r="AA599" s="148">
        <f t="shared" si="1003"/>
        <v>0</v>
      </c>
      <c r="AB599" s="148">
        <f t="shared" si="1004"/>
        <v>0</v>
      </c>
    </row>
    <row r="600" spans="1:28" s="42" customFormat="1" ht="26.4">
      <c r="A600" s="185"/>
      <c r="B600" s="27" t="s">
        <v>41</v>
      </c>
      <c r="C600" s="35" t="s">
        <v>311</v>
      </c>
      <c r="D600" s="35" t="s">
        <v>21</v>
      </c>
      <c r="E600" s="35" t="s">
        <v>100</v>
      </c>
      <c r="F600" s="35" t="s">
        <v>382</v>
      </c>
      <c r="G600" s="36" t="s">
        <v>39</v>
      </c>
      <c r="H600" s="148"/>
      <c r="I600" s="148"/>
      <c r="J600" s="148"/>
      <c r="K600" s="148">
        <f>K601</f>
        <v>93902.7</v>
      </c>
      <c r="L600" s="148">
        <f t="shared" si="1022"/>
        <v>0</v>
      </c>
      <c r="M600" s="148">
        <f t="shared" si="1022"/>
        <v>0</v>
      </c>
      <c r="N600" s="148">
        <f t="shared" si="1011"/>
        <v>93902.7</v>
      </c>
      <c r="O600" s="148">
        <f t="shared" si="1012"/>
        <v>0</v>
      </c>
      <c r="P600" s="148">
        <f t="shared" si="1013"/>
        <v>0</v>
      </c>
      <c r="Q600" s="148">
        <f>Q601</f>
        <v>0</v>
      </c>
      <c r="R600" s="148">
        <f t="shared" si="1023"/>
        <v>0</v>
      </c>
      <c r="S600" s="148">
        <f t="shared" si="1023"/>
        <v>0</v>
      </c>
      <c r="T600" s="148">
        <f t="shared" si="998"/>
        <v>93902.7</v>
      </c>
      <c r="U600" s="148">
        <f t="shared" si="999"/>
        <v>0</v>
      </c>
      <c r="V600" s="148">
        <f t="shared" si="1000"/>
        <v>0</v>
      </c>
      <c r="W600" s="148">
        <f>W601</f>
        <v>0</v>
      </c>
      <c r="X600" s="148">
        <f t="shared" si="1024"/>
        <v>0</v>
      </c>
      <c r="Y600" s="148">
        <f t="shared" si="1024"/>
        <v>0</v>
      </c>
      <c r="Z600" s="148">
        <f t="shared" si="1002"/>
        <v>93902.7</v>
      </c>
      <c r="AA600" s="148">
        <f t="shared" si="1003"/>
        <v>0</v>
      </c>
      <c r="AB600" s="148">
        <f t="shared" si="1004"/>
        <v>0</v>
      </c>
    </row>
    <row r="601" spans="1:28" s="42" customFormat="1">
      <c r="A601" s="185"/>
      <c r="B601" s="26" t="s">
        <v>42</v>
      </c>
      <c r="C601" s="35" t="s">
        <v>311</v>
      </c>
      <c r="D601" s="35" t="s">
        <v>21</v>
      </c>
      <c r="E601" s="35" t="s">
        <v>100</v>
      </c>
      <c r="F601" s="35" t="s">
        <v>382</v>
      </c>
      <c r="G601" s="36" t="s">
        <v>40</v>
      </c>
      <c r="H601" s="148"/>
      <c r="I601" s="148"/>
      <c r="J601" s="148"/>
      <c r="K601" s="60">
        <f>46951.35+46951.35</f>
        <v>93902.7</v>
      </c>
      <c r="L601" s="148"/>
      <c r="M601" s="148"/>
      <c r="N601" s="148">
        <f t="shared" si="1011"/>
        <v>93902.7</v>
      </c>
      <c r="O601" s="148">
        <f t="shared" si="1012"/>
        <v>0</v>
      </c>
      <c r="P601" s="148">
        <f t="shared" si="1013"/>
        <v>0</v>
      </c>
      <c r="Q601" s="60"/>
      <c r="R601" s="148"/>
      <c r="S601" s="148"/>
      <c r="T601" s="148">
        <f t="shared" si="998"/>
        <v>93902.7</v>
      </c>
      <c r="U601" s="148">
        <f t="shared" si="999"/>
        <v>0</v>
      </c>
      <c r="V601" s="148">
        <f t="shared" si="1000"/>
        <v>0</v>
      </c>
      <c r="W601" s="60"/>
      <c r="X601" s="148"/>
      <c r="Y601" s="148"/>
      <c r="Z601" s="148">
        <f t="shared" si="1002"/>
        <v>93902.7</v>
      </c>
      <c r="AA601" s="148">
        <f t="shared" si="1003"/>
        <v>0</v>
      </c>
      <c r="AB601" s="148">
        <f t="shared" si="1004"/>
        <v>0</v>
      </c>
    </row>
    <row r="602" spans="1:28" s="42" customFormat="1">
      <c r="A602" s="185"/>
      <c r="B602" s="93" t="s">
        <v>385</v>
      </c>
      <c r="C602" s="35" t="s">
        <v>311</v>
      </c>
      <c r="D602" s="35" t="s">
        <v>21</v>
      </c>
      <c r="E602" s="35" t="s">
        <v>100</v>
      </c>
      <c r="F602" s="35" t="s">
        <v>384</v>
      </c>
      <c r="G602" s="36"/>
      <c r="H602" s="148"/>
      <c r="I602" s="148"/>
      <c r="J602" s="148"/>
      <c r="K602" s="148">
        <f>K603+K605</f>
        <v>918879.50999999989</v>
      </c>
      <c r="L602" s="148">
        <f t="shared" ref="L602:M602" si="1025">L603+L605</f>
        <v>0</v>
      </c>
      <c r="M602" s="148">
        <f t="shared" si="1025"/>
        <v>0</v>
      </c>
      <c r="N602" s="148">
        <f t="shared" si="1011"/>
        <v>918879.50999999989</v>
      </c>
      <c r="O602" s="148">
        <f t="shared" si="1012"/>
        <v>0</v>
      </c>
      <c r="P602" s="148">
        <f t="shared" si="1013"/>
        <v>0</v>
      </c>
      <c r="Q602" s="148">
        <f>Q603+Q605</f>
        <v>0</v>
      </c>
      <c r="R602" s="148">
        <f t="shared" ref="R602:S602" si="1026">R603+R605</f>
        <v>0</v>
      </c>
      <c r="S602" s="148">
        <f t="shared" si="1026"/>
        <v>0</v>
      </c>
      <c r="T602" s="148">
        <f t="shared" si="998"/>
        <v>918879.50999999989</v>
      </c>
      <c r="U602" s="148">
        <f t="shared" si="999"/>
        <v>0</v>
      </c>
      <c r="V602" s="148">
        <f t="shared" si="1000"/>
        <v>0</v>
      </c>
      <c r="W602" s="148">
        <f>W603+W605</f>
        <v>0</v>
      </c>
      <c r="X602" s="148">
        <f t="shared" ref="X602:Y602" si="1027">X603+X605</f>
        <v>0</v>
      </c>
      <c r="Y602" s="148">
        <f t="shared" si="1027"/>
        <v>0</v>
      </c>
      <c r="Z602" s="148">
        <f t="shared" si="1002"/>
        <v>918879.50999999989</v>
      </c>
      <c r="AA602" s="148">
        <f t="shared" si="1003"/>
        <v>0</v>
      </c>
      <c r="AB602" s="148">
        <f t="shared" si="1004"/>
        <v>0</v>
      </c>
    </row>
    <row r="603" spans="1:28" s="42" customFormat="1" ht="26.4">
      <c r="A603" s="185"/>
      <c r="B603" s="126" t="s">
        <v>186</v>
      </c>
      <c r="C603" s="35" t="s">
        <v>311</v>
      </c>
      <c r="D603" s="35" t="s">
        <v>21</v>
      </c>
      <c r="E603" s="35" t="s">
        <v>100</v>
      </c>
      <c r="F603" s="35" t="s">
        <v>384</v>
      </c>
      <c r="G603" s="36" t="s">
        <v>32</v>
      </c>
      <c r="H603" s="148"/>
      <c r="I603" s="148"/>
      <c r="J603" s="148"/>
      <c r="K603" s="148">
        <f>K604</f>
        <v>808058.42999999993</v>
      </c>
      <c r="L603" s="148">
        <f t="shared" ref="L603:M603" si="1028">L604</f>
        <v>0</v>
      </c>
      <c r="M603" s="148">
        <f t="shared" si="1028"/>
        <v>0</v>
      </c>
      <c r="N603" s="148">
        <f t="shared" si="1011"/>
        <v>808058.42999999993</v>
      </c>
      <c r="O603" s="148">
        <f t="shared" si="1012"/>
        <v>0</v>
      </c>
      <c r="P603" s="148">
        <f t="shared" si="1013"/>
        <v>0</v>
      </c>
      <c r="Q603" s="148">
        <f>Q604</f>
        <v>0</v>
      </c>
      <c r="R603" s="148">
        <f t="shared" ref="R603:S603" si="1029">R604</f>
        <v>0</v>
      </c>
      <c r="S603" s="148">
        <f t="shared" si="1029"/>
        <v>0</v>
      </c>
      <c r="T603" s="148">
        <f t="shared" si="998"/>
        <v>808058.42999999993</v>
      </c>
      <c r="U603" s="148">
        <f t="shared" si="999"/>
        <v>0</v>
      </c>
      <c r="V603" s="148">
        <f t="shared" si="1000"/>
        <v>0</v>
      </c>
      <c r="W603" s="148">
        <f>W604</f>
        <v>0</v>
      </c>
      <c r="X603" s="148">
        <f t="shared" ref="X603:Y603" si="1030">X604</f>
        <v>0</v>
      </c>
      <c r="Y603" s="148">
        <f t="shared" si="1030"/>
        <v>0</v>
      </c>
      <c r="Z603" s="148">
        <f t="shared" si="1002"/>
        <v>808058.42999999993</v>
      </c>
      <c r="AA603" s="148">
        <f t="shared" si="1003"/>
        <v>0</v>
      </c>
      <c r="AB603" s="148">
        <f t="shared" si="1004"/>
        <v>0</v>
      </c>
    </row>
    <row r="604" spans="1:28" s="42" customFormat="1" ht="26.4">
      <c r="A604" s="185"/>
      <c r="B604" s="71" t="s">
        <v>34</v>
      </c>
      <c r="C604" s="35" t="s">
        <v>311</v>
      </c>
      <c r="D604" s="35" t="s">
        <v>21</v>
      </c>
      <c r="E604" s="35" t="s">
        <v>100</v>
      </c>
      <c r="F604" s="35" t="s">
        <v>384</v>
      </c>
      <c r="G604" s="36" t="s">
        <v>33</v>
      </c>
      <c r="H604" s="148"/>
      <c r="I604" s="148"/>
      <c r="J604" s="148"/>
      <c r="K604" s="148">
        <v>808058.42999999993</v>
      </c>
      <c r="L604" s="148"/>
      <c r="M604" s="148"/>
      <c r="N604" s="148">
        <f t="shared" si="1011"/>
        <v>808058.42999999993</v>
      </c>
      <c r="O604" s="148">
        <f t="shared" si="1012"/>
        <v>0</v>
      </c>
      <c r="P604" s="148">
        <f t="shared" si="1013"/>
        <v>0</v>
      </c>
      <c r="Q604" s="148"/>
      <c r="R604" s="148"/>
      <c r="S604" s="148"/>
      <c r="T604" s="148">
        <f t="shared" si="998"/>
        <v>808058.42999999993</v>
      </c>
      <c r="U604" s="148">
        <f t="shared" si="999"/>
        <v>0</v>
      </c>
      <c r="V604" s="148">
        <f t="shared" si="1000"/>
        <v>0</v>
      </c>
      <c r="W604" s="148"/>
      <c r="X604" s="148"/>
      <c r="Y604" s="148"/>
      <c r="Z604" s="148">
        <f t="shared" si="1002"/>
        <v>808058.42999999993</v>
      </c>
      <c r="AA604" s="148">
        <f t="shared" si="1003"/>
        <v>0</v>
      </c>
      <c r="AB604" s="148">
        <f t="shared" si="1004"/>
        <v>0</v>
      </c>
    </row>
    <row r="605" spans="1:28" s="42" customFormat="1" ht="26.4">
      <c r="A605" s="185"/>
      <c r="B605" s="27" t="s">
        <v>41</v>
      </c>
      <c r="C605" s="35" t="s">
        <v>311</v>
      </c>
      <c r="D605" s="35" t="s">
        <v>21</v>
      </c>
      <c r="E605" s="35" t="s">
        <v>100</v>
      </c>
      <c r="F605" s="35" t="s">
        <v>384</v>
      </c>
      <c r="G605" s="37" t="s">
        <v>39</v>
      </c>
      <c r="H605" s="148"/>
      <c r="I605" s="148"/>
      <c r="J605" s="148"/>
      <c r="K605" s="148">
        <f>K606</f>
        <v>110821.08</v>
      </c>
      <c r="L605" s="148">
        <f t="shared" ref="L605:M605" si="1031">L606</f>
        <v>0</v>
      </c>
      <c r="M605" s="148">
        <f t="shared" si="1031"/>
        <v>0</v>
      </c>
      <c r="N605" s="148">
        <f t="shared" si="1011"/>
        <v>110821.08</v>
      </c>
      <c r="O605" s="148">
        <f t="shared" si="1012"/>
        <v>0</v>
      </c>
      <c r="P605" s="148">
        <f t="shared" si="1013"/>
        <v>0</v>
      </c>
      <c r="Q605" s="148">
        <f>Q606</f>
        <v>0</v>
      </c>
      <c r="R605" s="148">
        <f t="shared" ref="R605:S605" si="1032">R606</f>
        <v>0</v>
      </c>
      <c r="S605" s="148">
        <f t="shared" si="1032"/>
        <v>0</v>
      </c>
      <c r="T605" s="148">
        <f t="shared" si="998"/>
        <v>110821.08</v>
      </c>
      <c r="U605" s="148">
        <f t="shared" si="999"/>
        <v>0</v>
      </c>
      <c r="V605" s="148">
        <f t="shared" si="1000"/>
        <v>0</v>
      </c>
      <c r="W605" s="148">
        <f>W606</f>
        <v>0</v>
      </c>
      <c r="X605" s="148">
        <f t="shared" ref="X605:Y605" si="1033">X606</f>
        <v>0</v>
      </c>
      <c r="Y605" s="148">
        <f t="shared" si="1033"/>
        <v>0</v>
      </c>
      <c r="Z605" s="148">
        <f t="shared" si="1002"/>
        <v>110821.08</v>
      </c>
      <c r="AA605" s="148">
        <f t="shared" si="1003"/>
        <v>0</v>
      </c>
      <c r="AB605" s="148">
        <f t="shared" si="1004"/>
        <v>0</v>
      </c>
    </row>
    <row r="606" spans="1:28" s="42" customFormat="1">
      <c r="A606" s="185"/>
      <c r="B606" s="26" t="s">
        <v>42</v>
      </c>
      <c r="C606" s="35" t="s">
        <v>311</v>
      </c>
      <c r="D606" s="35" t="s">
        <v>21</v>
      </c>
      <c r="E606" s="35" t="s">
        <v>100</v>
      </c>
      <c r="F606" s="35" t="s">
        <v>384</v>
      </c>
      <c r="G606" s="37" t="s">
        <v>40</v>
      </c>
      <c r="H606" s="148"/>
      <c r="I606" s="148"/>
      <c r="J606" s="148"/>
      <c r="K606" s="148">
        <v>110821.08</v>
      </c>
      <c r="L606" s="148"/>
      <c r="M606" s="148"/>
      <c r="N606" s="148">
        <f t="shared" si="1011"/>
        <v>110821.08</v>
      </c>
      <c r="O606" s="148">
        <f t="shared" si="1012"/>
        <v>0</v>
      </c>
      <c r="P606" s="148">
        <f t="shared" si="1013"/>
        <v>0</v>
      </c>
      <c r="Q606" s="148"/>
      <c r="R606" s="148"/>
      <c r="S606" s="148"/>
      <c r="T606" s="148">
        <f t="shared" si="998"/>
        <v>110821.08</v>
      </c>
      <c r="U606" s="148">
        <f t="shared" si="999"/>
        <v>0</v>
      </c>
      <c r="V606" s="148">
        <f t="shared" si="1000"/>
        <v>0</v>
      </c>
      <c r="W606" s="148"/>
      <c r="X606" s="148"/>
      <c r="Y606" s="148"/>
      <c r="Z606" s="148">
        <f t="shared" si="1002"/>
        <v>110821.08</v>
      </c>
      <c r="AA606" s="148">
        <f t="shared" si="1003"/>
        <v>0</v>
      </c>
      <c r="AB606" s="148">
        <f t="shared" si="1004"/>
        <v>0</v>
      </c>
    </row>
    <row r="607" spans="1:28" s="42" customFormat="1" ht="26.4">
      <c r="A607" s="185"/>
      <c r="B607" s="208" t="s">
        <v>387</v>
      </c>
      <c r="C607" s="73" t="s">
        <v>311</v>
      </c>
      <c r="D607" s="73" t="s">
        <v>21</v>
      </c>
      <c r="E607" s="73" t="s">
        <v>100</v>
      </c>
      <c r="F607" s="73" t="s">
        <v>386</v>
      </c>
      <c r="G607" s="37"/>
      <c r="H607" s="148"/>
      <c r="I607" s="148"/>
      <c r="J607" s="148"/>
      <c r="K607" s="148">
        <f>K608+K611+K614+K617+K620</f>
        <v>6339943</v>
      </c>
      <c r="L607" s="148">
        <f t="shared" ref="L607:M607" si="1034">L608+L611+L614+L617+L620</f>
        <v>0</v>
      </c>
      <c r="M607" s="148">
        <f t="shared" si="1034"/>
        <v>0</v>
      </c>
      <c r="N607" s="148">
        <f t="shared" ref="N607:N624" si="1035">H607+K607</f>
        <v>6339943</v>
      </c>
      <c r="O607" s="148">
        <f t="shared" ref="O607:O624" si="1036">I607+L607</f>
        <v>0</v>
      </c>
      <c r="P607" s="148">
        <f t="shared" ref="P607:P624" si="1037">J607+M607</f>
        <v>0</v>
      </c>
      <c r="Q607" s="148">
        <f>Q608+Q611+Q614+Q617+Q620</f>
        <v>0</v>
      </c>
      <c r="R607" s="148">
        <f t="shared" ref="R607:S607" si="1038">R608+R611+R614+R617+R620</f>
        <v>0</v>
      </c>
      <c r="S607" s="148">
        <f t="shared" si="1038"/>
        <v>0</v>
      </c>
      <c r="T607" s="148">
        <f t="shared" si="998"/>
        <v>6339943</v>
      </c>
      <c r="U607" s="148">
        <f t="shared" si="999"/>
        <v>0</v>
      </c>
      <c r="V607" s="148">
        <f t="shared" si="1000"/>
        <v>0</v>
      </c>
      <c r="W607" s="148">
        <f>W608+W611+W614+W617+W620</f>
        <v>0</v>
      </c>
      <c r="X607" s="148">
        <f t="shared" ref="X607:Y607" si="1039">X608+X611+X614+X617+X620</f>
        <v>0</v>
      </c>
      <c r="Y607" s="148">
        <f t="shared" si="1039"/>
        <v>0</v>
      </c>
      <c r="Z607" s="148">
        <f t="shared" si="1002"/>
        <v>6339943</v>
      </c>
      <c r="AA607" s="148">
        <f t="shared" si="1003"/>
        <v>0</v>
      </c>
      <c r="AB607" s="148">
        <f t="shared" si="1004"/>
        <v>0</v>
      </c>
    </row>
    <row r="608" spans="1:28" s="42" customFormat="1">
      <c r="A608" s="185"/>
      <c r="B608" s="207" t="s">
        <v>377</v>
      </c>
      <c r="C608" s="73" t="s">
        <v>311</v>
      </c>
      <c r="D608" s="73" t="s">
        <v>21</v>
      </c>
      <c r="E608" s="73" t="s">
        <v>100</v>
      </c>
      <c r="F608" s="73" t="s">
        <v>388</v>
      </c>
      <c r="G608" s="101"/>
      <c r="H608" s="148"/>
      <c r="I608" s="148"/>
      <c r="J608" s="148"/>
      <c r="K608" s="148">
        <f>K609</f>
        <v>2550018.14</v>
      </c>
      <c r="L608" s="148">
        <f t="shared" ref="L608:M608" si="1040">L609</f>
        <v>0</v>
      </c>
      <c r="M608" s="148">
        <f t="shared" si="1040"/>
        <v>0</v>
      </c>
      <c r="N608" s="148">
        <f t="shared" si="1035"/>
        <v>2550018.14</v>
      </c>
      <c r="O608" s="148">
        <f t="shared" si="1036"/>
        <v>0</v>
      </c>
      <c r="P608" s="148">
        <f t="shared" si="1037"/>
        <v>0</v>
      </c>
      <c r="Q608" s="148">
        <f>Q609</f>
        <v>0</v>
      </c>
      <c r="R608" s="148">
        <f t="shared" ref="R608:S608" si="1041">R609</f>
        <v>0</v>
      </c>
      <c r="S608" s="148">
        <f t="shared" si="1041"/>
        <v>0</v>
      </c>
      <c r="T608" s="148">
        <f t="shared" si="998"/>
        <v>2550018.14</v>
      </c>
      <c r="U608" s="148">
        <f t="shared" si="999"/>
        <v>0</v>
      </c>
      <c r="V608" s="148">
        <f t="shared" si="1000"/>
        <v>0</v>
      </c>
      <c r="W608" s="148">
        <f>W609</f>
        <v>0</v>
      </c>
      <c r="X608" s="148">
        <f t="shared" ref="X608:Y608" si="1042">X609</f>
        <v>0</v>
      </c>
      <c r="Y608" s="148">
        <f t="shared" si="1042"/>
        <v>0</v>
      </c>
      <c r="Z608" s="148">
        <f t="shared" si="1002"/>
        <v>2550018.14</v>
      </c>
      <c r="AA608" s="148">
        <f t="shared" si="1003"/>
        <v>0</v>
      </c>
      <c r="AB608" s="148">
        <f t="shared" si="1004"/>
        <v>0</v>
      </c>
    </row>
    <row r="609" spans="1:28" s="42" customFormat="1" ht="26.4">
      <c r="A609" s="185"/>
      <c r="B609" s="207" t="s">
        <v>186</v>
      </c>
      <c r="C609" s="73" t="s">
        <v>311</v>
      </c>
      <c r="D609" s="73" t="s">
        <v>21</v>
      </c>
      <c r="E609" s="73" t="s">
        <v>100</v>
      </c>
      <c r="F609" s="73" t="s">
        <v>388</v>
      </c>
      <c r="G609" s="101" t="s">
        <v>32</v>
      </c>
      <c r="H609" s="148"/>
      <c r="I609" s="148"/>
      <c r="J609" s="148"/>
      <c r="K609" s="148">
        <f>K610</f>
        <v>2550018.14</v>
      </c>
      <c r="L609" s="148"/>
      <c r="M609" s="148"/>
      <c r="N609" s="148">
        <f t="shared" si="1035"/>
        <v>2550018.14</v>
      </c>
      <c r="O609" s="148">
        <f t="shared" si="1036"/>
        <v>0</v>
      </c>
      <c r="P609" s="148">
        <f t="shared" si="1037"/>
        <v>0</v>
      </c>
      <c r="Q609" s="148">
        <f>Q610</f>
        <v>0</v>
      </c>
      <c r="R609" s="148"/>
      <c r="S609" s="148"/>
      <c r="T609" s="148">
        <f t="shared" si="998"/>
        <v>2550018.14</v>
      </c>
      <c r="U609" s="148">
        <f t="shared" si="999"/>
        <v>0</v>
      </c>
      <c r="V609" s="148">
        <f t="shared" si="1000"/>
        <v>0</v>
      </c>
      <c r="W609" s="148">
        <f>W610</f>
        <v>0</v>
      </c>
      <c r="X609" s="148"/>
      <c r="Y609" s="148"/>
      <c r="Z609" s="148">
        <f t="shared" si="1002"/>
        <v>2550018.14</v>
      </c>
      <c r="AA609" s="148">
        <f t="shared" si="1003"/>
        <v>0</v>
      </c>
      <c r="AB609" s="148">
        <f t="shared" si="1004"/>
        <v>0</v>
      </c>
    </row>
    <row r="610" spans="1:28" s="42" customFormat="1" ht="26.4">
      <c r="A610" s="185"/>
      <c r="B610" s="207" t="s">
        <v>34</v>
      </c>
      <c r="C610" s="73" t="s">
        <v>311</v>
      </c>
      <c r="D610" s="73" t="s">
        <v>21</v>
      </c>
      <c r="E610" s="73" t="s">
        <v>100</v>
      </c>
      <c r="F610" s="73" t="s">
        <v>388</v>
      </c>
      <c r="G610" s="101" t="s">
        <v>33</v>
      </c>
      <c r="H610" s="148"/>
      <c r="I610" s="148"/>
      <c r="J610" s="148"/>
      <c r="K610" s="148">
        <v>2550018.14</v>
      </c>
      <c r="L610" s="148"/>
      <c r="M610" s="148"/>
      <c r="N610" s="148">
        <f t="shared" si="1035"/>
        <v>2550018.14</v>
      </c>
      <c r="O610" s="148">
        <f t="shared" si="1036"/>
        <v>0</v>
      </c>
      <c r="P610" s="148">
        <f t="shared" si="1037"/>
        <v>0</v>
      </c>
      <c r="Q610" s="148"/>
      <c r="R610" s="148"/>
      <c r="S610" s="148"/>
      <c r="T610" s="148">
        <f t="shared" si="998"/>
        <v>2550018.14</v>
      </c>
      <c r="U610" s="148">
        <f t="shared" si="999"/>
        <v>0</v>
      </c>
      <c r="V610" s="148">
        <f t="shared" si="1000"/>
        <v>0</v>
      </c>
      <c r="W610" s="148"/>
      <c r="X610" s="148"/>
      <c r="Y610" s="148"/>
      <c r="Z610" s="148">
        <f t="shared" si="1002"/>
        <v>2550018.14</v>
      </c>
      <c r="AA610" s="148">
        <f t="shared" si="1003"/>
        <v>0</v>
      </c>
      <c r="AB610" s="148">
        <f t="shared" si="1004"/>
        <v>0</v>
      </c>
    </row>
    <row r="611" spans="1:28" s="42" customFormat="1">
      <c r="A611" s="185"/>
      <c r="B611" s="207" t="s">
        <v>379</v>
      </c>
      <c r="C611" s="73" t="s">
        <v>311</v>
      </c>
      <c r="D611" s="73" t="s">
        <v>21</v>
      </c>
      <c r="E611" s="73" t="s">
        <v>100</v>
      </c>
      <c r="F611" s="73" t="s">
        <v>389</v>
      </c>
      <c r="G611" s="101"/>
      <c r="H611" s="148"/>
      <c r="I611" s="148"/>
      <c r="J611" s="148"/>
      <c r="K611" s="148">
        <f>K612</f>
        <v>537763.31999999995</v>
      </c>
      <c r="L611" s="148">
        <f t="shared" ref="L611:M612" si="1043">L612</f>
        <v>0</v>
      </c>
      <c r="M611" s="148">
        <f t="shared" si="1043"/>
        <v>0</v>
      </c>
      <c r="N611" s="148">
        <f t="shared" si="1035"/>
        <v>537763.31999999995</v>
      </c>
      <c r="O611" s="148">
        <f t="shared" si="1036"/>
        <v>0</v>
      </c>
      <c r="P611" s="148">
        <f t="shared" si="1037"/>
        <v>0</v>
      </c>
      <c r="Q611" s="148">
        <f>Q612</f>
        <v>0</v>
      </c>
      <c r="R611" s="148">
        <f t="shared" ref="R611:S612" si="1044">R612</f>
        <v>0</v>
      </c>
      <c r="S611" s="148">
        <f t="shared" si="1044"/>
        <v>0</v>
      </c>
      <c r="T611" s="148">
        <f t="shared" si="998"/>
        <v>537763.31999999995</v>
      </c>
      <c r="U611" s="148">
        <f t="shared" si="999"/>
        <v>0</v>
      </c>
      <c r="V611" s="148">
        <f t="shared" si="1000"/>
        <v>0</v>
      </c>
      <c r="W611" s="148">
        <f>W612</f>
        <v>0</v>
      </c>
      <c r="X611" s="148">
        <f t="shared" ref="X611:Y612" si="1045">X612</f>
        <v>0</v>
      </c>
      <c r="Y611" s="148">
        <f t="shared" si="1045"/>
        <v>0</v>
      </c>
      <c r="Z611" s="148">
        <f t="shared" si="1002"/>
        <v>537763.31999999995</v>
      </c>
      <c r="AA611" s="148">
        <f t="shared" si="1003"/>
        <v>0</v>
      </c>
      <c r="AB611" s="148">
        <f t="shared" si="1004"/>
        <v>0</v>
      </c>
    </row>
    <row r="612" spans="1:28" s="42" customFormat="1" ht="26.4">
      <c r="A612" s="185"/>
      <c r="B612" s="207" t="s">
        <v>186</v>
      </c>
      <c r="C612" s="73" t="s">
        <v>311</v>
      </c>
      <c r="D612" s="73" t="s">
        <v>21</v>
      </c>
      <c r="E612" s="73" t="s">
        <v>100</v>
      </c>
      <c r="F612" s="73" t="s">
        <v>389</v>
      </c>
      <c r="G612" s="101" t="s">
        <v>32</v>
      </c>
      <c r="H612" s="148"/>
      <c r="I612" s="148"/>
      <c r="J612" s="148"/>
      <c r="K612" s="148">
        <f>K613</f>
        <v>537763.31999999995</v>
      </c>
      <c r="L612" s="148">
        <f t="shared" si="1043"/>
        <v>0</v>
      </c>
      <c r="M612" s="148">
        <f t="shared" si="1043"/>
        <v>0</v>
      </c>
      <c r="N612" s="148">
        <f t="shared" si="1035"/>
        <v>537763.31999999995</v>
      </c>
      <c r="O612" s="148">
        <f t="shared" si="1036"/>
        <v>0</v>
      </c>
      <c r="P612" s="148">
        <f t="shared" si="1037"/>
        <v>0</v>
      </c>
      <c r="Q612" s="148">
        <f>Q613</f>
        <v>0</v>
      </c>
      <c r="R612" s="148">
        <f t="shared" si="1044"/>
        <v>0</v>
      </c>
      <c r="S612" s="148">
        <f t="shared" si="1044"/>
        <v>0</v>
      </c>
      <c r="T612" s="148">
        <f t="shared" si="998"/>
        <v>537763.31999999995</v>
      </c>
      <c r="U612" s="148">
        <f t="shared" si="999"/>
        <v>0</v>
      </c>
      <c r="V612" s="148">
        <f t="shared" si="1000"/>
        <v>0</v>
      </c>
      <c r="W612" s="148">
        <f>W613</f>
        <v>0</v>
      </c>
      <c r="X612" s="148">
        <f t="shared" si="1045"/>
        <v>0</v>
      </c>
      <c r="Y612" s="148">
        <f t="shared" si="1045"/>
        <v>0</v>
      </c>
      <c r="Z612" s="148">
        <f t="shared" si="1002"/>
        <v>537763.31999999995</v>
      </c>
      <c r="AA612" s="148">
        <f t="shared" si="1003"/>
        <v>0</v>
      </c>
      <c r="AB612" s="148">
        <f t="shared" si="1004"/>
        <v>0</v>
      </c>
    </row>
    <row r="613" spans="1:28" s="42" customFormat="1" ht="26.4">
      <c r="A613" s="185"/>
      <c r="B613" s="207" t="s">
        <v>34</v>
      </c>
      <c r="C613" s="73" t="s">
        <v>311</v>
      </c>
      <c r="D613" s="73" t="s">
        <v>21</v>
      </c>
      <c r="E613" s="73" t="s">
        <v>100</v>
      </c>
      <c r="F613" s="73" t="s">
        <v>389</v>
      </c>
      <c r="G613" s="101" t="s">
        <v>33</v>
      </c>
      <c r="H613" s="148"/>
      <c r="I613" s="148"/>
      <c r="J613" s="148"/>
      <c r="K613" s="148">
        <v>537763.31999999995</v>
      </c>
      <c r="L613" s="148"/>
      <c r="M613" s="148"/>
      <c r="N613" s="148">
        <f t="shared" si="1035"/>
        <v>537763.31999999995</v>
      </c>
      <c r="O613" s="148">
        <f t="shared" si="1036"/>
        <v>0</v>
      </c>
      <c r="P613" s="148">
        <f t="shared" si="1037"/>
        <v>0</v>
      </c>
      <c r="Q613" s="148"/>
      <c r="R613" s="148"/>
      <c r="S613" s="148"/>
      <c r="T613" s="148">
        <f t="shared" si="998"/>
        <v>537763.31999999995</v>
      </c>
      <c r="U613" s="148">
        <f t="shared" si="999"/>
        <v>0</v>
      </c>
      <c r="V613" s="148">
        <f t="shared" si="1000"/>
        <v>0</v>
      </c>
      <c r="W613" s="148"/>
      <c r="X613" s="148"/>
      <c r="Y613" s="148"/>
      <c r="Z613" s="148">
        <f t="shared" si="1002"/>
        <v>537763.31999999995</v>
      </c>
      <c r="AA613" s="148">
        <f t="shared" si="1003"/>
        <v>0</v>
      </c>
      <c r="AB613" s="148">
        <f t="shared" si="1004"/>
        <v>0</v>
      </c>
    </row>
    <row r="614" spans="1:28" s="42" customFormat="1">
      <c r="A614" s="185"/>
      <c r="B614" s="207" t="s">
        <v>381</v>
      </c>
      <c r="C614" s="73" t="s">
        <v>311</v>
      </c>
      <c r="D614" s="73" t="s">
        <v>21</v>
      </c>
      <c r="E614" s="73" t="s">
        <v>100</v>
      </c>
      <c r="F614" s="73" t="s">
        <v>390</v>
      </c>
      <c r="G614" s="101"/>
      <c r="H614" s="148"/>
      <c r="I614" s="148"/>
      <c r="J614" s="148"/>
      <c r="K614" s="148">
        <f>K615</f>
        <v>1186200</v>
      </c>
      <c r="L614" s="148">
        <f t="shared" ref="L614:M615" si="1046">L615</f>
        <v>0</v>
      </c>
      <c r="M614" s="148">
        <f t="shared" si="1046"/>
        <v>0</v>
      </c>
      <c r="N614" s="148">
        <f t="shared" si="1035"/>
        <v>1186200</v>
      </c>
      <c r="O614" s="148">
        <f t="shared" si="1036"/>
        <v>0</v>
      </c>
      <c r="P614" s="148">
        <f t="shared" si="1037"/>
        <v>0</v>
      </c>
      <c r="Q614" s="148">
        <f>Q615</f>
        <v>0</v>
      </c>
      <c r="R614" s="148">
        <f t="shared" ref="R614:S615" si="1047">R615</f>
        <v>0</v>
      </c>
      <c r="S614" s="148">
        <f t="shared" si="1047"/>
        <v>0</v>
      </c>
      <c r="T614" s="148">
        <f t="shared" si="998"/>
        <v>1186200</v>
      </c>
      <c r="U614" s="148">
        <f t="shared" si="999"/>
        <v>0</v>
      </c>
      <c r="V614" s="148">
        <f t="shared" si="1000"/>
        <v>0</v>
      </c>
      <c r="W614" s="148">
        <f>W615</f>
        <v>0</v>
      </c>
      <c r="X614" s="148">
        <f t="shared" ref="X614:Y615" si="1048">X615</f>
        <v>0</v>
      </c>
      <c r="Y614" s="148">
        <f t="shared" si="1048"/>
        <v>0</v>
      </c>
      <c r="Z614" s="148">
        <f t="shared" si="1002"/>
        <v>1186200</v>
      </c>
      <c r="AA614" s="148">
        <f t="shared" si="1003"/>
        <v>0</v>
      </c>
      <c r="AB614" s="148">
        <f t="shared" si="1004"/>
        <v>0</v>
      </c>
    </row>
    <row r="615" spans="1:28" s="42" customFormat="1" ht="26.4">
      <c r="A615" s="185"/>
      <c r="B615" s="207" t="s">
        <v>41</v>
      </c>
      <c r="C615" s="73" t="s">
        <v>311</v>
      </c>
      <c r="D615" s="73" t="s">
        <v>21</v>
      </c>
      <c r="E615" s="73" t="s">
        <v>100</v>
      </c>
      <c r="F615" s="73" t="s">
        <v>390</v>
      </c>
      <c r="G615" s="101" t="s">
        <v>39</v>
      </c>
      <c r="H615" s="148"/>
      <c r="I615" s="148"/>
      <c r="J615" s="148"/>
      <c r="K615" s="148">
        <f>K616</f>
        <v>1186200</v>
      </c>
      <c r="L615" s="148">
        <f t="shared" si="1046"/>
        <v>0</v>
      </c>
      <c r="M615" s="148">
        <f t="shared" si="1046"/>
        <v>0</v>
      </c>
      <c r="N615" s="148">
        <f t="shared" si="1035"/>
        <v>1186200</v>
      </c>
      <c r="O615" s="148">
        <f t="shared" si="1036"/>
        <v>0</v>
      </c>
      <c r="P615" s="148">
        <f t="shared" si="1037"/>
        <v>0</v>
      </c>
      <c r="Q615" s="148">
        <f>Q616</f>
        <v>0</v>
      </c>
      <c r="R615" s="148">
        <f t="shared" si="1047"/>
        <v>0</v>
      </c>
      <c r="S615" s="148">
        <f t="shared" si="1047"/>
        <v>0</v>
      </c>
      <c r="T615" s="148">
        <f t="shared" si="998"/>
        <v>1186200</v>
      </c>
      <c r="U615" s="148">
        <f t="shared" si="999"/>
        <v>0</v>
      </c>
      <c r="V615" s="148">
        <f t="shared" si="1000"/>
        <v>0</v>
      </c>
      <c r="W615" s="148">
        <f>W616</f>
        <v>0</v>
      </c>
      <c r="X615" s="148">
        <f t="shared" si="1048"/>
        <v>0</v>
      </c>
      <c r="Y615" s="148">
        <f t="shared" si="1048"/>
        <v>0</v>
      </c>
      <c r="Z615" s="148">
        <f t="shared" si="1002"/>
        <v>1186200</v>
      </c>
      <c r="AA615" s="148">
        <f t="shared" si="1003"/>
        <v>0</v>
      </c>
      <c r="AB615" s="148">
        <f t="shared" si="1004"/>
        <v>0</v>
      </c>
    </row>
    <row r="616" spans="1:28" s="42" customFormat="1">
      <c r="A616" s="185"/>
      <c r="B616" s="207" t="s">
        <v>42</v>
      </c>
      <c r="C616" s="73" t="s">
        <v>311</v>
      </c>
      <c r="D616" s="73" t="s">
        <v>21</v>
      </c>
      <c r="E616" s="73" t="s">
        <v>100</v>
      </c>
      <c r="F616" s="73" t="s">
        <v>390</v>
      </c>
      <c r="G616" s="101" t="s">
        <v>40</v>
      </c>
      <c r="H616" s="148"/>
      <c r="I616" s="148"/>
      <c r="J616" s="148"/>
      <c r="K616" s="148">
        <v>1186200</v>
      </c>
      <c r="L616" s="148"/>
      <c r="M616" s="148"/>
      <c r="N616" s="148">
        <f t="shared" si="1035"/>
        <v>1186200</v>
      </c>
      <c r="O616" s="148">
        <f t="shared" si="1036"/>
        <v>0</v>
      </c>
      <c r="P616" s="148">
        <f t="shared" si="1037"/>
        <v>0</v>
      </c>
      <c r="Q616" s="148"/>
      <c r="R616" s="148"/>
      <c r="S616" s="148"/>
      <c r="T616" s="148">
        <f t="shared" si="998"/>
        <v>1186200</v>
      </c>
      <c r="U616" s="148">
        <f t="shared" si="999"/>
        <v>0</v>
      </c>
      <c r="V616" s="148">
        <f t="shared" si="1000"/>
        <v>0</v>
      </c>
      <c r="W616" s="148"/>
      <c r="X616" s="148"/>
      <c r="Y616" s="148"/>
      <c r="Z616" s="148">
        <f t="shared" si="1002"/>
        <v>1186200</v>
      </c>
      <c r="AA616" s="148">
        <f t="shared" si="1003"/>
        <v>0</v>
      </c>
      <c r="AB616" s="148">
        <f t="shared" si="1004"/>
        <v>0</v>
      </c>
    </row>
    <row r="617" spans="1:28" s="42" customFormat="1">
      <c r="A617" s="185"/>
      <c r="B617" s="207" t="s">
        <v>383</v>
      </c>
      <c r="C617" s="34" t="s">
        <v>311</v>
      </c>
      <c r="D617" s="34" t="s">
        <v>21</v>
      </c>
      <c r="E617" s="34" t="s">
        <v>100</v>
      </c>
      <c r="F617" s="34" t="s">
        <v>391</v>
      </c>
      <c r="G617" s="37"/>
      <c r="H617" s="148"/>
      <c r="I617" s="148"/>
      <c r="J617" s="148"/>
      <c r="K617" s="148">
        <f>K618</f>
        <v>845324.3</v>
      </c>
      <c r="L617" s="148">
        <f t="shared" ref="L617:M618" si="1049">L618</f>
        <v>0</v>
      </c>
      <c r="M617" s="148">
        <f t="shared" si="1049"/>
        <v>0</v>
      </c>
      <c r="N617" s="148">
        <f t="shared" si="1035"/>
        <v>845324.3</v>
      </c>
      <c r="O617" s="148">
        <f t="shared" si="1036"/>
        <v>0</v>
      </c>
      <c r="P617" s="148">
        <f t="shared" si="1037"/>
        <v>0</v>
      </c>
      <c r="Q617" s="148">
        <f>Q618</f>
        <v>0</v>
      </c>
      <c r="R617" s="148">
        <f t="shared" ref="R617:S618" si="1050">R618</f>
        <v>0</v>
      </c>
      <c r="S617" s="148">
        <f t="shared" si="1050"/>
        <v>0</v>
      </c>
      <c r="T617" s="148">
        <f t="shared" si="998"/>
        <v>845324.3</v>
      </c>
      <c r="U617" s="148">
        <f t="shared" si="999"/>
        <v>0</v>
      </c>
      <c r="V617" s="148">
        <f t="shared" si="1000"/>
        <v>0</v>
      </c>
      <c r="W617" s="148">
        <f>W618</f>
        <v>0</v>
      </c>
      <c r="X617" s="148">
        <f t="shared" ref="X617:Y618" si="1051">X618</f>
        <v>0</v>
      </c>
      <c r="Y617" s="148">
        <f t="shared" si="1051"/>
        <v>0</v>
      </c>
      <c r="Z617" s="148">
        <f t="shared" si="1002"/>
        <v>845324.3</v>
      </c>
      <c r="AA617" s="148">
        <f t="shared" si="1003"/>
        <v>0</v>
      </c>
      <c r="AB617" s="148">
        <f t="shared" si="1004"/>
        <v>0</v>
      </c>
    </row>
    <row r="618" spans="1:28" s="42" customFormat="1" ht="26.4">
      <c r="A618" s="185"/>
      <c r="B618" s="207" t="s">
        <v>41</v>
      </c>
      <c r="C618" s="34" t="s">
        <v>311</v>
      </c>
      <c r="D618" s="34" t="s">
        <v>21</v>
      </c>
      <c r="E618" s="34" t="s">
        <v>100</v>
      </c>
      <c r="F618" s="34" t="s">
        <v>391</v>
      </c>
      <c r="G618" s="37" t="s">
        <v>39</v>
      </c>
      <c r="H618" s="148"/>
      <c r="I618" s="148"/>
      <c r="J618" s="148"/>
      <c r="K618" s="148">
        <f>K619</f>
        <v>845324.3</v>
      </c>
      <c r="L618" s="148">
        <f t="shared" si="1049"/>
        <v>0</v>
      </c>
      <c r="M618" s="148">
        <f t="shared" si="1049"/>
        <v>0</v>
      </c>
      <c r="N618" s="148">
        <f t="shared" si="1035"/>
        <v>845324.3</v>
      </c>
      <c r="O618" s="148">
        <f t="shared" si="1036"/>
        <v>0</v>
      </c>
      <c r="P618" s="148">
        <f t="shared" si="1037"/>
        <v>0</v>
      </c>
      <c r="Q618" s="148">
        <f>Q619</f>
        <v>0</v>
      </c>
      <c r="R618" s="148">
        <f t="shared" si="1050"/>
        <v>0</v>
      </c>
      <c r="S618" s="148">
        <f t="shared" si="1050"/>
        <v>0</v>
      </c>
      <c r="T618" s="148">
        <f t="shared" si="998"/>
        <v>845324.3</v>
      </c>
      <c r="U618" s="148">
        <f t="shared" si="999"/>
        <v>0</v>
      </c>
      <c r="V618" s="148">
        <f t="shared" si="1000"/>
        <v>0</v>
      </c>
      <c r="W618" s="148">
        <f>W619</f>
        <v>0</v>
      </c>
      <c r="X618" s="148">
        <f t="shared" si="1051"/>
        <v>0</v>
      </c>
      <c r="Y618" s="148">
        <f t="shared" si="1051"/>
        <v>0</v>
      </c>
      <c r="Z618" s="148">
        <f t="shared" si="1002"/>
        <v>845324.3</v>
      </c>
      <c r="AA618" s="148">
        <f t="shared" si="1003"/>
        <v>0</v>
      </c>
      <c r="AB618" s="148">
        <f t="shared" si="1004"/>
        <v>0</v>
      </c>
    </row>
    <row r="619" spans="1:28" s="42" customFormat="1">
      <c r="A619" s="185"/>
      <c r="B619" s="207" t="s">
        <v>42</v>
      </c>
      <c r="C619" s="34" t="s">
        <v>311</v>
      </c>
      <c r="D619" s="34" t="s">
        <v>21</v>
      </c>
      <c r="E619" s="34" t="s">
        <v>100</v>
      </c>
      <c r="F619" s="34" t="s">
        <v>391</v>
      </c>
      <c r="G619" s="37" t="s">
        <v>40</v>
      </c>
      <c r="H619" s="148"/>
      <c r="I619" s="148"/>
      <c r="J619" s="148"/>
      <c r="K619" s="148">
        <v>845324.3</v>
      </c>
      <c r="L619" s="148"/>
      <c r="M619" s="148"/>
      <c r="N619" s="148">
        <f t="shared" si="1035"/>
        <v>845324.3</v>
      </c>
      <c r="O619" s="148">
        <f t="shared" si="1036"/>
        <v>0</v>
      </c>
      <c r="P619" s="148">
        <f t="shared" si="1037"/>
        <v>0</v>
      </c>
      <c r="Q619" s="148"/>
      <c r="R619" s="148"/>
      <c r="S619" s="148"/>
      <c r="T619" s="148">
        <f t="shared" si="998"/>
        <v>845324.3</v>
      </c>
      <c r="U619" s="148">
        <f t="shared" si="999"/>
        <v>0</v>
      </c>
      <c r="V619" s="148">
        <f t="shared" si="1000"/>
        <v>0</v>
      </c>
      <c r="W619" s="148"/>
      <c r="X619" s="148"/>
      <c r="Y619" s="148"/>
      <c r="Z619" s="148">
        <f t="shared" si="1002"/>
        <v>845324.3</v>
      </c>
      <c r="AA619" s="148">
        <f t="shared" si="1003"/>
        <v>0</v>
      </c>
      <c r="AB619" s="148">
        <f t="shared" si="1004"/>
        <v>0</v>
      </c>
    </row>
    <row r="620" spans="1:28" s="42" customFormat="1">
      <c r="A620" s="185"/>
      <c r="B620" s="207" t="s">
        <v>385</v>
      </c>
      <c r="C620" s="73" t="s">
        <v>311</v>
      </c>
      <c r="D620" s="73" t="s">
        <v>21</v>
      </c>
      <c r="E620" s="73" t="s">
        <v>100</v>
      </c>
      <c r="F620" s="73" t="s">
        <v>392</v>
      </c>
      <c r="G620" s="101"/>
      <c r="H620" s="148"/>
      <c r="I620" s="148"/>
      <c r="J620" s="148"/>
      <c r="K620" s="148">
        <f>K621+K623</f>
        <v>1220637.24</v>
      </c>
      <c r="L620" s="148">
        <f t="shared" ref="L620:M620" si="1052">L621+L623</f>
        <v>0</v>
      </c>
      <c r="M620" s="148">
        <f t="shared" si="1052"/>
        <v>0</v>
      </c>
      <c r="N620" s="148">
        <f t="shared" si="1035"/>
        <v>1220637.24</v>
      </c>
      <c r="O620" s="148">
        <f t="shared" si="1036"/>
        <v>0</v>
      </c>
      <c r="P620" s="148">
        <f t="shared" si="1037"/>
        <v>0</v>
      </c>
      <c r="Q620" s="148">
        <f>Q621+Q623</f>
        <v>0</v>
      </c>
      <c r="R620" s="148">
        <f t="shared" ref="R620:S620" si="1053">R621+R623</f>
        <v>0</v>
      </c>
      <c r="S620" s="148">
        <f t="shared" si="1053"/>
        <v>0</v>
      </c>
      <c r="T620" s="148">
        <f t="shared" si="998"/>
        <v>1220637.24</v>
      </c>
      <c r="U620" s="148">
        <f t="shared" si="999"/>
        <v>0</v>
      </c>
      <c r="V620" s="148">
        <f t="shared" si="1000"/>
        <v>0</v>
      </c>
      <c r="W620" s="148">
        <f>W621+W623</f>
        <v>0</v>
      </c>
      <c r="X620" s="148">
        <f t="shared" ref="X620:Y620" si="1054">X621+X623</f>
        <v>0</v>
      </c>
      <c r="Y620" s="148">
        <f t="shared" si="1054"/>
        <v>0</v>
      </c>
      <c r="Z620" s="148">
        <f t="shared" si="1002"/>
        <v>1220637.24</v>
      </c>
      <c r="AA620" s="148">
        <f t="shared" si="1003"/>
        <v>0</v>
      </c>
      <c r="AB620" s="148">
        <f t="shared" si="1004"/>
        <v>0</v>
      </c>
    </row>
    <row r="621" spans="1:28" s="42" customFormat="1" ht="26.4">
      <c r="A621" s="185"/>
      <c r="B621" s="207" t="s">
        <v>186</v>
      </c>
      <c r="C621" s="73" t="s">
        <v>311</v>
      </c>
      <c r="D621" s="73" t="s">
        <v>21</v>
      </c>
      <c r="E621" s="73" t="s">
        <v>100</v>
      </c>
      <c r="F621" s="73" t="s">
        <v>392</v>
      </c>
      <c r="G621" s="101" t="s">
        <v>32</v>
      </c>
      <c r="H621" s="148"/>
      <c r="I621" s="148"/>
      <c r="J621" s="148"/>
      <c r="K621" s="148">
        <f>K622</f>
        <v>223247.57</v>
      </c>
      <c r="L621" s="148">
        <f t="shared" ref="L621:M621" si="1055">L622</f>
        <v>0</v>
      </c>
      <c r="M621" s="148">
        <f t="shared" si="1055"/>
        <v>0</v>
      </c>
      <c r="N621" s="148">
        <f t="shared" si="1035"/>
        <v>223247.57</v>
      </c>
      <c r="O621" s="148">
        <f t="shared" si="1036"/>
        <v>0</v>
      </c>
      <c r="P621" s="148">
        <f t="shared" si="1037"/>
        <v>0</v>
      </c>
      <c r="Q621" s="148">
        <f>Q622</f>
        <v>0</v>
      </c>
      <c r="R621" s="148">
        <f t="shared" ref="R621:S621" si="1056">R622</f>
        <v>0</v>
      </c>
      <c r="S621" s="148">
        <f t="shared" si="1056"/>
        <v>0</v>
      </c>
      <c r="T621" s="148">
        <f t="shared" si="998"/>
        <v>223247.57</v>
      </c>
      <c r="U621" s="148">
        <f t="shared" si="999"/>
        <v>0</v>
      </c>
      <c r="V621" s="148">
        <f t="shared" si="1000"/>
        <v>0</v>
      </c>
      <c r="W621" s="148">
        <f>W622</f>
        <v>0</v>
      </c>
      <c r="X621" s="148">
        <f t="shared" ref="X621:Y621" si="1057">X622</f>
        <v>0</v>
      </c>
      <c r="Y621" s="148">
        <f t="shared" si="1057"/>
        <v>0</v>
      </c>
      <c r="Z621" s="148">
        <f t="shared" si="1002"/>
        <v>223247.57</v>
      </c>
      <c r="AA621" s="148">
        <f t="shared" si="1003"/>
        <v>0</v>
      </c>
      <c r="AB621" s="148">
        <f t="shared" si="1004"/>
        <v>0</v>
      </c>
    </row>
    <row r="622" spans="1:28" s="42" customFormat="1" ht="26.4">
      <c r="A622" s="185"/>
      <c r="B622" s="207" t="s">
        <v>34</v>
      </c>
      <c r="C622" s="73" t="s">
        <v>311</v>
      </c>
      <c r="D622" s="73" t="s">
        <v>21</v>
      </c>
      <c r="E622" s="73" t="s">
        <v>100</v>
      </c>
      <c r="F622" s="73" t="s">
        <v>392</v>
      </c>
      <c r="G622" s="101" t="s">
        <v>33</v>
      </c>
      <c r="H622" s="148"/>
      <c r="I622" s="148"/>
      <c r="J622" s="148"/>
      <c r="K622" s="148">
        <v>223247.57</v>
      </c>
      <c r="L622" s="148"/>
      <c r="M622" s="148"/>
      <c r="N622" s="148">
        <f t="shared" si="1035"/>
        <v>223247.57</v>
      </c>
      <c r="O622" s="148">
        <f t="shared" si="1036"/>
        <v>0</v>
      </c>
      <c r="P622" s="148">
        <f t="shared" si="1037"/>
        <v>0</v>
      </c>
      <c r="Q622" s="148"/>
      <c r="R622" s="148"/>
      <c r="S622" s="148"/>
      <c r="T622" s="148">
        <f t="shared" si="998"/>
        <v>223247.57</v>
      </c>
      <c r="U622" s="148">
        <f t="shared" si="999"/>
        <v>0</v>
      </c>
      <c r="V622" s="148">
        <f t="shared" si="1000"/>
        <v>0</v>
      </c>
      <c r="W622" s="148"/>
      <c r="X622" s="148"/>
      <c r="Y622" s="148"/>
      <c r="Z622" s="148">
        <f t="shared" si="1002"/>
        <v>223247.57</v>
      </c>
      <c r="AA622" s="148">
        <f t="shared" si="1003"/>
        <v>0</v>
      </c>
      <c r="AB622" s="148">
        <f t="shared" si="1004"/>
        <v>0</v>
      </c>
    </row>
    <row r="623" spans="1:28" s="42" customFormat="1" ht="26.4">
      <c r="A623" s="185"/>
      <c r="B623" s="207" t="s">
        <v>41</v>
      </c>
      <c r="C623" s="34" t="s">
        <v>311</v>
      </c>
      <c r="D623" s="34" t="s">
        <v>21</v>
      </c>
      <c r="E623" s="34" t="s">
        <v>100</v>
      </c>
      <c r="F623" s="34" t="s">
        <v>392</v>
      </c>
      <c r="G623" s="37" t="s">
        <v>39</v>
      </c>
      <c r="H623" s="148"/>
      <c r="I623" s="148"/>
      <c r="J623" s="148"/>
      <c r="K623" s="148">
        <f>K624</f>
        <v>997389.67</v>
      </c>
      <c r="L623" s="148">
        <f t="shared" ref="L623:M623" si="1058">L624</f>
        <v>0</v>
      </c>
      <c r="M623" s="148">
        <f t="shared" si="1058"/>
        <v>0</v>
      </c>
      <c r="N623" s="148">
        <f t="shared" si="1035"/>
        <v>997389.67</v>
      </c>
      <c r="O623" s="148">
        <f t="shared" si="1036"/>
        <v>0</v>
      </c>
      <c r="P623" s="148">
        <f t="shared" si="1037"/>
        <v>0</v>
      </c>
      <c r="Q623" s="148">
        <f>Q624</f>
        <v>0</v>
      </c>
      <c r="R623" s="148">
        <f t="shared" ref="R623:S623" si="1059">R624</f>
        <v>0</v>
      </c>
      <c r="S623" s="148">
        <f t="shared" si="1059"/>
        <v>0</v>
      </c>
      <c r="T623" s="148">
        <f t="shared" si="998"/>
        <v>997389.67</v>
      </c>
      <c r="U623" s="148">
        <f t="shared" si="999"/>
        <v>0</v>
      </c>
      <c r="V623" s="148">
        <f t="shared" si="1000"/>
        <v>0</v>
      </c>
      <c r="W623" s="148">
        <f>W624</f>
        <v>0</v>
      </c>
      <c r="X623" s="148">
        <f t="shared" ref="X623:Y623" si="1060">X624</f>
        <v>0</v>
      </c>
      <c r="Y623" s="148">
        <f t="shared" si="1060"/>
        <v>0</v>
      </c>
      <c r="Z623" s="148">
        <f t="shared" si="1002"/>
        <v>997389.67</v>
      </c>
      <c r="AA623" s="148">
        <f t="shared" si="1003"/>
        <v>0</v>
      </c>
      <c r="AB623" s="148">
        <f t="shared" si="1004"/>
        <v>0</v>
      </c>
    </row>
    <row r="624" spans="1:28" s="42" customFormat="1">
      <c r="A624" s="185"/>
      <c r="B624" s="207" t="s">
        <v>42</v>
      </c>
      <c r="C624" s="34" t="s">
        <v>311</v>
      </c>
      <c r="D624" s="34" t="s">
        <v>21</v>
      </c>
      <c r="E624" s="34" t="s">
        <v>100</v>
      </c>
      <c r="F624" s="34" t="s">
        <v>392</v>
      </c>
      <c r="G624" s="37" t="s">
        <v>40</v>
      </c>
      <c r="H624" s="148"/>
      <c r="I624" s="148"/>
      <c r="J624" s="148"/>
      <c r="K624" s="148">
        <v>997389.67</v>
      </c>
      <c r="L624" s="148"/>
      <c r="M624" s="148"/>
      <c r="N624" s="148">
        <f t="shared" si="1035"/>
        <v>997389.67</v>
      </c>
      <c r="O624" s="148">
        <f t="shared" si="1036"/>
        <v>0</v>
      </c>
      <c r="P624" s="148">
        <f t="shared" si="1037"/>
        <v>0</v>
      </c>
      <c r="Q624" s="148"/>
      <c r="R624" s="148"/>
      <c r="S624" s="148"/>
      <c r="T624" s="148">
        <f t="shared" si="998"/>
        <v>997389.67</v>
      </c>
      <c r="U624" s="148">
        <f t="shared" si="999"/>
        <v>0</v>
      </c>
      <c r="V624" s="148">
        <f t="shared" si="1000"/>
        <v>0</v>
      </c>
      <c r="W624" s="148"/>
      <c r="X624" s="148"/>
      <c r="Y624" s="148"/>
      <c r="Z624" s="148">
        <f t="shared" si="1002"/>
        <v>997389.67</v>
      </c>
      <c r="AA624" s="148">
        <f t="shared" si="1003"/>
        <v>0</v>
      </c>
      <c r="AB624" s="148">
        <f t="shared" si="1004"/>
        <v>0</v>
      </c>
    </row>
    <row r="625" spans="1:28" s="42" customFormat="1">
      <c r="A625" s="185"/>
      <c r="B625" s="93"/>
      <c r="C625" s="34"/>
      <c r="D625" s="34"/>
      <c r="E625" s="34"/>
      <c r="F625" s="34"/>
      <c r="G625" s="37"/>
      <c r="H625" s="148"/>
      <c r="I625" s="148"/>
      <c r="J625" s="148"/>
      <c r="K625" s="148"/>
      <c r="L625" s="148"/>
      <c r="M625" s="148"/>
      <c r="N625" s="148"/>
      <c r="O625" s="148"/>
      <c r="P625" s="148"/>
      <c r="Q625" s="148"/>
      <c r="R625" s="148"/>
      <c r="S625" s="148"/>
      <c r="T625" s="148"/>
      <c r="U625" s="148"/>
      <c r="V625" s="148"/>
      <c r="W625" s="148"/>
      <c r="X625" s="148"/>
      <c r="Y625" s="148"/>
      <c r="Z625" s="148"/>
      <c r="AA625" s="148"/>
      <c r="AB625" s="148"/>
    </row>
    <row r="626" spans="1:28" s="136" customFormat="1" ht="27.6">
      <c r="A626" s="84">
        <v>24</v>
      </c>
      <c r="B626" s="177" t="s">
        <v>312</v>
      </c>
      <c r="C626" s="140" t="s">
        <v>313</v>
      </c>
      <c r="D626" s="140" t="s">
        <v>21</v>
      </c>
      <c r="E626" s="140" t="s">
        <v>100</v>
      </c>
      <c r="F626" s="140" t="s">
        <v>101</v>
      </c>
      <c r="G626" s="141"/>
      <c r="H626" s="178">
        <f>H627+H630</f>
        <v>580678.98</v>
      </c>
      <c r="I626" s="178">
        <f t="shared" ref="I626:J626" si="1061">I627+I630</f>
        <v>575935.77</v>
      </c>
      <c r="J626" s="178">
        <f t="shared" si="1061"/>
        <v>597173.19999999995</v>
      </c>
      <c r="K626" s="178">
        <f t="shared" ref="K626:M626" si="1062">K627+K630</f>
        <v>0</v>
      </c>
      <c r="L626" s="178">
        <f t="shared" si="1062"/>
        <v>0</v>
      </c>
      <c r="M626" s="178">
        <f t="shared" si="1062"/>
        <v>0</v>
      </c>
      <c r="N626" s="178">
        <f t="shared" si="914"/>
        <v>580678.98</v>
      </c>
      <c r="O626" s="178">
        <f t="shared" si="915"/>
        <v>575935.77</v>
      </c>
      <c r="P626" s="178">
        <f t="shared" si="916"/>
        <v>597173.19999999995</v>
      </c>
      <c r="Q626" s="178">
        <f t="shared" ref="Q626:S626" si="1063">Q627+Q630</f>
        <v>0</v>
      </c>
      <c r="R626" s="178">
        <f t="shared" si="1063"/>
        <v>0</v>
      </c>
      <c r="S626" s="178">
        <f t="shared" si="1063"/>
        <v>0</v>
      </c>
      <c r="T626" s="178">
        <f t="shared" ref="T626:T634" si="1064">N626+Q626</f>
        <v>580678.98</v>
      </c>
      <c r="U626" s="178">
        <f t="shared" ref="U626:U634" si="1065">O626+R626</f>
        <v>575935.77</v>
      </c>
      <c r="V626" s="178">
        <f t="shared" ref="V626:V634" si="1066">P626+S626</f>
        <v>597173.19999999995</v>
      </c>
      <c r="W626" s="178">
        <f t="shared" ref="W626:Y626" si="1067">W627+W630</f>
        <v>0</v>
      </c>
      <c r="X626" s="178">
        <f t="shared" si="1067"/>
        <v>0</v>
      </c>
      <c r="Y626" s="178">
        <f t="shared" si="1067"/>
        <v>0</v>
      </c>
      <c r="Z626" s="178">
        <f t="shared" ref="Z626:Z634" si="1068">T626+W626</f>
        <v>580678.98</v>
      </c>
      <c r="AA626" s="178">
        <f t="shared" ref="AA626:AA634" si="1069">U626+X626</f>
        <v>575935.77</v>
      </c>
      <c r="AB626" s="178">
        <f t="shared" ref="AB626:AB634" si="1070">V626+Y626</f>
        <v>597173.19999999995</v>
      </c>
    </row>
    <row r="627" spans="1:28" s="42" customFormat="1" ht="26.4">
      <c r="A627" s="185"/>
      <c r="B627" s="195" t="s">
        <v>335</v>
      </c>
      <c r="C627" s="35" t="s">
        <v>313</v>
      </c>
      <c r="D627" s="35" t="s">
        <v>21</v>
      </c>
      <c r="E627" s="35" t="s">
        <v>100</v>
      </c>
      <c r="F627" s="35" t="s">
        <v>336</v>
      </c>
      <c r="G627" s="36"/>
      <c r="H627" s="148">
        <f>H628</f>
        <v>10000</v>
      </c>
      <c r="I627" s="148">
        <f t="shared" ref="I627:M628" si="1071">I628</f>
        <v>0</v>
      </c>
      <c r="J627" s="148">
        <f t="shared" si="1071"/>
        <v>0</v>
      </c>
      <c r="K627" s="148">
        <f t="shared" si="1071"/>
        <v>0</v>
      </c>
      <c r="L627" s="148">
        <f t="shared" si="1071"/>
        <v>0</v>
      </c>
      <c r="M627" s="148">
        <f t="shared" si="1071"/>
        <v>0</v>
      </c>
      <c r="N627" s="148">
        <f t="shared" si="914"/>
        <v>10000</v>
      </c>
      <c r="O627" s="148">
        <f t="shared" si="915"/>
        <v>0</v>
      </c>
      <c r="P627" s="148">
        <f t="shared" si="916"/>
        <v>0</v>
      </c>
      <c r="Q627" s="148">
        <f t="shared" ref="Q627:S628" si="1072">Q628</f>
        <v>0</v>
      </c>
      <c r="R627" s="148">
        <f t="shared" si="1072"/>
        <v>0</v>
      </c>
      <c r="S627" s="148">
        <f t="shared" si="1072"/>
        <v>0</v>
      </c>
      <c r="T627" s="148">
        <f t="shared" si="1064"/>
        <v>10000</v>
      </c>
      <c r="U627" s="148">
        <f t="shared" si="1065"/>
        <v>0</v>
      </c>
      <c r="V627" s="148">
        <f t="shared" si="1066"/>
        <v>0</v>
      </c>
      <c r="W627" s="148">
        <f t="shared" ref="W627:Y628" si="1073">W628</f>
        <v>0</v>
      </c>
      <c r="X627" s="148">
        <f t="shared" si="1073"/>
        <v>0</v>
      </c>
      <c r="Y627" s="148">
        <f t="shared" si="1073"/>
        <v>0</v>
      </c>
      <c r="Z627" s="148">
        <f t="shared" si="1068"/>
        <v>10000</v>
      </c>
      <c r="AA627" s="148">
        <f t="shared" si="1069"/>
        <v>0</v>
      </c>
      <c r="AB627" s="148">
        <f t="shared" si="1070"/>
        <v>0</v>
      </c>
    </row>
    <row r="628" spans="1:28" s="42" customFormat="1" ht="26.4">
      <c r="A628" s="185"/>
      <c r="B628" s="194" t="s">
        <v>186</v>
      </c>
      <c r="C628" s="35" t="s">
        <v>313</v>
      </c>
      <c r="D628" s="35" t="s">
        <v>21</v>
      </c>
      <c r="E628" s="35" t="s">
        <v>100</v>
      </c>
      <c r="F628" s="35" t="s">
        <v>336</v>
      </c>
      <c r="G628" s="36" t="s">
        <v>32</v>
      </c>
      <c r="H628" s="148">
        <f>H629</f>
        <v>10000</v>
      </c>
      <c r="I628" s="148">
        <f t="shared" si="1071"/>
        <v>0</v>
      </c>
      <c r="J628" s="148">
        <f t="shared" si="1071"/>
        <v>0</v>
      </c>
      <c r="K628" s="148">
        <f t="shared" si="1071"/>
        <v>0</v>
      </c>
      <c r="L628" s="148">
        <f t="shared" si="1071"/>
        <v>0</v>
      </c>
      <c r="M628" s="148">
        <f t="shared" si="1071"/>
        <v>0</v>
      </c>
      <c r="N628" s="148">
        <f t="shared" si="914"/>
        <v>10000</v>
      </c>
      <c r="O628" s="148">
        <f t="shared" si="915"/>
        <v>0</v>
      </c>
      <c r="P628" s="148">
        <f t="shared" si="916"/>
        <v>0</v>
      </c>
      <c r="Q628" s="148">
        <f t="shared" si="1072"/>
        <v>0</v>
      </c>
      <c r="R628" s="148">
        <f t="shared" si="1072"/>
        <v>0</v>
      </c>
      <c r="S628" s="148">
        <f t="shared" si="1072"/>
        <v>0</v>
      </c>
      <c r="T628" s="148">
        <f t="shared" si="1064"/>
        <v>10000</v>
      </c>
      <c r="U628" s="148">
        <f t="shared" si="1065"/>
        <v>0</v>
      </c>
      <c r="V628" s="148">
        <f t="shared" si="1066"/>
        <v>0</v>
      </c>
      <c r="W628" s="148">
        <f t="shared" si="1073"/>
        <v>0</v>
      </c>
      <c r="X628" s="148">
        <f t="shared" si="1073"/>
        <v>0</v>
      </c>
      <c r="Y628" s="148">
        <f t="shared" si="1073"/>
        <v>0</v>
      </c>
      <c r="Z628" s="148">
        <f t="shared" si="1068"/>
        <v>10000</v>
      </c>
      <c r="AA628" s="148">
        <f t="shared" si="1069"/>
        <v>0</v>
      </c>
      <c r="AB628" s="148">
        <f t="shared" si="1070"/>
        <v>0</v>
      </c>
    </row>
    <row r="629" spans="1:28" s="42" customFormat="1" ht="26.4">
      <c r="A629" s="185"/>
      <c r="B629" s="191" t="s">
        <v>34</v>
      </c>
      <c r="C629" s="35" t="s">
        <v>313</v>
      </c>
      <c r="D629" s="35" t="s">
        <v>21</v>
      </c>
      <c r="E629" s="35" t="s">
        <v>100</v>
      </c>
      <c r="F629" s="35" t="s">
        <v>336</v>
      </c>
      <c r="G629" s="36" t="s">
        <v>33</v>
      </c>
      <c r="H629" s="148">
        <v>10000</v>
      </c>
      <c r="I629" s="148"/>
      <c r="J629" s="148"/>
      <c r="K629" s="148"/>
      <c r="L629" s="148"/>
      <c r="M629" s="148"/>
      <c r="N629" s="148">
        <f t="shared" si="914"/>
        <v>10000</v>
      </c>
      <c r="O629" s="148">
        <f t="shared" si="915"/>
        <v>0</v>
      </c>
      <c r="P629" s="148">
        <f t="shared" si="916"/>
        <v>0</v>
      </c>
      <c r="Q629" s="148"/>
      <c r="R629" s="148"/>
      <c r="S629" s="148"/>
      <c r="T629" s="148">
        <f t="shared" si="1064"/>
        <v>10000</v>
      </c>
      <c r="U629" s="148">
        <f t="shared" si="1065"/>
        <v>0</v>
      </c>
      <c r="V629" s="148">
        <f t="shared" si="1066"/>
        <v>0</v>
      </c>
      <c r="W629" s="148"/>
      <c r="X629" s="148"/>
      <c r="Y629" s="148"/>
      <c r="Z629" s="148">
        <f t="shared" si="1068"/>
        <v>10000</v>
      </c>
      <c r="AA629" s="148">
        <f t="shared" si="1069"/>
        <v>0</v>
      </c>
      <c r="AB629" s="148">
        <f t="shared" si="1070"/>
        <v>0</v>
      </c>
    </row>
    <row r="630" spans="1:28" s="42" customFormat="1">
      <c r="A630" s="185"/>
      <c r="B630" s="104" t="s">
        <v>60</v>
      </c>
      <c r="C630" s="35" t="s">
        <v>313</v>
      </c>
      <c r="D630" s="35" t="s">
        <v>21</v>
      </c>
      <c r="E630" s="35" t="s">
        <v>100</v>
      </c>
      <c r="F630" s="35" t="s">
        <v>337</v>
      </c>
      <c r="G630" s="36"/>
      <c r="H630" s="148">
        <f>H631+H633</f>
        <v>570678.98</v>
      </c>
      <c r="I630" s="148">
        <f t="shared" ref="I630:J630" si="1074">I631+I633</f>
        <v>575935.77</v>
      </c>
      <c r="J630" s="148">
        <f t="shared" si="1074"/>
        <v>597173.19999999995</v>
      </c>
      <c r="K630" s="148">
        <f t="shared" ref="K630:M630" si="1075">K631+K633</f>
        <v>0</v>
      </c>
      <c r="L630" s="148">
        <f t="shared" si="1075"/>
        <v>0</v>
      </c>
      <c r="M630" s="148">
        <f t="shared" si="1075"/>
        <v>0</v>
      </c>
      <c r="N630" s="148">
        <f t="shared" si="914"/>
        <v>570678.98</v>
      </c>
      <c r="O630" s="148">
        <f t="shared" si="915"/>
        <v>575935.77</v>
      </c>
      <c r="P630" s="148">
        <f t="shared" si="916"/>
        <v>597173.19999999995</v>
      </c>
      <c r="Q630" s="148">
        <f t="shared" ref="Q630:S630" si="1076">Q631+Q633</f>
        <v>0</v>
      </c>
      <c r="R630" s="148">
        <f t="shared" si="1076"/>
        <v>0</v>
      </c>
      <c r="S630" s="148">
        <f t="shared" si="1076"/>
        <v>0</v>
      </c>
      <c r="T630" s="148">
        <f t="shared" si="1064"/>
        <v>570678.98</v>
      </c>
      <c r="U630" s="148">
        <f t="shared" si="1065"/>
        <v>575935.77</v>
      </c>
      <c r="V630" s="148">
        <f t="shared" si="1066"/>
        <v>597173.19999999995</v>
      </c>
      <c r="W630" s="148">
        <f t="shared" ref="W630:Y630" si="1077">W631+W633</f>
        <v>0</v>
      </c>
      <c r="X630" s="148">
        <f t="shared" si="1077"/>
        <v>0</v>
      </c>
      <c r="Y630" s="148">
        <f t="shared" si="1077"/>
        <v>0</v>
      </c>
      <c r="Z630" s="148">
        <f t="shared" si="1068"/>
        <v>570678.98</v>
      </c>
      <c r="AA630" s="148">
        <f t="shared" si="1069"/>
        <v>575935.77</v>
      </c>
      <c r="AB630" s="148">
        <f t="shared" si="1070"/>
        <v>597173.19999999995</v>
      </c>
    </row>
    <row r="631" spans="1:28" s="42" customFormat="1" ht="39.6">
      <c r="A631" s="185"/>
      <c r="B631" s="191" t="s">
        <v>51</v>
      </c>
      <c r="C631" s="35" t="s">
        <v>313</v>
      </c>
      <c r="D631" s="35" t="s">
        <v>21</v>
      </c>
      <c r="E631" s="35" t="s">
        <v>100</v>
      </c>
      <c r="F631" s="35" t="s">
        <v>337</v>
      </c>
      <c r="G631" s="36" t="s">
        <v>49</v>
      </c>
      <c r="H631" s="148">
        <f>H632</f>
        <v>535678.98</v>
      </c>
      <c r="I631" s="148">
        <f t="shared" ref="I631:M631" si="1078">I632</f>
        <v>540935.77</v>
      </c>
      <c r="J631" s="148">
        <f t="shared" si="1078"/>
        <v>562173.19999999995</v>
      </c>
      <c r="K631" s="148">
        <f t="shared" si="1078"/>
        <v>0</v>
      </c>
      <c r="L631" s="148">
        <f t="shared" si="1078"/>
        <v>0</v>
      </c>
      <c r="M631" s="148">
        <f t="shared" si="1078"/>
        <v>0</v>
      </c>
      <c r="N631" s="148">
        <f t="shared" si="914"/>
        <v>535678.98</v>
      </c>
      <c r="O631" s="148">
        <f t="shared" si="915"/>
        <v>540935.77</v>
      </c>
      <c r="P631" s="148">
        <f t="shared" si="916"/>
        <v>562173.19999999995</v>
      </c>
      <c r="Q631" s="148">
        <f t="shared" ref="Q631:S631" si="1079">Q632</f>
        <v>0</v>
      </c>
      <c r="R631" s="148">
        <f t="shared" si="1079"/>
        <v>0</v>
      </c>
      <c r="S631" s="148">
        <f t="shared" si="1079"/>
        <v>0</v>
      </c>
      <c r="T631" s="148">
        <f t="shared" si="1064"/>
        <v>535678.98</v>
      </c>
      <c r="U631" s="148">
        <f t="shared" si="1065"/>
        <v>540935.77</v>
      </c>
      <c r="V631" s="148">
        <f t="shared" si="1066"/>
        <v>562173.19999999995</v>
      </c>
      <c r="W631" s="148">
        <f t="shared" ref="W631:Y631" si="1080">W632</f>
        <v>0</v>
      </c>
      <c r="X631" s="148">
        <f t="shared" si="1080"/>
        <v>0</v>
      </c>
      <c r="Y631" s="148">
        <f t="shared" si="1080"/>
        <v>0</v>
      </c>
      <c r="Z631" s="148">
        <f t="shared" si="1068"/>
        <v>535678.98</v>
      </c>
      <c r="AA631" s="148">
        <f t="shared" si="1069"/>
        <v>540935.77</v>
      </c>
      <c r="AB631" s="148">
        <f t="shared" si="1070"/>
        <v>562173.19999999995</v>
      </c>
    </row>
    <row r="632" spans="1:28" s="42" customFormat="1">
      <c r="A632" s="185"/>
      <c r="B632" s="191" t="s">
        <v>52</v>
      </c>
      <c r="C632" s="35" t="s">
        <v>313</v>
      </c>
      <c r="D632" s="35" t="s">
        <v>21</v>
      </c>
      <c r="E632" s="35" t="s">
        <v>100</v>
      </c>
      <c r="F632" s="35" t="s">
        <v>337</v>
      </c>
      <c r="G632" s="36" t="s">
        <v>50</v>
      </c>
      <c r="H632" s="148">
        <v>535678.98</v>
      </c>
      <c r="I632" s="148">
        <v>540935.77</v>
      </c>
      <c r="J632" s="148">
        <v>562173.19999999995</v>
      </c>
      <c r="K632" s="148"/>
      <c r="L632" s="148"/>
      <c r="M632" s="148"/>
      <c r="N632" s="148">
        <f t="shared" si="914"/>
        <v>535678.98</v>
      </c>
      <c r="O632" s="148">
        <f t="shared" si="915"/>
        <v>540935.77</v>
      </c>
      <c r="P632" s="148">
        <f t="shared" si="916"/>
        <v>562173.19999999995</v>
      </c>
      <c r="Q632" s="148"/>
      <c r="R632" s="148"/>
      <c r="S632" s="148"/>
      <c r="T632" s="148">
        <f t="shared" si="1064"/>
        <v>535678.98</v>
      </c>
      <c r="U632" s="148">
        <f t="shared" si="1065"/>
        <v>540935.77</v>
      </c>
      <c r="V632" s="148">
        <f t="shared" si="1066"/>
        <v>562173.19999999995</v>
      </c>
      <c r="W632" s="148"/>
      <c r="X632" s="148"/>
      <c r="Y632" s="148"/>
      <c r="Z632" s="148">
        <f t="shared" si="1068"/>
        <v>535678.98</v>
      </c>
      <c r="AA632" s="148">
        <f t="shared" si="1069"/>
        <v>540935.77</v>
      </c>
      <c r="AB632" s="148">
        <f t="shared" si="1070"/>
        <v>562173.19999999995</v>
      </c>
    </row>
    <row r="633" spans="1:28" s="42" customFormat="1" ht="26.4">
      <c r="A633" s="185"/>
      <c r="B633" s="194" t="s">
        <v>186</v>
      </c>
      <c r="C633" s="35" t="s">
        <v>313</v>
      </c>
      <c r="D633" s="35" t="s">
        <v>21</v>
      </c>
      <c r="E633" s="35" t="s">
        <v>100</v>
      </c>
      <c r="F633" s="35" t="s">
        <v>337</v>
      </c>
      <c r="G633" s="36" t="s">
        <v>32</v>
      </c>
      <c r="H633" s="148">
        <f>H634</f>
        <v>35000</v>
      </c>
      <c r="I633" s="148">
        <f t="shared" ref="I633:M633" si="1081">I634</f>
        <v>35000</v>
      </c>
      <c r="J633" s="148">
        <f t="shared" si="1081"/>
        <v>35000</v>
      </c>
      <c r="K633" s="148">
        <f t="shared" si="1081"/>
        <v>0</v>
      </c>
      <c r="L633" s="148">
        <f t="shared" si="1081"/>
        <v>0</v>
      </c>
      <c r="M633" s="148">
        <f t="shared" si="1081"/>
        <v>0</v>
      </c>
      <c r="N633" s="148">
        <f t="shared" si="914"/>
        <v>35000</v>
      </c>
      <c r="O633" s="148">
        <f t="shared" si="915"/>
        <v>35000</v>
      </c>
      <c r="P633" s="148">
        <f t="shared" si="916"/>
        <v>35000</v>
      </c>
      <c r="Q633" s="148">
        <f t="shared" ref="Q633:S633" si="1082">Q634</f>
        <v>0</v>
      </c>
      <c r="R633" s="148">
        <f t="shared" si="1082"/>
        <v>0</v>
      </c>
      <c r="S633" s="148">
        <f t="shared" si="1082"/>
        <v>0</v>
      </c>
      <c r="T633" s="148">
        <f t="shared" si="1064"/>
        <v>35000</v>
      </c>
      <c r="U633" s="148">
        <f t="shared" si="1065"/>
        <v>35000</v>
      </c>
      <c r="V633" s="148">
        <f t="shared" si="1066"/>
        <v>35000</v>
      </c>
      <c r="W633" s="148">
        <f t="shared" ref="W633:Y633" si="1083">W634</f>
        <v>0</v>
      </c>
      <c r="X633" s="148">
        <f t="shared" si="1083"/>
        <v>0</v>
      </c>
      <c r="Y633" s="148">
        <f t="shared" si="1083"/>
        <v>0</v>
      </c>
      <c r="Z633" s="148">
        <f t="shared" si="1068"/>
        <v>35000</v>
      </c>
      <c r="AA633" s="148">
        <f t="shared" si="1069"/>
        <v>35000</v>
      </c>
      <c r="AB633" s="148">
        <f t="shared" si="1070"/>
        <v>35000</v>
      </c>
    </row>
    <row r="634" spans="1:28" s="42" customFormat="1" ht="26.4">
      <c r="A634" s="185"/>
      <c r="B634" s="191" t="s">
        <v>34</v>
      </c>
      <c r="C634" s="35" t="s">
        <v>313</v>
      </c>
      <c r="D634" s="35" t="s">
        <v>21</v>
      </c>
      <c r="E634" s="35" t="s">
        <v>100</v>
      </c>
      <c r="F634" s="35" t="s">
        <v>337</v>
      </c>
      <c r="G634" s="36" t="s">
        <v>33</v>
      </c>
      <c r="H634" s="148">
        <v>35000</v>
      </c>
      <c r="I634" s="148">
        <v>35000</v>
      </c>
      <c r="J634" s="148">
        <v>35000</v>
      </c>
      <c r="K634" s="148"/>
      <c r="L634" s="148"/>
      <c r="M634" s="148"/>
      <c r="N634" s="148">
        <f t="shared" si="914"/>
        <v>35000</v>
      </c>
      <c r="O634" s="148">
        <f t="shared" si="915"/>
        <v>35000</v>
      </c>
      <c r="P634" s="148">
        <f t="shared" si="916"/>
        <v>35000</v>
      </c>
      <c r="Q634" s="148"/>
      <c r="R634" s="148"/>
      <c r="S634" s="148"/>
      <c r="T634" s="148">
        <f t="shared" si="1064"/>
        <v>35000</v>
      </c>
      <c r="U634" s="148">
        <f t="shared" si="1065"/>
        <v>35000</v>
      </c>
      <c r="V634" s="148">
        <f t="shared" si="1066"/>
        <v>35000</v>
      </c>
      <c r="W634" s="148"/>
      <c r="X634" s="148"/>
      <c r="Y634" s="148"/>
      <c r="Z634" s="148">
        <f t="shared" si="1068"/>
        <v>35000</v>
      </c>
      <c r="AA634" s="148">
        <f t="shared" si="1069"/>
        <v>35000</v>
      </c>
      <c r="AB634" s="148">
        <f t="shared" si="1070"/>
        <v>35000</v>
      </c>
    </row>
    <row r="635" spans="1:28" s="42" customFormat="1">
      <c r="A635" s="185"/>
      <c r="B635" s="93"/>
      <c r="C635" s="34"/>
      <c r="D635" s="34"/>
      <c r="E635" s="34"/>
      <c r="F635" s="34"/>
      <c r="G635" s="37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A635" s="65"/>
      <c r="AB635" s="65"/>
    </row>
    <row r="636" spans="1:28" s="42" customFormat="1" ht="17.399999999999999">
      <c r="A636" s="99" t="s">
        <v>75</v>
      </c>
      <c r="B636" s="159" t="s">
        <v>76</v>
      </c>
      <c r="C636" s="34"/>
      <c r="D636" s="34"/>
      <c r="E636" s="34"/>
      <c r="F636" s="34"/>
      <c r="G636" s="37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A636" s="65"/>
      <c r="AB636" s="65"/>
    </row>
    <row r="637" spans="1:28" s="42" customFormat="1" ht="17.399999999999999">
      <c r="A637" s="115"/>
      <c r="B637" s="96" t="s">
        <v>202</v>
      </c>
      <c r="C637" s="90" t="s">
        <v>53</v>
      </c>
      <c r="D637" s="90" t="s">
        <v>21</v>
      </c>
      <c r="E637" s="90" t="s">
        <v>100</v>
      </c>
      <c r="F637" s="90" t="s">
        <v>101</v>
      </c>
      <c r="G637" s="91"/>
      <c r="H637" s="92">
        <f>H638+H641+H644+H658+H679+H724+H666+H673+H692+H698+H705+H708+H718+H721+H729+H732+H742+H747+H750+H755+H663+H689+H695+H654+H676+H715</f>
        <v>302326660.16000003</v>
      </c>
      <c r="I637" s="92">
        <f>I638+I641+I644+I658+I679+I724+I666+I673+I692+I698+I705+I708+I718+I721+I729+I732+I742+I747+I750+I755+I663+I689+I695+I654+I676+I715</f>
        <v>300092383.52999997</v>
      </c>
      <c r="J637" s="92">
        <f>J638+J641+J644+J658+J679+J724+J666+J673+J692+J698+J705+J708+J718+J721+J729+J732+J742+J747+J750+J755+J663+J689+J695+J654+J676+J715</f>
        <v>291798246.45000005</v>
      </c>
      <c r="K637" s="92">
        <f>K638+K641+K644+K658+K679+K724+K666+K673+K692+K698+K705+K708+K718+K721+K729+K732+K742+K747+K750+K755+K663+K689+K695+K654+K676+K715+K686+K737</f>
        <v>11030365.629999999</v>
      </c>
      <c r="L637" s="92">
        <f t="shared" ref="L637:M637" si="1084">L638+L641+L644+L658+L679+L724+L666+L673+L692+L698+L705+L708+L718+L721+L729+L732+L742+L747+L750+L755+L663+L689+L695+L654+L676+L715+L686+L737</f>
        <v>66758.69</v>
      </c>
      <c r="M637" s="92">
        <f t="shared" si="1084"/>
        <v>186908.68</v>
      </c>
      <c r="N637" s="92">
        <f t="shared" si="914"/>
        <v>313357025.79000002</v>
      </c>
      <c r="O637" s="92">
        <f t="shared" si="915"/>
        <v>300159142.21999997</v>
      </c>
      <c r="P637" s="92">
        <f t="shared" si="916"/>
        <v>291985155.13000005</v>
      </c>
      <c r="Q637" s="92">
        <f>Q638+Q641+Q644+Q658+Q679+Q724+Q666+Q673+Q692+Q698+Q705+Q708+Q718+Q721+Q729+Q732+Q742+Q747+Q750+Q755+Q663+Q689+Q695+Q654+Q676+Q715+Q686+Q737</f>
        <v>2190035.1100000003</v>
      </c>
      <c r="R637" s="92">
        <f t="shared" ref="R637:S637" si="1085">R638+R641+R644+R658+R679+R724+R666+R673+R692+R698+R705+R708+R718+R721+R729+R732+R742+R747+R750+R755+R663+R689+R695+R654+R676+R715+R686+R737</f>
        <v>-199104</v>
      </c>
      <c r="S637" s="92">
        <f t="shared" si="1085"/>
        <v>0</v>
      </c>
      <c r="T637" s="92">
        <f t="shared" ref="T637:T745" si="1086">N637+Q637</f>
        <v>315547060.90000004</v>
      </c>
      <c r="U637" s="92">
        <f t="shared" ref="U637:U745" si="1087">O637+R637</f>
        <v>299960038.21999997</v>
      </c>
      <c r="V637" s="92">
        <f t="shared" ref="V637:V745" si="1088">P637+S637</f>
        <v>291985155.13000005</v>
      </c>
      <c r="W637" s="92">
        <f>W638+W641+W644+W658+W679+W724+W666+W673+W692+W698+W705+W708+W718+W721+W729+W732+W742+W747+W750+W755+W663+W689+W695+W654+W676+W715+W686+W737</f>
        <v>-1114264.23</v>
      </c>
      <c r="X637" s="92">
        <f t="shared" ref="X637:Y637" si="1089">X638+X641+X644+X658+X679+X724+X666+X673+X692+X698+X705+X708+X718+X721+X729+X732+X742+X747+X750+X755+X663+X689+X695+X654+X676+X715+X686+X737</f>
        <v>0</v>
      </c>
      <c r="Y637" s="92">
        <f t="shared" si="1089"/>
        <v>0</v>
      </c>
      <c r="Z637" s="92">
        <f t="shared" ref="Z637:Z647" si="1090">T637+W637</f>
        <v>314432796.67000002</v>
      </c>
      <c r="AA637" s="92">
        <f t="shared" ref="AA637:AA647" si="1091">U637+X637</f>
        <v>299960038.21999997</v>
      </c>
      <c r="AB637" s="92">
        <f t="shared" ref="AB637:AB647" si="1092">V637+Y637</f>
        <v>291985155.13000005</v>
      </c>
    </row>
    <row r="638" spans="1:28" s="42" customFormat="1">
      <c r="A638" s="114"/>
      <c r="B638" s="102" t="s">
        <v>264</v>
      </c>
      <c r="C638" s="35" t="s">
        <v>53</v>
      </c>
      <c r="D638" s="35" t="s">
        <v>21</v>
      </c>
      <c r="E638" s="35" t="s">
        <v>100</v>
      </c>
      <c r="F638" s="69" t="s">
        <v>159</v>
      </c>
      <c r="G638" s="95"/>
      <c r="H638" s="98">
        <f>H639</f>
        <v>4134017</v>
      </c>
      <c r="I638" s="98">
        <f t="shared" ref="I638:M639" si="1093">I639</f>
        <v>4134017</v>
      </c>
      <c r="J638" s="98">
        <f t="shared" si="1093"/>
        <v>4134017</v>
      </c>
      <c r="K638" s="98">
        <f t="shared" si="1093"/>
        <v>0</v>
      </c>
      <c r="L638" s="98">
        <f t="shared" si="1093"/>
        <v>0</v>
      </c>
      <c r="M638" s="98">
        <f t="shared" si="1093"/>
        <v>0</v>
      </c>
      <c r="N638" s="98">
        <f t="shared" si="914"/>
        <v>4134017</v>
      </c>
      <c r="O638" s="98">
        <f t="shared" si="915"/>
        <v>4134017</v>
      </c>
      <c r="P638" s="98">
        <f t="shared" si="916"/>
        <v>4134017</v>
      </c>
      <c r="Q638" s="98">
        <f t="shared" ref="Q638:S639" si="1094">Q639</f>
        <v>0</v>
      </c>
      <c r="R638" s="98">
        <f t="shared" si="1094"/>
        <v>0</v>
      </c>
      <c r="S638" s="98">
        <f t="shared" si="1094"/>
        <v>0</v>
      </c>
      <c r="T638" s="98">
        <f t="shared" si="1086"/>
        <v>4134017</v>
      </c>
      <c r="U638" s="98">
        <f t="shared" si="1087"/>
        <v>4134017</v>
      </c>
      <c r="V638" s="98">
        <f t="shared" si="1088"/>
        <v>4134017</v>
      </c>
      <c r="W638" s="98">
        <f t="shared" ref="W638:Y639" si="1095">W639</f>
        <v>0</v>
      </c>
      <c r="X638" s="98">
        <f t="shared" si="1095"/>
        <v>0</v>
      </c>
      <c r="Y638" s="98">
        <f t="shared" si="1095"/>
        <v>0</v>
      </c>
      <c r="Z638" s="98">
        <f t="shared" si="1090"/>
        <v>4134017</v>
      </c>
      <c r="AA638" s="98">
        <f t="shared" si="1091"/>
        <v>4134017</v>
      </c>
      <c r="AB638" s="98">
        <f t="shared" si="1092"/>
        <v>4134017</v>
      </c>
    </row>
    <row r="639" spans="1:28" customFormat="1" ht="39.6">
      <c r="A639" s="114"/>
      <c r="B639" s="71" t="s">
        <v>51</v>
      </c>
      <c r="C639" s="35" t="s">
        <v>53</v>
      </c>
      <c r="D639" s="35" t="s">
        <v>21</v>
      </c>
      <c r="E639" s="35" t="s">
        <v>100</v>
      </c>
      <c r="F639" s="69" t="s">
        <v>159</v>
      </c>
      <c r="G639" s="95" t="s">
        <v>49</v>
      </c>
      <c r="H639" s="98">
        <f>H640</f>
        <v>4134017</v>
      </c>
      <c r="I639" s="98">
        <f t="shared" si="1093"/>
        <v>4134017</v>
      </c>
      <c r="J639" s="98">
        <f t="shared" si="1093"/>
        <v>4134017</v>
      </c>
      <c r="K639" s="98">
        <f t="shared" si="1093"/>
        <v>0</v>
      </c>
      <c r="L639" s="98">
        <f t="shared" si="1093"/>
        <v>0</v>
      </c>
      <c r="M639" s="98">
        <f t="shared" si="1093"/>
        <v>0</v>
      </c>
      <c r="N639" s="98">
        <f t="shared" si="914"/>
        <v>4134017</v>
      </c>
      <c r="O639" s="98">
        <f t="shared" si="915"/>
        <v>4134017</v>
      </c>
      <c r="P639" s="98">
        <f t="shared" si="916"/>
        <v>4134017</v>
      </c>
      <c r="Q639" s="98">
        <f t="shared" si="1094"/>
        <v>0</v>
      </c>
      <c r="R639" s="98">
        <f t="shared" si="1094"/>
        <v>0</v>
      </c>
      <c r="S639" s="98">
        <f t="shared" si="1094"/>
        <v>0</v>
      </c>
      <c r="T639" s="98">
        <f t="shared" si="1086"/>
        <v>4134017</v>
      </c>
      <c r="U639" s="98">
        <f t="shared" si="1087"/>
        <v>4134017</v>
      </c>
      <c r="V639" s="98">
        <f t="shared" si="1088"/>
        <v>4134017</v>
      </c>
      <c r="W639" s="98">
        <f t="shared" si="1095"/>
        <v>0</v>
      </c>
      <c r="X639" s="98">
        <f t="shared" si="1095"/>
        <v>0</v>
      </c>
      <c r="Y639" s="98">
        <f t="shared" si="1095"/>
        <v>0</v>
      </c>
      <c r="Z639" s="98">
        <f t="shared" si="1090"/>
        <v>4134017</v>
      </c>
      <c r="AA639" s="98">
        <f t="shared" si="1091"/>
        <v>4134017</v>
      </c>
      <c r="AB639" s="98">
        <f t="shared" si="1092"/>
        <v>4134017</v>
      </c>
    </row>
    <row r="640" spans="1:28" customFormat="1">
      <c r="A640" s="114"/>
      <c r="B640" s="71" t="s">
        <v>52</v>
      </c>
      <c r="C640" s="35" t="s">
        <v>53</v>
      </c>
      <c r="D640" s="35" t="s">
        <v>21</v>
      </c>
      <c r="E640" s="35" t="s">
        <v>100</v>
      </c>
      <c r="F640" s="69" t="s">
        <v>159</v>
      </c>
      <c r="G640" s="95" t="s">
        <v>50</v>
      </c>
      <c r="H640" s="60">
        <v>4134017</v>
      </c>
      <c r="I640" s="60">
        <v>4134017</v>
      </c>
      <c r="J640" s="60">
        <v>4134017</v>
      </c>
      <c r="K640" s="60"/>
      <c r="L640" s="60"/>
      <c r="M640" s="60"/>
      <c r="N640" s="60">
        <f t="shared" si="914"/>
        <v>4134017</v>
      </c>
      <c r="O640" s="60">
        <f t="shared" si="915"/>
        <v>4134017</v>
      </c>
      <c r="P640" s="60">
        <f t="shared" si="916"/>
        <v>4134017</v>
      </c>
      <c r="Q640" s="60"/>
      <c r="R640" s="60"/>
      <c r="S640" s="60"/>
      <c r="T640" s="60">
        <f t="shared" si="1086"/>
        <v>4134017</v>
      </c>
      <c r="U640" s="60">
        <f t="shared" si="1087"/>
        <v>4134017</v>
      </c>
      <c r="V640" s="60">
        <f t="shared" si="1088"/>
        <v>4134017</v>
      </c>
      <c r="W640" s="60"/>
      <c r="X640" s="60"/>
      <c r="Y640" s="60"/>
      <c r="Z640" s="60">
        <f t="shared" si="1090"/>
        <v>4134017</v>
      </c>
      <c r="AA640" s="60">
        <f t="shared" si="1091"/>
        <v>4134017</v>
      </c>
      <c r="AB640" s="60">
        <f t="shared" si="1092"/>
        <v>4134017</v>
      </c>
    </row>
    <row r="641" spans="1:28" customFormat="1">
      <c r="A641" s="114"/>
      <c r="B641" s="160" t="s">
        <v>265</v>
      </c>
      <c r="C641" s="35" t="s">
        <v>53</v>
      </c>
      <c r="D641" s="35" t="s">
        <v>21</v>
      </c>
      <c r="E641" s="35" t="s">
        <v>100</v>
      </c>
      <c r="F641" s="35" t="s">
        <v>121</v>
      </c>
      <c r="G641" s="35"/>
      <c r="H641" s="60">
        <f>H642</f>
        <v>2284588</v>
      </c>
      <c r="I641" s="60">
        <f t="shared" ref="I641:M642" si="1096">I642</f>
        <v>2284588</v>
      </c>
      <c r="J641" s="60">
        <f t="shared" si="1096"/>
        <v>2284588</v>
      </c>
      <c r="K641" s="60">
        <f t="shared" si="1096"/>
        <v>0</v>
      </c>
      <c r="L641" s="60">
        <f t="shared" si="1096"/>
        <v>0</v>
      </c>
      <c r="M641" s="60">
        <f t="shared" si="1096"/>
        <v>0</v>
      </c>
      <c r="N641" s="60">
        <f t="shared" si="914"/>
        <v>2284588</v>
      </c>
      <c r="O641" s="60">
        <f t="shared" si="915"/>
        <v>2284588</v>
      </c>
      <c r="P641" s="60">
        <f t="shared" si="916"/>
        <v>2284588</v>
      </c>
      <c r="Q641" s="60">
        <f t="shared" ref="Q641:S642" si="1097">Q642</f>
        <v>0</v>
      </c>
      <c r="R641" s="60">
        <f t="shared" si="1097"/>
        <v>0</v>
      </c>
      <c r="S641" s="60">
        <f t="shared" si="1097"/>
        <v>0</v>
      </c>
      <c r="T641" s="60">
        <f t="shared" si="1086"/>
        <v>2284588</v>
      </c>
      <c r="U641" s="60">
        <f t="shared" si="1087"/>
        <v>2284588</v>
      </c>
      <c r="V641" s="60">
        <f t="shared" si="1088"/>
        <v>2284588</v>
      </c>
      <c r="W641" s="60">
        <f t="shared" ref="W641:Y642" si="1098">W642</f>
        <v>0</v>
      </c>
      <c r="X641" s="60">
        <f t="shared" si="1098"/>
        <v>0</v>
      </c>
      <c r="Y641" s="60">
        <f t="shared" si="1098"/>
        <v>0</v>
      </c>
      <c r="Z641" s="60">
        <f t="shared" si="1090"/>
        <v>2284588</v>
      </c>
      <c r="AA641" s="60">
        <f t="shared" si="1091"/>
        <v>2284588</v>
      </c>
      <c r="AB641" s="60">
        <f t="shared" si="1092"/>
        <v>2284588</v>
      </c>
    </row>
    <row r="642" spans="1:28" customFormat="1" ht="45" customHeight="1">
      <c r="A642" s="114"/>
      <c r="B642" s="71" t="s">
        <v>51</v>
      </c>
      <c r="C642" s="35" t="s">
        <v>53</v>
      </c>
      <c r="D642" s="35" t="s">
        <v>21</v>
      </c>
      <c r="E642" s="35" t="s">
        <v>100</v>
      </c>
      <c r="F642" s="35" t="s">
        <v>121</v>
      </c>
      <c r="G642" s="36" t="s">
        <v>49</v>
      </c>
      <c r="H642" s="60">
        <f>H643</f>
        <v>2284588</v>
      </c>
      <c r="I642" s="60">
        <f t="shared" si="1096"/>
        <v>2284588</v>
      </c>
      <c r="J642" s="60">
        <f t="shared" si="1096"/>
        <v>2284588</v>
      </c>
      <c r="K642" s="60">
        <f t="shared" si="1096"/>
        <v>0</v>
      </c>
      <c r="L642" s="60">
        <f t="shared" si="1096"/>
        <v>0</v>
      </c>
      <c r="M642" s="60">
        <f t="shared" si="1096"/>
        <v>0</v>
      </c>
      <c r="N642" s="60">
        <f t="shared" si="914"/>
        <v>2284588</v>
      </c>
      <c r="O642" s="60">
        <f t="shared" si="915"/>
        <v>2284588</v>
      </c>
      <c r="P642" s="60">
        <f t="shared" si="916"/>
        <v>2284588</v>
      </c>
      <c r="Q642" s="60">
        <f t="shared" si="1097"/>
        <v>0</v>
      </c>
      <c r="R642" s="60">
        <f t="shared" si="1097"/>
        <v>0</v>
      </c>
      <c r="S642" s="60">
        <f t="shared" si="1097"/>
        <v>0</v>
      </c>
      <c r="T642" s="60">
        <f t="shared" si="1086"/>
        <v>2284588</v>
      </c>
      <c r="U642" s="60">
        <f t="shared" si="1087"/>
        <v>2284588</v>
      </c>
      <c r="V642" s="60">
        <f t="shared" si="1088"/>
        <v>2284588</v>
      </c>
      <c r="W642" s="60">
        <f t="shared" si="1098"/>
        <v>0</v>
      </c>
      <c r="X642" s="60">
        <f t="shared" si="1098"/>
        <v>0</v>
      </c>
      <c r="Y642" s="60">
        <f t="shared" si="1098"/>
        <v>0</v>
      </c>
      <c r="Z642" s="60">
        <f t="shared" si="1090"/>
        <v>2284588</v>
      </c>
      <c r="AA642" s="60">
        <f t="shared" si="1091"/>
        <v>2284588</v>
      </c>
      <c r="AB642" s="60">
        <f t="shared" si="1092"/>
        <v>2284588</v>
      </c>
    </row>
    <row r="643" spans="1:28" customFormat="1">
      <c r="A643" s="114"/>
      <c r="B643" s="71" t="s">
        <v>52</v>
      </c>
      <c r="C643" s="35" t="s">
        <v>53</v>
      </c>
      <c r="D643" s="35" t="s">
        <v>21</v>
      </c>
      <c r="E643" s="35" t="s">
        <v>100</v>
      </c>
      <c r="F643" s="35" t="s">
        <v>121</v>
      </c>
      <c r="G643" s="36" t="s">
        <v>50</v>
      </c>
      <c r="H643" s="60">
        <v>2284588</v>
      </c>
      <c r="I643" s="60">
        <v>2284588</v>
      </c>
      <c r="J643" s="60">
        <v>2284588</v>
      </c>
      <c r="K643" s="60"/>
      <c r="L643" s="60"/>
      <c r="M643" s="60"/>
      <c r="N643" s="60">
        <f t="shared" si="914"/>
        <v>2284588</v>
      </c>
      <c r="O643" s="60">
        <f t="shared" si="915"/>
        <v>2284588</v>
      </c>
      <c r="P643" s="60">
        <f t="shared" si="916"/>
        <v>2284588</v>
      </c>
      <c r="Q643" s="60"/>
      <c r="R643" s="60"/>
      <c r="S643" s="60"/>
      <c r="T643" s="60">
        <f t="shared" si="1086"/>
        <v>2284588</v>
      </c>
      <c r="U643" s="60">
        <f t="shared" si="1087"/>
        <v>2284588</v>
      </c>
      <c r="V643" s="60">
        <f t="shared" si="1088"/>
        <v>2284588</v>
      </c>
      <c r="W643" s="60"/>
      <c r="X643" s="60"/>
      <c r="Y643" s="60"/>
      <c r="Z643" s="60">
        <f t="shared" si="1090"/>
        <v>2284588</v>
      </c>
      <c r="AA643" s="60">
        <f t="shared" si="1091"/>
        <v>2284588</v>
      </c>
      <c r="AB643" s="60">
        <f t="shared" si="1092"/>
        <v>2284588</v>
      </c>
    </row>
    <row r="644" spans="1:28" customFormat="1" ht="26.4">
      <c r="A644" s="114"/>
      <c r="B644" s="82" t="s">
        <v>55</v>
      </c>
      <c r="C644" s="35" t="s">
        <v>53</v>
      </c>
      <c r="D644" s="35" t="s">
        <v>21</v>
      </c>
      <c r="E644" s="35" t="s">
        <v>100</v>
      </c>
      <c r="F644" s="35" t="s">
        <v>122</v>
      </c>
      <c r="G644" s="36"/>
      <c r="H644" s="60">
        <f>H645+H647+H651</f>
        <v>126114565</v>
      </c>
      <c r="I644" s="60">
        <f t="shared" ref="I644:J644" si="1099">I645+I647+I651</f>
        <v>125624078.92</v>
      </c>
      <c r="J644" s="60">
        <f t="shared" si="1099"/>
        <v>125128669.40000001</v>
      </c>
      <c r="K644" s="60">
        <f t="shared" ref="K644:M644" si="1100">K645+K647+K651</f>
        <v>0</v>
      </c>
      <c r="L644" s="60">
        <f t="shared" si="1100"/>
        <v>0</v>
      </c>
      <c r="M644" s="60">
        <f t="shared" si="1100"/>
        <v>0</v>
      </c>
      <c r="N644" s="60">
        <f t="shared" si="914"/>
        <v>126114565</v>
      </c>
      <c r="O644" s="60">
        <f t="shared" si="915"/>
        <v>125624078.92</v>
      </c>
      <c r="P644" s="60">
        <f t="shared" si="916"/>
        <v>125128669.40000001</v>
      </c>
      <c r="Q644" s="60">
        <f>Q645+Q647+Q651+Q649</f>
        <v>1837308</v>
      </c>
      <c r="R644" s="60">
        <f t="shared" ref="R644:S644" si="1101">R645+R647+R651+R649</f>
        <v>0</v>
      </c>
      <c r="S644" s="60">
        <f t="shared" si="1101"/>
        <v>0</v>
      </c>
      <c r="T644" s="60">
        <f t="shared" si="1086"/>
        <v>127951873</v>
      </c>
      <c r="U644" s="60">
        <f t="shared" si="1087"/>
        <v>125624078.92</v>
      </c>
      <c r="V644" s="60">
        <f t="shared" si="1088"/>
        <v>125128669.40000001</v>
      </c>
      <c r="W644" s="60">
        <f>W645+W647+W651+W649</f>
        <v>296563.49999999988</v>
      </c>
      <c r="X644" s="60">
        <f t="shared" ref="X644:Y644" si="1102">X645+X647+X651+X649</f>
        <v>0</v>
      </c>
      <c r="Y644" s="60">
        <f t="shared" si="1102"/>
        <v>0</v>
      </c>
      <c r="Z644" s="60">
        <f t="shared" si="1090"/>
        <v>128248436.5</v>
      </c>
      <c r="AA644" s="60">
        <f t="shared" si="1091"/>
        <v>125624078.92</v>
      </c>
      <c r="AB644" s="60">
        <f t="shared" si="1092"/>
        <v>125128669.40000001</v>
      </c>
    </row>
    <row r="645" spans="1:28" customFormat="1" ht="39.6">
      <c r="A645" s="114"/>
      <c r="B645" s="86" t="s">
        <v>51</v>
      </c>
      <c r="C645" s="35" t="s">
        <v>53</v>
      </c>
      <c r="D645" s="35" t="s">
        <v>21</v>
      </c>
      <c r="E645" s="35" t="s">
        <v>100</v>
      </c>
      <c r="F645" s="35" t="s">
        <v>122</v>
      </c>
      <c r="G645" s="36" t="s">
        <v>49</v>
      </c>
      <c r="H645" s="60">
        <f>H646</f>
        <v>116485867</v>
      </c>
      <c r="I645" s="60">
        <f t="shared" ref="I645:M645" si="1103">I646</f>
        <v>115833467</v>
      </c>
      <c r="J645" s="60">
        <f t="shared" si="1103"/>
        <v>115080267</v>
      </c>
      <c r="K645" s="60">
        <f t="shared" si="1103"/>
        <v>0</v>
      </c>
      <c r="L645" s="60">
        <f t="shared" si="1103"/>
        <v>0</v>
      </c>
      <c r="M645" s="60">
        <f t="shared" si="1103"/>
        <v>0</v>
      </c>
      <c r="N645" s="60">
        <f t="shared" si="914"/>
        <v>116485867</v>
      </c>
      <c r="O645" s="60">
        <f t="shared" si="915"/>
        <v>115833467</v>
      </c>
      <c r="P645" s="60">
        <f t="shared" si="916"/>
        <v>115080267</v>
      </c>
      <c r="Q645" s="60">
        <f t="shared" ref="Q645:S645" si="1104">Q646</f>
        <v>-515690.23999999999</v>
      </c>
      <c r="R645" s="60">
        <f t="shared" si="1104"/>
        <v>0</v>
      </c>
      <c r="S645" s="60">
        <f t="shared" si="1104"/>
        <v>0</v>
      </c>
      <c r="T645" s="60">
        <f t="shared" si="1086"/>
        <v>115970176.76000001</v>
      </c>
      <c r="U645" s="60">
        <f t="shared" si="1087"/>
        <v>115833467</v>
      </c>
      <c r="V645" s="60">
        <f t="shared" si="1088"/>
        <v>115080267</v>
      </c>
      <c r="W645" s="60">
        <f t="shared" ref="W645:Y645" si="1105">W646</f>
        <v>830896.29999999993</v>
      </c>
      <c r="X645" s="60">
        <f t="shared" si="1105"/>
        <v>0</v>
      </c>
      <c r="Y645" s="60">
        <f t="shared" si="1105"/>
        <v>0</v>
      </c>
      <c r="Z645" s="60">
        <f t="shared" si="1090"/>
        <v>116801073.06</v>
      </c>
      <c r="AA645" s="60">
        <f t="shared" si="1091"/>
        <v>115833467</v>
      </c>
      <c r="AB645" s="60">
        <f t="shared" si="1092"/>
        <v>115080267</v>
      </c>
    </row>
    <row r="646" spans="1:28" customFormat="1">
      <c r="A646" s="114"/>
      <c r="B646" s="86" t="s">
        <v>52</v>
      </c>
      <c r="C646" s="35" t="s">
        <v>53</v>
      </c>
      <c r="D646" s="35" t="s">
        <v>21</v>
      </c>
      <c r="E646" s="35" t="s">
        <v>100</v>
      </c>
      <c r="F646" s="35" t="s">
        <v>122</v>
      </c>
      <c r="G646" s="36" t="s">
        <v>50</v>
      </c>
      <c r="H646" s="60">
        <v>116485867</v>
      </c>
      <c r="I646" s="60">
        <v>115833467</v>
      </c>
      <c r="J646" s="60">
        <v>115080267</v>
      </c>
      <c r="K646" s="60"/>
      <c r="L646" s="60"/>
      <c r="M646" s="60"/>
      <c r="N646" s="60">
        <f t="shared" si="914"/>
        <v>116485867</v>
      </c>
      <c r="O646" s="60">
        <f t="shared" si="915"/>
        <v>115833467</v>
      </c>
      <c r="P646" s="60">
        <f t="shared" si="916"/>
        <v>115080267</v>
      </c>
      <c r="Q646" s="60">
        <v>-515690.23999999999</v>
      </c>
      <c r="R646" s="60"/>
      <c r="S646" s="60"/>
      <c r="T646" s="60">
        <f t="shared" si="1086"/>
        <v>115970176.76000001</v>
      </c>
      <c r="U646" s="60">
        <f t="shared" si="1087"/>
        <v>115833467</v>
      </c>
      <c r="V646" s="60">
        <f t="shared" si="1088"/>
        <v>115080267</v>
      </c>
      <c r="W646" s="60">
        <v>830896.29999999993</v>
      </c>
      <c r="X646" s="60"/>
      <c r="Y646" s="60"/>
      <c r="Z646" s="60">
        <f t="shared" si="1090"/>
        <v>116801073.06</v>
      </c>
      <c r="AA646" s="60">
        <f t="shared" si="1091"/>
        <v>115833467</v>
      </c>
      <c r="AB646" s="60">
        <f t="shared" si="1092"/>
        <v>115080267</v>
      </c>
    </row>
    <row r="647" spans="1:28" customFormat="1" ht="26.4">
      <c r="A647" s="114"/>
      <c r="B647" s="82" t="s">
        <v>186</v>
      </c>
      <c r="C647" s="35" t="s">
        <v>53</v>
      </c>
      <c r="D647" s="35" t="s">
        <v>21</v>
      </c>
      <c r="E647" s="35" t="s">
        <v>100</v>
      </c>
      <c r="F647" s="35" t="s">
        <v>122</v>
      </c>
      <c r="G647" s="36" t="s">
        <v>32</v>
      </c>
      <c r="H647" s="60">
        <f>H648</f>
        <v>9394698</v>
      </c>
      <c r="I647" s="60">
        <f t="shared" ref="I647:M647" si="1106">I648</f>
        <v>9556611.9199999999</v>
      </c>
      <c r="J647" s="60">
        <f t="shared" si="1106"/>
        <v>9814402.4000000004</v>
      </c>
      <c r="K647" s="60">
        <f t="shared" si="1106"/>
        <v>0</v>
      </c>
      <c r="L647" s="60">
        <f t="shared" si="1106"/>
        <v>0</v>
      </c>
      <c r="M647" s="60">
        <f t="shared" si="1106"/>
        <v>0</v>
      </c>
      <c r="N647" s="60">
        <f t="shared" si="914"/>
        <v>9394698</v>
      </c>
      <c r="O647" s="60">
        <f t="shared" si="915"/>
        <v>9556611.9199999999</v>
      </c>
      <c r="P647" s="60">
        <f t="shared" si="916"/>
        <v>9814402.4000000004</v>
      </c>
      <c r="Q647" s="60">
        <f t="shared" ref="Q647:S647" si="1107">Q648</f>
        <v>1411566.93</v>
      </c>
      <c r="R647" s="60">
        <f t="shared" si="1107"/>
        <v>0</v>
      </c>
      <c r="S647" s="60">
        <f t="shared" si="1107"/>
        <v>0</v>
      </c>
      <c r="T647" s="60">
        <f t="shared" si="1086"/>
        <v>10806264.93</v>
      </c>
      <c r="U647" s="60">
        <f t="shared" si="1087"/>
        <v>9556611.9199999999</v>
      </c>
      <c r="V647" s="60">
        <f t="shared" si="1088"/>
        <v>9814402.4000000004</v>
      </c>
      <c r="W647" s="60">
        <f t="shared" ref="W647:Y647" si="1108">W648</f>
        <v>9000</v>
      </c>
      <c r="X647" s="60">
        <f t="shared" si="1108"/>
        <v>0</v>
      </c>
      <c r="Y647" s="60">
        <f t="shared" si="1108"/>
        <v>0</v>
      </c>
      <c r="Z647" s="60">
        <f t="shared" si="1090"/>
        <v>10815264.93</v>
      </c>
      <c r="AA647" s="60">
        <f t="shared" si="1091"/>
        <v>9556611.9199999999</v>
      </c>
      <c r="AB647" s="60">
        <f t="shared" si="1092"/>
        <v>9814402.4000000004</v>
      </c>
    </row>
    <row r="648" spans="1:28" customFormat="1" ht="26.4">
      <c r="A648" s="114"/>
      <c r="B648" s="86" t="s">
        <v>34</v>
      </c>
      <c r="C648" s="35" t="s">
        <v>53</v>
      </c>
      <c r="D648" s="35" t="s">
        <v>21</v>
      </c>
      <c r="E648" s="35" t="s">
        <v>100</v>
      </c>
      <c r="F648" s="35" t="s">
        <v>122</v>
      </c>
      <c r="G648" s="36" t="s">
        <v>33</v>
      </c>
      <c r="H648" s="60">
        <v>9394698</v>
      </c>
      <c r="I648" s="60">
        <v>9556611.9199999999</v>
      </c>
      <c r="J648" s="60">
        <v>9814402.4000000004</v>
      </c>
      <c r="K648" s="60"/>
      <c r="L648" s="60"/>
      <c r="M648" s="60"/>
      <c r="N648" s="60">
        <f t="shared" ref="N648:N724" si="1109">H648+K648</f>
        <v>9394698</v>
      </c>
      <c r="O648" s="60">
        <f t="shared" ref="O648:O724" si="1110">I648+L648</f>
        <v>9556611.9199999999</v>
      </c>
      <c r="P648" s="60">
        <f t="shared" ref="P648:P724" si="1111">J648+M648</f>
        <v>9814402.4000000004</v>
      </c>
      <c r="Q648" s="60">
        <v>1411566.93</v>
      </c>
      <c r="R648" s="60"/>
      <c r="S648" s="60"/>
      <c r="T648" s="60">
        <f>N648+Q648</f>
        <v>10806264.93</v>
      </c>
      <c r="U648" s="60">
        <f>O648+R648</f>
        <v>9556611.9199999999</v>
      </c>
      <c r="V648" s="60">
        <f>P648+S648</f>
        <v>9814402.4000000004</v>
      </c>
      <c r="W648" s="60">
        <v>9000</v>
      </c>
      <c r="X648" s="60"/>
      <c r="Y648" s="60"/>
      <c r="Z648" s="60">
        <f>T648+W648</f>
        <v>10815264.93</v>
      </c>
      <c r="AA648" s="60">
        <f>U648+X648</f>
        <v>9556611.9199999999</v>
      </c>
      <c r="AB648" s="60">
        <f>V648+Y648</f>
        <v>9814402.4000000004</v>
      </c>
    </row>
    <row r="649" spans="1:28" customFormat="1">
      <c r="A649" s="114"/>
      <c r="B649" s="86" t="s">
        <v>35</v>
      </c>
      <c r="C649" s="35" t="s">
        <v>53</v>
      </c>
      <c r="D649" s="35" t="s">
        <v>21</v>
      </c>
      <c r="E649" s="35" t="s">
        <v>100</v>
      </c>
      <c r="F649" s="35" t="s">
        <v>122</v>
      </c>
      <c r="G649" s="36" t="s">
        <v>36</v>
      </c>
      <c r="H649" s="60"/>
      <c r="I649" s="60"/>
      <c r="J649" s="60"/>
      <c r="K649" s="60"/>
      <c r="L649" s="60"/>
      <c r="M649" s="60"/>
      <c r="N649" s="60"/>
      <c r="O649" s="60"/>
      <c r="P649" s="60"/>
      <c r="Q649" s="60">
        <f>Q650</f>
        <v>930882.24</v>
      </c>
      <c r="R649" s="60">
        <f t="shared" ref="R649:S649" si="1112">R650</f>
        <v>0</v>
      </c>
      <c r="S649" s="60">
        <f t="shared" si="1112"/>
        <v>0</v>
      </c>
      <c r="T649" s="60">
        <f t="shared" ref="T649:T650" si="1113">N649+Q649</f>
        <v>930882.24</v>
      </c>
      <c r="U649" s="60">
        <f t="shared" ref="U649:U650" si="1114">O649+R649</f>
        <v>0</v>
      </c>
      <c r="V649" s="60">
        <f t="shared" ref="V649:V650" si="1115">P649+S649</f>
        <v>0</v>
      </c>
      <c r="W649" s="60">
        <f>W650</f>
        <v>-544332.80000000005</v>
      </c>
      <c r="X649" s="60">
        <f t="shared" ref="X649:Y649" si="1116">X650</f>
        <v>0</v>
      </c>
      <c r="Y649" s="60">
        <f t="shared" si="1116"/>
        <v>0</v>
      </c>
      <c r="Z649" s="60">
        <f t="shared" ref="Z649:Z714" si="1117">T649+W649</f>
        <v>386549.43999999994</v>
      </c>
      <c r="AA649" s="60">
        <f t="shared" ref="AA649:AA714" si="1118">U649+X649</f>
        <v>0</v>
      </c>
      <c r="AB649" s="60">
        <f t="shared" ref="AB649:AB714" si="1119">V649+Y649</f>
        <v>0</v>
      </c>
    </row>
    <row r="650" spans="1:28" customFormat="1" ht="26.4">
      <c r="A650" s="114"/>
      <c r="B650" s="86" t="s">
        <v>38</v>
      </c>
      <c r="C650" s="35" t="s">
        <v>53</v>
      </c>
      <c r="D650" s="35" t="s">
        <v>21</v>
      </c>
      <c r="E650" s="35" t="s">
        <v>100</v>
      </c>
      <c r="F650" s="35" t="s">
        <v>122</v>
      </c>
      <c r="G650" s="36" t="s">
        <v>37</v>
      </c>
      <c r="H650" s="60"/>
      <c r="I650" s="60"/>
      <c r="J650" s="60"/>
      <c r="K650" s="60"/>
      <c r="L650" s="60"/>
      <c r="M650" s="60"/>
      <c r="N650" s="60"/>
      <c r="O650" s="60"/>
      <c r="P650" s="60"/>
      <c r="Q650" s="60">
        <v>930882.24</v>
      </c>
      <c r="R650" s="60"/>
      <c r="S650" s="60"/>
      <c r="T650" s="60">
        <f t="shared" si="1113"/>
        <v>930882.24</v>
      </c>
      <c r="U650" s="60">
        <f t="shared" si="1114"/>
        <v>0</v>
      </c>
      <c r="V650" s="60">
        <f t="shared" si="1115"/>
        <v>0</v>
      </c>
      <c r="W650" s="60">
        <v>-544332.80000000005</v>
      </c>
      <c r="X650" s="60"/>
      <c r="Y650" s="60"/>
      <c r="Z650" s="60">
        <f t="shared" si="1117"/>
        <v>386549.43999999994</v>
      </c>
      <c r="AA650" s="60">
        <f t="shared" si="1118"/>
        <v>0</v>
      </c>
      <c r="AB650" s="60">
        <f t="shared" si="1119"/>
        <v>0</v>
      </c>
    </row>
    <row r="651" spans="1:28" customFormat="1">
      <c r="A651" s="114"/>
      <c r="B651" s="86" t="s">
        <v>47</v>
      </c>
      <c r="C651" s="35" t="s">
        <v>53</v>
      </c>
      <c r="D651" s="35" t="s">
        <v>21</v>
      </c>
      <c r="E651" s="35" t="s">
        <v>100</v>
      </c>
      <c r="F651" s="35" t="s">
        <v>122</v>
      </c>
      <c r="G651" s="36" t="s">
        <v>45</v>
      </c>
      <c r="H651" s="60">
        <f>H653</f>
        <v>234000</v>
      </c>
      <c r="I651" s="60">
        <f t="shared" ref="I651:M651" si="1120">I653</f>
        <v>234000</v>
      </c>
      <c r="J651" s="60">
        <f t="shared" si="1120"/>
        <v>234000</v>
      </c>
      <c r="K651" s="60">
        <f t="shared" si="1120"/>
        <v>0</v>
      </c>
      <c r="L651" s="60">
        <f t="shared" si="1120"/>
        <v>0</v>
      </c>
      <c r="M651" s="60">
        <f t="shared" si="1120"/>
        <v>0</v>
      </c>
      <c r="N651" s="60">
        <f t="shared" si="1109"/>
        <v>234000</v>
      </c>
      <c r="O651" s="60">
        <f t="shared" si="1110"/>
        <v>234000</v>
      </c>
      <c r="P651" s="60">
        <f t="shared" si="1111"/>
        <v>234000</v>
      </c>
      <c r="Q651" s="60">
        <f>Q652+Q653</f>
        <v>10549.07</v>
      </c>
      <c r="R651" s="60">
        <f t="shared" ref="R651:S651" si="1121">R652+R653</f>
        <v>0</v>
      </c>
      <c r="S651" s="60">
        <f t="shared" si="1121"/>
        <v>0</v>
      </c>
      <c r="T651" s="60">
        <f t="shared" si="1086"/>
        <v>244549.07</v>
      </c>
      <c r="U651" s="60">
        <f t="shared" si="1087"/>
        <v>234000</v>
      </c>
      <c r="V651" s="60">
        <f t="shared" si="1088"/>
        <v>234000</v>
      </c>
      <c r="W651" s="60">
        <f>W652+W653</f>
        <v>1000</v>
      </c>
      <c r="X651" s="60">
        <f t="shared" ref="X651:Y651" si="1122">X652+X653</f>
        <v>0</v>
      </c>
      <c r="Y651" s="60">
        <f t="shared" si="1122"/>
        <v>0</v>
      </c>
      <c r="Z651" s="60">
        <f t="shared" si="1117"/>
        <v>245549.07</v>
      </c>
      <c r="AA651" s="60">
        <f t="shared" si="1118"/>
        <v>234000</v>
      </c>
      <c r="AB651" s="60">
        <f t="shared" si="1119"/>
        <v>234000</v>
      </c>
    </row>
    <row r="652" spans="1:28" customFormat="1">
      <c r="A652" s="114"/>
      <c r="B652" s="86" t="s">
        <v>394</v>
      </c>
      <c r="C652" s="35" t="s">
        <v>53</v>
      </c>
      <c r="D652" s="35" t="s">
        <v>21</v>
      </c>
      <c r="E652" s="35" t="s">
        <v>100</v>
      </c>
      <c r="F652" s="35" t="s">
        <v>122</v>
      </c>
      <c r="G652" s="36" t="s">
        <v>393</v>
      </c>
      <c r="H652" s="60"/>
      <c r="I652" s="60"/>
      <c r="J652" s="60"/>
      <c r="K652" s="60"/>
      <c r="L652" s="60"/>
      <c r="M652" s="60"/>
      <c r="N652" s="60"/>
      <c r="O652" s="60"/>
      <c r="P652" s="60"/>
      <c r="Q652" s="60">
        <v>10549.07</v>
      </c>
      <c r="R652" s="60"/>
      <c r="S652" s="60"/>
      <c r="T652" s="60">
        <f t="shared" ref="T652" si="1123">N652+Q652</f>
        <v>10549.07</v>
      </c>
      <c r="U652" s="60">
        <f t="shared" ref="U652" si="1124">O652+R652</f>
        <v>0</v>
      </c>
      <c r="V652" s="60">
        <f t="shared" ref="V652" si="1125">P652+S652</f>
        <v>0</v>
      </c>
      <c r="W652" s="60"/>
      <c r="X652" s="60"/>
      <c r="Y652" s="60"/>
      <c r="Z652" s="60">
        <f t="shared" si="1117"/>
        <v>10549.07</v>
      </c>
      <c r="AA652" s="60">
        <f t="shared" si="1118"/>
        <v>0</v>
      </c>
      <c r="AB652" s="60">
        <f t="shared" si="1119"/>
        <v>0</v>
      </c>
    </row>
    <row r="653" spans="1:28" customFormat="1">
      <c r="A653" s="114"/>
      <c r="B653" s="86" t="s">
        <v>56</v>
      </c>
      <c r="C653" s="35" t="s">
        <v>53</v>
      </c>
      <c r="D653" s="35" t="s">
        <v>21</v>
      </c>
      <c r="E653" s="35" t="s">
        <v>100</v>
      </c>
      <c r="F653" s="35" t="s">
        <v>122</v>
      </c>
      <c r="G653" s="36" t="s">
        <v>57</v>
      </c>
      <c r="H653" s="60">
        <v>234000</v>
      </c>
      <c r="I653" s="60">
        <v>234000</v>
      </c>
      <c r="J653" s="60">
        <v>234000</v>
      </c>
      <c r="K653" s="60"/>
      <c r="L653" s="60"/>
      <c r="M653" s="60"/>
      <c r="N653" s="60">
        <f t="shared" si="1109"/>
        <v>234000</v>
      </c>
      <c r="O653" s="60">
        <f t="shared" si="1110"/>
        <v>234000</v>
      </c>
      <c r="P653" s="60">
        <f t="shared" si="1111"/>
        <v>234000</v>
      </c>
      <c r="Q653" s="60"/>
      <c r="R653" s="60"/>
      <c r="S653" s="60"/>
      <c r="T653" s="60">
        <f t="shared" si="1086"/>
        <v>234000</v>
      </c>
      <c r="U653" s="60">
        <f t="shared" si="1087"/>
        <v>234000</v>
      </c>
      <c r="V653" s="60">
        <f t="shared" si="1088"/>
        <v>234000</v>
      </c>
      <c r="W653" s="60">
        <v>1000</v>
      </c>
      <c r="X653" s="60"/>
      <c r="Y653" s="60"/>
      <c r="Z653" s="60">
        <f t="shared" si="1117"/>
        <v>235000</v>
      </c>
      <c r="AA653" s="60">
        <f t="shared" si="1118"/>
        <v>234000</v>
      </c>
      <c r="AB653" s="60">
        <f t="shared" si="1119"/>
        <v>234000</v>
      </c>
    </row>
    <row r="654" spans="1:28" customFormat="1">
      <c r="A654" s="114"/>
      <c r="B654" s="195" t="s">
        <v>338</v>
      </c>
      <c r="C654" s="73" t="s">
        <v>53</v>
      </c>
      <c r="D654" s="73" t="s">
        <v>21</v>
      </c>
      <c r="E654" s="73" t="s">
        <v>100</v>
      </c>
      <c r="F654" s="35" t="s">
        <v>339</v>
      </c>
      <c r="G654" s="36"/>
      <c r="H654" s="60">
        <f>H655</f>
        <v>75000</v>
      </c>
      <c r="I654" s="60">
        <f t="shared" ref="I654:M654" si="1126">I655</f>
        <v>75000</v>
      </c>
      <c r="J654" s="60">
        <f t="shared" si="1126"/>
        <v>75000</v>
      </c>
      <c r="K654" s="60">
        <f t="shared" si="1126"/>
        <v>1008983.64</v>
      </c>
      <c r="L654" s="60">
        <f t="shared" si="1126"/>
        <v>0</v>
      </c>
      <c r="M654" s="60">
        <f t="shared" si="1126"/>
        <v>0</v>
      </c>
      <c r="N654" s="60">
        <f t="shared" si="1109"/>
        <v>1083983.6400000001</v>
      </c>
      <c r="O654" s="60">
        <f t="shared" si="1110"/>
        <v>75000</v>
      </c>
      <c r="P654" s="60">
        <f t="shared" si="1111"/>
        <v>75000</v>
      </c>
      <c r="Q654" s="60">
        <f t="shared" ref="Q654:S654" si="1127">Q655</f>
        <v>0</v>
      </c>
      <c r="R654" s="60">
        <f t="shared" si="1127"/>
        <v>0</v>
      </c>
      <c r="S654" s="60">
        <f t="shared" si="1127"/>
        <v>0</v>
      </c>
      <c r="T654" s="60">
        <f t="shared" si="1086"/>
        <v>1083983.6400000001</v>
      </c>
      <c r="U654" s="60">
        <f t="shared" si="1087"/>
        <v>75000</v>
      </c>
      <c r="V654" s="60">
        <f t="shared" si="1088"/>
        <v>75000</v>
      </c>
      <c r="W654" s="60">
        <f t="shared" ref="W654:Y654" si="1128">W655</f>
        <v>0</v>
      </c>
      <c r="X654" s="60">
        <f t="shared" si="1128"/>
        <v>0</v>
      </c>
      <c r="Y654" s="60">
        <f t="shared" si="1128"/>
        <v>0</v>
      </c>
      <c r="Z654" s="60">
        <f t="shared" si="1117"/>
        <v>1083983.6400000001</v>
      </c>
      <c r="AA654" s="60">
        <f t="shared" si="1118"/>
        <v>75000</v>
      </c>
      <c r="AB654" s="60">
        <f t="shared" si="1119"/>
        <v>75000</v>
      </c>
    </row>
    <row r="655" spans="1:28" customFormat="1">
      <c r="A655" s="114"/>
      <c r="B655" s="191" t="s">
        <v>47</v>
      </c>
      <c r="C655" s="73" t="s">
        <v>53</v>
      </c>
      <c r="D655" s="73" t="s">
        <v>21</v>
      </c>
      <c r="E655" s="73" t="s">
        <v>100</v>
      </c>
      <c r="F655" s="35" t="s">
        <v>339</v>
      </c>
      <c r="G655" s="36" t="s">
        <v>45</v>
      </c>
      <c r="H655" s="60">
        <f>H657</f>
        <v>75000</v>
      </c>
      <c r="I655" s="60">
        <f>I657</f>
        <v>75000</v>
      </c>
      <c r="J655" s="60">
        <f>J657</f>
        <v>75000</v>
      </c>
      <c r="K655" s="60">
        <f>K656+K657</f>
        <v>1008983.64</v>
      </c>
      <c r="L655" s="60">
        <f t="shared" ref="L655:M655" si="1129">L656+L657</f>
        <v>0</v>
      </c>
      <c r="M655" s="60">
        <f t="shared" si="1129"/>
        <v>0</v>
      </c>
      <c r="N655" s="60">
        <f t="shared" si="1109"/>
        <v>1083983.6400000001</v>
      </c>
      <c r="O655" s="60">
        <f t="shared" si="1110"/>
        <v>75000</v>
      </c>
      <c r="P655" s="60">
        <f t="shared" si="1111"/>
        <v>75000</v>
      </c>
      <c r="Q655" s="60">
        <f>Q656+Q657</f>
        <v>0</v>
      </c>
      <c r="R655" s="60">
        <f t="shared" ref="R655:S655" si="1130">R656+R657</f>
        <v>0</v>
      </c>
      <c r="S655" s="60">
        <f t="shared" si="1130"/>
        <v>0</v>
      </c>
      <c r="T655" s="60">
        <f t="shared" si="1086"/>
        <v>1083983.6400000001</v>
      </c>
      <c r="U655" s="60">
        <f t="shared" si="1087"/>
        <v>75000</v>
      </c>
      <c r="V655" s="60">
        <f t="shared" si="1088"/>
        <v>75000</v>
      </c>
      <c r="W655" s="60">
        <f>W656+W657</f>
        <v>0</v>
      </c>
      <c r="X655" s="60">
        <f t="shared" ref="X655:Y655" si="1131">X656+X657</f>
        <v>0</v>
      </c>
      <c r="Y655" s="60">
        <f t="shared" si="1131"/>
        <v>0</v>
      </c>
      <c r="Z655" s="60">
        <f t="shared" si="1117"/>
        <v>1083983.6400000001</v>
      </c>
      <c r="AA655" s="60">
        <f t="shared" si="1118"/>
        <v>75000</v>
      </c>
      <c r="AB655" s="60">
        <f t="shared" si="1119"/>
        <v>75000</v>
      </c>
    </row>
    <row r="656" spans="1:28" customFormat="1">
      <c r="A656" s="114"/>
      <c r="B656" s="209" t="s">
        <v>394</v>
      </c>
      <c r="C656" s="73" t="s">
        <v>53</v>
      </c>
      <c r="D656" s="73" t="s">
        <v>21</v>
      </c>
      <c r="E656" s="73" t="s">
        <v>100</v>
      </c>
      <c r="F656" s="35" t="s">
        <v>339</v>
      </c>
      <c r="G656" s="36" t="s">
        <v>393</v>
      </c>
      <c r="H656" s="60"/>
      <c r="I656" s="60"/>
      <c r="J656" s="60"/>
      <c r="K656" s="60">
        <v>8983.64</v>
      </c>
      <c r="L656" s="60"/>
      <c r="M656" s="60"/>
      <c r="N656" s="60">
        <f t="shared" ref="N656" si="1132">H656+K656</f>
        <v>8983.64</v>
      </c>
      <c r="O656" s="60">
        <f t="shared" ref="O656" si="1133">I656+L656</f>
        <v>0</v>
      </c>
      <c r="P656" s="60">
        <f t="shared" ref="P656" si="1134">J656+M656</f>
        <v>0</v>
      </c>
      <c r="Q656" s="60"/>
      <c r="R656" s="60"/>
      <c r="S656" s="60"/>
      <c r="T656" s="60">
        <f t="shared" si="1086"/>
        <v>8983.64</v>
      </c>
      <c r="U656" s="60">
        <f t="shared" si="1087"/>
        <v>0</v>
      </c>
      <c r="V656" s="60">
        <f t="shared" si="1088"/>
        <v>0</v>
      </c>
      <c r="W656" s="60"/>
      <c r="X656" s="60"/>
      <c r="Y656" s="60"/>
      <c r="Z656" s="60">
        <f t="shared" si="1117"/>
        <v>8983.64</v>
      </c>
      <c r="AA656" s="60">
        <f t="shared" si="1118"/>
        <v>0</v>
      </c>
      <c r="AB656" s="60">
        <f t="shared" si="1119"/>
        <v>0</v>
      </c>
    </row>
    <row r="657" spans="1:28" customFormat="1">
      <c r="A657" s="114"/>
      <c r="B657" s="196" t="s">
        <v>56</v>
      </c>
      <c r="C657" s="73" t="s">
        <v>53</v>
      </c>
      <c r="D657" s="73" t="s">
        <v>21</v>
      </c>
      <c r="E657" s="73" t="s">
        <v>100</v>
      </c>
      <c r="F657" s="35" t="s">
        <v>339</v>
      </c>
      <c r="G657" s="36" t="s">
        <v>57</v>
      </c>
      <c r="H657" s="60">
        <v>75000</v>
      </c>
      <c r="I657" s="60">
        <v>75000</v>
      </c>
      <c r="J657" s="60">
        <v>75000</v>
      </c>
      <c r="K657" s="60">
        <v>1000000</v>
      </c>
      <c r="L657" s="60"/>
      <c r="M657" s="60"/>
      <c r="N657" s="60">
        <f t="shared" si="1109"/>
        <v>1075000</v>
      </c>
      <c r="O657" s="60">
        <f t="shared" si="1110"/>
        <v>75000</v>
      </c>
      <c r="P657" s="60">
        <f t="shared" si="1111"/>
        <v>75000</v>
      </c>
      <c r="Q657" s="60"/>
      <c r="R657" s="60"/>
      <c r="S657" s="60"/>
      <c r="T657" s="60">
        <f t="shared" si="1086"/>
        <v>1075000</v>
      </c>
      <c r="U657" s="60">
        <f t="shared" si="1087"/>
        <v>75000</v>
      </c>
      <c r="V657" s="60">
        <f t="shared" si="1088"/>
        <v>75000</v>
      </c>
      <c r="W657" s="60"/>
      <c r="X657" s="60"/>
      <c r="Y657" s="60"/>
      <c r="Z657" s="60">
        <f t="shared" si="1117"/>
        <v>1075000</v>
      </c>
      <c r="AA657" s="60">
        <f t="shared" si="1118"/>
        <v>75000</v>
      </c>
      <c r="AB657" s="60">
        <f t="shared" si="1119"/>
        <v>75000</v>
      </c>
    </row>
    <row r="658" spans="1:28" customFormat="1" ht="26.4">
      <c r="A658" s="114"/>
      <c r="B658" s="160" t="s">
        <v>266</v>
      </c>
      <c r="C658" s="35" t="s">
        <v>53</v>
      </c>
      <c r="D658" s="35" t="s">
        <v>21</v>
      </c>
      <c r="E658" s="35" t="s">
        <v>100</v>
      </c>
      <c r="F658" s="35" t="s">
        <v>123</v>
      </c>
      <c r="G658" s="36"/>
      <c r="H658" s="60">
        <f>H661+H659</f>
        <v>271000</v>
      </c>
      <c r="I658" s="60">
        <f t="shared" ref="I658:J658" si="1135">I661+I659</f>
        <v>221000</v>
      </c>
      <c r="J658" s="60">
        <f t="shared" si="1135"/>
        <v>221000</v>
      </c>
      <c r="K658" s="60">
        <f t="shared" ref="K658:M658" si="1136">K661+K659</f>
        <v>0</v>
      </c>
      <c r="L658" s="60">
        <f t="shared" si="1136"/>
        <v>0</v>
      </c>
      <c r="M658" s="60">
        <f t="shared" si="1136"/>
        <v>0</v>
      </c>
      <c r="N658" s="60">
        <f t="shared" si="1109"/>
        <v>271000</v>
      </c>
      <c r="O658" s="60">
        <f t="shared" si="1110"/>
        <v>221000</v>
      </c>
      <c r="P658" s="60">
        <f t="shared" si="1111"/>
        <v>221000</v>
      </c>
      <c r="Q658" s="60">
        <f t="shared" ref="Q658:S658" si="1137">Q661+Q659</f>
        <v>0</v>
      </c>
      <c r="R658" s="60">
        <f t="shared" si="1137"/>
        <v>0</v>
      </c>
      <c r="S658" s="60">
        <f t="shared" si="1137"/>
        <v>0</v>
      </c>
      <c r="T658" s="60">
        <f t="shared" si="1086"/>
        <v>271000</v>
      </c>
      <c r="U658" s="60">
        <f t="shared" si="1087"/>
        <v>221000</v>
      </c>
      <c r="V658" s="60">
        <f t="shared" si="1088"/>
        <v>221000</v>
      </c>
      <c r="W658" s="60">
        <f t="shared" ref="W658:Y658" si="1138">W661+W659</f>
        <v>0</v>
      </c>
      <c r="X658" s="60">
        <f t="shared" si="1138"/>
        <v>0</v>
      </c>
      <c r="Y658" s="60">
        <f t="shared" si="1138"/>
        <v>0</v>
      </c>
      <c r="Z658" s="60">
        <f t="shared" si="1117"/>
        <v>271000</v>
      </c>
      <c r="AA658" s="60">
        <f t="shared" si="1118"/>
        <v>221000</v>
      </c>
      <c r="AB658" s="60">
        <f t="shared" si="1119"/>
        <v>221000</v>
      </c>
    </row>
    <row r="659" spans="1:28" customFormat="1" ht="39.6">
      <c r="A659" s="114"/>
      <c r="B659" s="71" t="s">
        <v>51</v>
      </c>
      <c r="C659" s="35" t="s">
        <v>53</v>
      </c>
      <c r="D659" s="35" t="s">
        <v>21</v>
      </c>
      <c r="E659" s="35" t="s">
        <v>100</v>
      </c>
      <c r="F659" s="35" t="s">
        <v>123</v>
      </c>
      <c r="G659" s="36" t="s">
        <v>49</v>
      </c>
      <c r="H659" s="60">
        <f>H660</f>
        <v>125000</v>
      </c>
      <c r="I659" s="60">
        <f t="shared" ref="I659:M659" si="1139">I660</f>
        <v>75000</v>
      </c>
      <c r="J659" s="60">
        <f t="shared" si="1139"/>
        <v>75000</v>
      </c>
      <c r="K659" s="60">
        <f t="shared" si="1139"/>
        <v>70000</v>
      </c>
      <c r="L659" s="60">
        <f t="shared" si="1139"/>
        <v>0</v>
      </c>
      <c r="M659" s="60">
        <f t="shared" si="1139"/>
        <v>0</v>
      </c>
      <c r="N659" s="60">
        <f t="shared" si="1109"/>
        <v>195000</v>
      </c>
      <c r="O659" s="60">
        <f t="shared" si="1110"/>
        <v>75000</v>
      </c>
      <c r="P659" s="60">
        <f t="shared" si="1111"/>
        <v>75000</v>
      </c>
      <c r="Q659" s="60">
        <f t="shared" ref="Q659:S659" si="1140">Q660</f>
        <v>0</v>
      </c>
      <c r="R659" s="60">
        <f t="shared" si="1140"/>
        <v>0</v>
      </c>
      <c r="S659" s="60">
        <f t="shared" si="1140"/>
        <v>0</v>
      </c>
      <c r="T659" s="60">
        <f t="shared" si="1086"/>
        <v>195000</v>
      </c>
      <c r="U659" s="60">
        <f t="shared" si="1087"/>
        <v>75000</v>
      </c>
      <c r="V659" s="60">
        <f t="shared" si="1088"/>
        <v>75000</v>
      </c>
      <c r="W659" s="60">
        <f t="shared" ref="W659:Y659" si="1141">W660</f>
        <v>0</v>
      </c>
      <c r="X659" s="60">
        <f t="shared" si="1141"/>
        <v>0</v>
      </c>
      <c r="Y659" s="60">
        <f t="shared" si="1141"/>
        <v>0</v>
      </c>
      <c r="Z659" s="60">
        <f t="shared" si="1117"/>
        <v>195000</v>
      </c>
      <c r="AA659" s="60">
        <f t="shared" si="1118"/>
        <v>75000</v>
      </c>
      <c r="AB659" s="60">
        <f t="shared" si="1119"/>
        <v>75000</v>
      </c>
    </row>
    <row r="660" spans="1:28" customFormat="1">
      <c r="A660" s="114"/>
      <c r="B660" s="71" t="s">
        <v>52</v>
      </c>
      <c r="C660" s="35" t="s">
        <v>53</v>
      </c>
      <c r="D660" s="35" t="s">
        <v>21</v>
      </c>
      <c r="E660" s="35" t="s">
        <v>100</v>
      </c>
      <c r="F660" s="35" t="s">
        <v>123</v>
      </c>
      <c r="G660" s="36" t="s">
        <v>50</v>
      </c>
      <c r="H660" s="60">
        <v>125000</v>
      </c>
      <c r="I660" s="60">
        <v>75000</v>
      </c>
      <c r="J660" s="60">
        <v>75000</v>
      </c>
      <c r="K660" s="60">
        <v>70000</v>
      </c>
      <c r="L660" s="60"/>
      <c r="M660" s="60"/>
      <c r="N660" s="60">
        <f t="shared" si="1109"/>
        <v>195000</v>
      </c>
      <c r="O660" s="60">
        <f t="shared" si="1110"/>
        <v>75000</v>
      </c>
      <c r="P660" s="60">
        <f t="shared" si="1111"/>
        <v>75000</v>
      </c>
      <c r="Q660" s="60"/>
      <c r="R660" s="60"/>
      <c r="S660" s="60"/>
      <c r="T660" s="60">
        <f t="shared" si="1086"/>
        <v>195000</v>
      </c>
      <c r="U660" s="60">
        <f t="shared" si="1087"/>
        <v>75000</v>
      </c>
      <c r="V660" s="60">
        <f t="shared" si="1088"/>
        <v>75000</v>
      </c>
      <c r="W660" s="60"/>
      <c r="X660" s="60"/>
      <c r="Y660" s="60"/>
      <c r="Z660" s="60">
        <f t="shared" si="1117"/>
        <v>195000</v>
      </c>
      <c r="AA660" s="60">
        <f t="shared" si="1118"/>
        <v>75000</v>
      </c>
      <c r="AB660" s="60">
        <f t="shared" si="1119"/>
        <v>75000</v>
      </c>
    </row>
    <row r="661" spans="1:28" customFormat="1" ht="26.4">
      <c r="A661" s="114"/>
      <c r="B661" s="126" t="s">
        <v>186</v>
      </c>
      <c r="C661" s="35" t="s">
        <v>53</v>
      </c>
      <c r="D661" s="35" t="s">
        <v>21</v>
      </c>
      <c r="E661" s="35" t="s">
        <v>100</v>
      </c>
      <c r="F661" s="35" t="s">
        <v>123</v>
      </c>
      <c r="G661" s="36" t="s">
        <v>32</v>
      </c>
      <c r="H661" s="60">
        <f>H662</f>
        <v>146000</v>
      </c>
      <c r="I661" s="60">
        <f t="shared" ref="I661:M661" si="1142">I662</f>
        <v>146000</v>
      </c>
      <c r="J661" s="60">
        <f t="shared" si="1142"/>
        <v>146000</v>
      </c>
      <c r="K661" s="60">
        <f t="shared" si="1142"/>
        <v>-70000</v>
      </c>
      <c r="L661" s="60">
        <f t="shared" si="1142"/>
        <v>0</v>
      </c>
      <c r="M661" s="60">
        <f t="shared" si="1142"/>
        <v>0</v>
      </c>
      <c r="N661" s="60">
        <f t="shared" si="1109"/>
        <v>76000</v>
      </c>
      <c r="O661" s="60">
        <f t="shared" si="1110"/>
        <v>146000</v>
      </c>
      <c r="P661" s="60">
        <f t="shared" si="1111"/>
        <v>146000</v>
      </c>
      <c r="Q661" s="60">
        <f t="shared" ref="Q661:S661" si="1143">Q662</f>
        <v>0</v>
      </c>
      <c r="R661" s="60">
        <f t="shared" si="1143"/>
        <v>0</v>
      </c>
      <c r="S661" s="60">
        <f t="shared" si="1143"/>
        <v>0</v>
      </c>
      <c r="T661" s="60">
        <f t="shared" si="1086"/>
        <v>76000</v>
      </c>
      <c r="U661" s="60">
        <f t="shared" si="1087"/>
        <v>146000</v>
      </c>
      <c r="V661" s="60">
        <f t="shared" si="1088"/>
        <v>146000</v>
      </c>
      <c r="W661" s="60">
        <f t="shared" ref="W661:Y661" si="1144">W662</f>
        <v>0</v>
      </c>
      <c r="X661" s="60">
        <f t="shared" si="1144"/>
        <v>0</v>
      </c>
      <c r="Y661" s="60">
        <f t="shared" si="1144"/>
        <v>0</v>
      </c>
      <c r="Z661" s="60">
        <f t="shared" si="1117"/>
        <v>76000</v>
      </c>
      <c r="AA661" s="60">
        <f t="shared" si="1118"/>
        <v>146000</v>
      </c>
      <c r="AB661" s="60">
        <f t="shared" si="1119"/>
        <v>146000</v>
      </c>
    </row>
    <row r="662" spans="1:28" customFormat="1" ht="26.4">
      <c r="A662" s="114"/>
      <c r="B662" s="71" t="s">
        <v>34</v>
      </c>
      <c r="C662" s="35" t="s">
        <v>53</v>
      </c>
      <c r="D662" s="35" t="s">
        <v>21</v>
      </c>
      <c r="E662" s="35" t="s">
        <v>100</v>
      </c>
      <c r="F662" s="35" t="s">
        <v>123</v>
      </c>
      <c r="G662" s="36" t="s">
        <v>33</v>
      </c>
      <c r="H662" s="60">
        <v>146000</v>
      </c>
      <c r="I662" s="60">
        <v>146000</v>
      </c>
      <c r="J662" s="60">
        <v>146000</v>
      </c>
      <c r="K662" s="60">
        <v>-70000</v>
      </c>
      <c r="L662" s="60"/>
      <c r="M662" s="60"/>
      <c r="N662" s="60">
        <f t="shared" si="1109"/>
        <v>76000</v>
      </c>
      <c r="O662" s="60">
        <f t="shared" si="1110"/>
        <v>146000</v>
      </c>
      <c r="P662" s="60">
        <f t="shared" si="1111"/>
        <v>146000</v>
      </c>
      <c r="Q662" s="60"/>
      <c r="R662" s="60"/>
      <c r="S662" s="60"/>
      <c r="T662" s="60">
        <f t="shared" si="1086"/>
        <v>76000</v>
      </c>
      <c r="U662" s="60">
        <f t="shared" si="1087"/>
        <v>146000</v>
      </c>
      <c r="V662" s="60">
        <f t="shared" si="1088"/>
        <v>146000</v>
      </c>
      <c r="W662" s="60"/>
      <c r="X662" s="60"/>
      <c r="Y662" s="60"/>
      <c r="Z662" s="60">
        <f t="shared" si="1117"/>
        <v>76000</v>
      </c>
      <c r="AA662" s="60">
        <f t="shared" si="1118"/>
        <v>146000</v>
      </c>
      <c r="AB662" s="60">
        <f t="shared" si="1119"/>
        <v>146000</v>
      </c>
    </row>
    <row r="663" spans="1:28" customFormat="1" ht="39.6">
      <c r="A663" s="114"/>
      <c r="B663" s="118" t="s">
        <v>167</v>
      </c>
      <c r="C663" s="35" t="s">
        <v>53</v>
      </c>
      <c r="D663" s="35" t="s">
        <v>21</v>
      </c>
      <c r="E663" s="35" t="s">
        <v>100</v>
      </c>
      <c r="F663" s="35" t="s">
        <v>166</v>
      </c>
      <c r="G663" s="112"/>
      <c r="H663" s="60">
        <f>H664</f>
        <v>2692514.8</v>
      </c>
      <c r="I663" s="60">
        <f t="shared" ref="I663:M664" si="1145">I664</f>
        <v>1000000</v>
      </c>
      <c r="J663" s="60">
        <f t="shared" si="1145"/>
        <v>0</v>
      </c>
      <c r="K663" s="60">
        <f t="shared" si="1145"/>
        <v>0</v>
      </c>
      <c r="L663" s="60">
        <f t="shared" si="1145"/>
        <v>0</v>
      </c>
      <c r="M663" s="60">
        <f t="shared" si="1145"/>
        <v>0</v>
      </c>
      <c r="N663" s="60">
        <f t="shared" si="1109"/>
        <v>2692514.8</v>
      </c>
      <c r="O663" s="60">
        <f t="shared" si="1110"/>
        <v>1000000</v>
      </c>
      <c r="P663" s="60">
        <f t="shared" si="1111"/>
        <v>0</v>
      </c>
      <c r="Q663" s="60">
        <f t="shared" ref="Q663:S664" si="1146">Q664</f>
        <v>-719213.05</v>
      </c>
      <c r="R663" s="60">
        <f t="shared" si="1146"/>
        <v>-199104</v>
      </c>
      <c r="S663" s="60">
        <f t="shared" si="1146"/>
        <v>0</v>
      </c>
      <c r="T663" s="60">
        <f t="shared" si="1086"/>
        <v>1973301.7499999998</v>
      </c>
      <c r="U663" s="60">
        <f t="shared" si="1087"/>
        <v>800896</v>
      </c>
      <c r="V663" s="60">
        <f t="shared" si="1088"/>
        <v>0</v>
      </c>
      <c r="W663" s="60">
        <f t="shared" ref="W663:Y664" si="1147">W664</f>
        <v>-357534.02999999991</v>
      </c>
      <c r="X663" s="60">
        <f t="shared" si="1147"/>
        <v>0</v>
      </c>
      <c r="Y663" s="60">
        <f t="shared" si="1147"/>
        <v>0</v>
      </c>
      <c r="Z663" s="60">
        <f t="shared" si="1117"/>
        <v>1615767.7199999997</v>
      </c>
      <c r="AA663" s="60">
        <f t="shared" si="1118"/>
        <v>800896</v>
      </c>
      <c r="AB663" s="60">
        <f t="shared" si="1119"/>
        <v>0</v>
      </c>
    </row>
    <row r="664" spans="1:28" customFormat="1">
      <c r="A664" s="114"/>
      <c r="B664" s="82" t="s">
        <v>47</v>
      </c>
      <c r="C664" s="35" t="s">
        <v>53</v>
      </c>
      <c r="D664" s="35" t="s">
        <v>21</v>
      </c>
      <c r="E664" s="35" t="s">
        <v>100</v>
      </c>
      <c r="F664" s="35" t="s">
        <v>166</v>
      </c>
      <c r="G664" s="112" t="s">
        <v>45</v>
      </c>
      <c r="H664" s="60">
        <f>H665</f>
        <v>2692514.8</v>
      </c>
      <c r="I664" s="60">
        <f t="shared" si="1145"/>
        <v>1000000</v>
      </c>
      <c r="J664" s="60">
        <f t="shared" si="1145"/>
        <v>0</v>
      </c>
      <c r="K664" s="60">
        <f t="shared" si="1145"/>
        <v>0</v>
      </c>
      <c r="L664" s="60">
        <f t="shared" si="1145"/>
        <v>0</v>
      </c>
      <c r="M664" s="60">
        <f t="shared" si="1145"/>
        <v>0</v>
      </c>
      <c r="N664" s="60">
        <f t="shared" si="1109"/>
        <v>2692514.8</v>
      </c>
      <c r="O664" s="60">
        <f t="shared" si="1110"/>
        <v>1000000</v>
      </c>
      <c r="P664" s="60">
        <f t="shared" si="1111"/>
        <v>0</v>
      </c>
      <c r="Q664" s="60">
        <f t="shared" si="1146"/>
        <v>-719213.05</v>
      </c>
      <c r="R664" s="60">
        <f t="shared" si="1146"/>
        <v>-199104</v>
      </c>
      <c r="S664" s="60">
        <f t="shared" si="1146"/>
        <v>0</v>
      </c>
      <c r="T664" s="60">
        <f t="shared" si="1086"/>
        <v>1973301.7499999998</v>
      </c>
      <c r="U664" s="60">
        <f t="shared" si="1087"/>
        <v>800896</v>
      </c>
      <c r="V664" s="60">
        <f t="shared" si="1088"/>
        <v>0</v>
      </c>
      <c r="W664" s="60">
        <f t="shared" si="1147"/>
        <v>-357534.02999999991</v>
      </c>
      <c r="X664" s="60">
        <f t="shared" si="1147"/>
        <v>0</v>
      </c>
      <c r="Y664" s="60">
        <f t="shared" si="1147"/>
        <v>0</v>
      </c>
      <c r="Z664" s="60">
        <f t="shared" si="1117"/>
        <v>1615767.7199999997</v>
      </c>
      <c r="AA664" s="60">
        <f t="shared" si="1118"/>
        <v>800896</v>
      </c>
      <c r="AB664" s="60">
        <f t="shared" si="1119"/>
        <v>0</v>
      </c>
    </row>
    <row r="665" spans="1:28" customFormat="1">
      <c r="A665" s="114"/>
      <c r="B665" s="82" t="s">
        <v>61</v>
      </c>
      <c r="C665" s="35" t="s">
        <v>53</v>
      </c>
      <c r="D665" s="35" t="s">
        <v>21</v>
      </c>
      <c r="E665" s="35" t="s">
        <v>100</v>
      </c>
      <c r="F665" s="35" t="s">
        <v>166</v>
      </c>
      <c r="G665" s="112" t="s">
        <v>62</v>
      </c>
      <c r="H665" s="60">
        <v>2692514.8</v>
      </c>
      <c r="I665" s="60">
        <v>1000000</v>
      </c>
      <c r="J665" s="60"/>
      <c r="K665" s="60"/>
      <c r="L665" s="60"/>
      <c r="M665" s="60"/>
      <c r="N665" s="60">
        <f t="shared" si="1109"/>
        <v>2692514.8</v>
      </c>
      <c r="O665" s="60">
        <f t="shared" si="1110"/>
        <v>1000000</v>
      </c>
      <c r="P665" s="60">
        <f t="shared" si="1111"/>
        <v>0</v>
      </c>
      <c r="Q665" s="60">
        <v>-719213.05</v>
      </c>
      <c r="R665" s="60">
        <v>-199104</v>
      </c>
      <c r="S665" s="60"/>
      <c r="T665" s="60">
        <f t="shared" si="1086"/>
        <v>1973301.7499999998</v>
      </c>
      <c r="U665" s="60">
        <f t="shared" si="1087"/>
        <v>800896</v>
      </c>
      <c r="V665" s="60">
        <f t="shared" si="1088"/>
        <v>0</v>
      </c>
      <c r="W665" s="60">
        <v>-357534.02999999991</v>
      </c>
      <c r="X665" s="60"/>
      <c r="Y665" s="60"/>
      <c r="Z665" s="60">
        <f t="shared" si="1117"/>
        <v>1615767.7199999997</v>
      </c>
      <c r="AA665" s="60">
        <f t="shared" si="1118"/>
        <v>800896</v>
      </c>
      <c r="AB665" s="60">
        <f t="shared" si="1119"/>
        <v>0</v>
      </c>
    </row>
    <row r="666" spans="1:28" customFormat="1">
      <c r="A666" s="114"/>
      <c r="B666" s="85" t="s">
        <v>63</v>
      </c>
      <c r="C666" s="35" t="s">
        <v>53</v>
      </c>
      <c r="D666" s="35" t="s">
        <v>21</v>
      </c>
      <c r="E666" s="35" t="s">
        <v>100</v>
      </c>
      <c r="F666" s="40" t="s">
        <v>124</v>
      </c>
      <c r="G666" s="41"/>
      <c r="H666" s="60">
        <f>H667+H669+H671</f>
        <v>72196144</v>
      </c>
      <c r="I666" s="60">
        <f t="shared" ref="I666:J666" si="1148">I667+I669+I671</f>
        <v>73091246.950000003</v>
      </c>
      <c r="J666" s="60">
        <f t="shared" si="1148"/>
        <v>73571976.810000002</v>
      </c>
      <c r="K666" s="60">
        <f t="shared" ref="K666:M666" si="1149">K667+K669+K671</f>
        <v>0</v>
      </c>
      <c r="L666" s="60">
        <f t="shared" si="1149"/>
        <v>0</v>
      </c>
      <c r="M666" s="60">
        <f t="shared" si="1149"/>
        <v>0</v>
      </c>
      <c r="N666" s="60">
        <f t="shared" si="1109"/>
        <v>72196144</v>
      </c>
      <c r="O666" s="60">
        <f t="shared" si="1110"/>
        <v>73091246.950000003</v>
      </c>
      <c r="P666" s="60">
        <f t="shared" si="1111"/>
        <v>73571976.810000002</v>
      </c>
      <c r="Q666" s="60">
        <f t="shared" ref="Q666:S666" si="1150">Q667+Q669+Q671</f>
        <v>0</v>
      </c>
      <c r="R666" s="60">
        <f t="shared" si="1150"/>
        <v>0</v>
      </c>
      <c r="S666" s="60">
        <f t="shared" si="1150"/>
        <v>0</v>
      </c>
      <c r="T666" s="60">
        <f t="shared" si="1086"/>
        <v>72196144</v>
      </c>
      <c r="U666" s="60">
        <f t="shared" si="1087"/>
        <v>73091246.950000003</v>
      </c>
      <c r="V666" s="60">
        <f t="shared" si="1088"/>
        <v>73571976.810000002</v>
      </c>
      <c r="W666" s="60">
        <f t="shared" ref="W666:Y666" si="1151">W667+W669+W671</f>
        <v>-450000</v>
      </c>
      <c r="X666" s="60">
        <f t="shared" si="1151"/>
        <v>0</v>
      </c>
      <c r="Y666" s="60">
        <f t="shared" si="1151"/>
        <v>0</v>
      </c>
      <c r="Z666" s="60">
        <f t="shared" si="1117"/>
        <v>71746144</v>
      </c>
      <c r="AA666" s="60">
        <f t="shared" si="1118"/>
        <v>73091246.950000003</v>
      </c>
      <c r="AB666" s="60">
        <f t="shared" si="1119"/>
        <v>73571976.810000002</v>
      </c>
    </row>
    <row r="667" spans="1:28" customFormat="1" ht="39.6">
      <c r="A667" s="114"/>
      <c r="B667" s="86" t="s">
        <v>51</v>
      </c>
      <c r="C667" s="35" t="s">
        <v>53</v>
      </c>
      <c r="D667" s="35" t="s">
        <v>21</v>
      </c>
      <c r="E667" s="35" t="s">
        <v>100</v>
      </c>
      <c r="F667" s="40" t="s">
        <v>124</v>
      </c>
      <c r="G667" s="41" t="s">
        <v>49</v>
      </c>
      <c r="H667" s="60">
        <f>H668</f>
        <v>57790006</v>
      </c>
      <c r="I667" s="60">
        <f t="shared" ref="I667:M667" si="1152">I668</f>
        <v>58224986.149999999</v>
      </c>
      <c r="J667" s="60">
        <f t="shared" si="1152"/>
        <v>58751716.009999998</v>
      </c>
      <c r="K667" s="60">
        <f t="shared" si="1152"/>
        <v>0</v>
      </c>
      <c r="L667" s="60">
        <f t="shared" si="1152"/>
        <v>0</v>
      </c>
      <c r="M667" s="60">
        <f t="shared" si="1152"/>
        <v>0</v>
      </c>
      <c r="N667" s="60">
        <f t="shared" si="1109"/>
        <v>57790006</v>
      </c>
      <c r="O667" s="60">
        <f t="shared" si="1110"/>
        <v>58224986.149999999</v>
      </c>
      <c r="P667" s="60">
        <f t="shared" si="1111"/>
        <v>58751716.009999998</v>
      </c>
      <c r="Q667" s="60">
        <f t="shared" ref="Q667:S667" si="1153">Q668</f>
        <v>0</v>
      </c>
      <c r="R667" s="60">
        <f t="shared" si="1153"/>
        <v>0</v>
      </c>
      <c r="S667" s="60">
        <f t="shared" si="1153"/>
        <v>0</v>
      </c>
      <c r="T667" s="60">
        <f t="shared" si="1086"/>
        <v>57790006</v>
      </c>
      <c r="U667" s="60">
        <f t="shared" si="1087"/>
        <v>58224986.149999999</v>
      </c>
      <c r="V667" s="60">
        <f t="shared" si="1088"/>
        <v>58751716.009999998</v>
      </c>
      <c r="W667" s="60">
        <f t="shared" ref="W667:Y667" si="1154">W668</f>
        <v>-450000</v>
      </c>
      <c r="X667" s="60">
        <f t="shared" si="1154"/>
        <v>0</v>
      </c>
      <c r="Y667" s="60">
        <f t="shared" si="1154"/>
        <v>0</v>
      </c>
      <c r="Z667" s="60">
        <f t="shared" si="1117"/>
        <v>57340006</v>
      </c>
      <c r="AA667" s="60">
        <f t="shared" si="1118"/>
        <v>58224986.149999999</v>
      </c>
      <c r="AB667" s="60">
        <f t="shared" si="1119"/>
        <v>58751716.009999998</v>
      </c>
    </row>
    <row r="668" spans="1:28" customFormat="1">
      <c r="A668" s="114"/>
      <c r="B668" s="86" t="s">
        <v>64</v>
      </c>
      <c r="C668" s="35" t="s">
        <v>53</v>
      </c>
      <c r="D668" s="35" t="s">
        <v>21</v>
      </c>
      <c r="E668" s="35" t="s">
        <v>100</v>
      </c>
      <c r="F668" s="40" t="s">
        <v>124</v>
      </c>
      <c r="G668" s="41" t="s">
        <v>65</v>
      </c>
      <c r="H668" s="60">
        <v>57790006</v>
      </c>
      <c r="I668" s="60">
        <v>58224986.149999999</v>
      </c>
      <c r="J668" s="60">
        <v>58751716.009999998</v>
      </c>
      <c r="K668" s="60"/>
      <c r="L668" s="60"/>
      <c r="M668" s="60"/>
      <c r="N668" s="60">
        <f t="shared" si="1109"/>
        <v>57790006</v>
      </c>
      <c r="O668" s="60">
        <f t="shared" si="1110"/>
        <v>58224986.149999999</v>
      </c>
      <c r="P668" s="60">
        <f t="shared" si="1111"/>
        <v>58751716.009999998</v>
      </c>
      <c r="Q668" s="60"/>
      <c r="R668" s="60"/>
      <c r="S668" s="60"/>
      <c r="T668" s="60">
        <f t="shared" si="1086"/>
        <v>57790006</v>
      </c>
      <c r="U668" s="60">
        <f t="shared" si="1087"/>
        <v>58224986.149999999</v>
      </c>
      <c r="V668" s="60">
        <f t="shared" si="1088"/>
        <v>58751716.009999998</v>
      </c>
      <c r="W668" s="60">
        <v>-450000</v>
      </c>
      <c r="X668" s="60"/>
      <c r="Y668" s="60"/>
      <c r="Z668" s="60">
        <f t="shared" si="1117"/>
        <v>57340006</v>
      </c>
      <c r="AA668" s="60">
        <f t="shared" si="1118"/>
        <v>58224986.149999999</v>
      </c>
      <c r="AB668" s="60">
        <f t="shared" si="1119"/>
        <v>58751716.009999998</v>
      </c>
    </row>
    <row r="669" spans="1:28" customFormat="1" ht="26.4">
      <c r="A669" s="114"/>
      <c r="B669" s="82" t="s">
        <v>186</v>
      </c>
      <c r="C669" s="35" t="s">
        <v>53</v>
      </c>
      <c r="D669" s="35" t="s">
        <v>21</v>
      </c>
      <c r="E669" s="35" t="s">
        <v>100</v>
      </c>
      <c r="F669" s="40" t="s">
        <v>124</v>
      </c>
      <c r="G669" s="41" t="s">
        <v>32</v>
      </c>
      <c r="H669" s="60">
        <f>H670</f>
        <v>14372530</v>
      </c>
      <c r="I669" s="60">
        <f t="shared" ref="I669:M669" si="1155">I670</f>
        <v>14832652.800000001</v>
      </c>
      <c r="J669" s="60">
        <f t="shared" si="1155"/>
        <v>14786652.800000001</v>
      </c>
      <c r="K669" s="60">
        <f t="shared" si="1155"/>
        <v>0</v>
      </c>
      <c r="L669" s="60">
        <f t="shared" si="1155"/>
        <v>0</v>
      </c>
      <c r="M669" s="60">
        <f t="shared" si="1155"/>
        <v>0</v>
      </c>
      <c r="N669" s="60">
        <f t="shared" si="1109"/>
        <v>14372530</v>
      </c>
      <c r="O669" s="60">
        <f t="shared" si="1110"/>
        <v>14832652.800000001</v>
      </c>
      <c r="P669" s="60">
        <f t="shared" si="1111"/>
        <v>14786652.800000001</v>
      </c>
      <c r="Q669" s="60">
        <f t="shared" ref="Q669:S669" si="1156">Q670</f>
        <v>0</v>
      </c>
      <c r="R669" s="60">
        <f t="shared" si="1156"/>
        <v>0</v>
      </c>
      <c r="S669" s="60">
        <f t="shared" si="1156"/>
        <v>0</v>
      </c>
      <c r="T669" s="60">
        <f t="shared" si="1086"/>
        <v>14372530</v>
      </c>
      <c r="U669" s="60">
        <f t="shared" si="1087"/>
        <v>14832652.800000001</v>
      </c>
      <c r="V669" s="60">
        <f t="shared" si="1088"/>
        <v>14786652.800000001</v>
      </c>
      <c r="W669" s="60">
        <f t="shared" ref="W669:Y669" si="1157">W670</f>
        <v>-14000</v>
      </c>
      <c r="X669" s="60">
        <f t="shared" si="1157"/>
        <v>0</v>
      </c>
      <c r="Y669" s="60">
        <f t="shared" si="1157"/>
        <v>0</v>
      </c>
      <c r="Z669" s="60">
        <f t="shared" si="1117"/>
        <v>14358530</v>
      </c>
      <c r="AA669" s="60">
        <f t="shared" si="1118"/>
        <v>14832652.800000001</v>
      </c>
      <c r="AB669" s="60">
        <f t="shared" si="1119"/>
        <v>14786652.800000001</v>
      </c>
    </row>
    <row r="670" spans="1:28" customFormat="1" ht="26.4">
      <c r="A670" s="114"/>
      <c r="B670" s="86" t="s">
        <v>34</v>
      </c>
      <c r="C670" s="35" t="s">
        <v>53</v>
      </c>
      <c r="D670" s="35" t="s">
        <v>21</v>
      </c>
      <c r="E670" s="35" t="s">
        <v>100</v>
      </c>
      <c r="F670" s="40" t="s">
        <v>124</v>
      </c>
      <c r="G670" s="41" t="s">
        <v>33</v>
      </c>
      <c r="H670" s="60">
        <v>14372530</v>
      </c>
      <c r="I670" s="60">
        <v>14832652.800000001</v>
      </c>
      <c r="J670" s="60">
        <v>14786652.800000001</v>
      </c>
      <c r="K670" s="60"/>
      <c r="L670" s="60"/>
      <c r="M670" s="60"/>
      <c r="N670" s="60">
        <f t="shared" si="1109"/>
        <v>14372530</v>
      </c>
      <c r="O670" s="60">
        <f t="shared" si="1110"/>
        <v>14832652.800000001</v>
      </c>
      <c r="P670" s="60">
        <f t="shared" si="1111"/>
        <v>14786652.800000001</v>
      </c>
      <c r="Q670" s="60"/>
      <c r="R670" s="60"/>
      <c r="S670" s="60"/>
      <c r="T670" s="60">
        <f t="shared" si="1086"/>
        <v>14372530</v>
      </c>
      <c r="U670" s="60">
        <f t="shared" si="1087"/>
        <v>14832652.800000001</v>
      </c>
      <c r="V670" s="60">
        <f t="shared" si="1088"/>
        <v>14786652.800000001</v>
      </c>
      <c r="W670" s="60">
        <v>-14000</v>
      </c>
      <c r="X670" s="60"/>
      <c r="Y670" s="60"/>
      <c r="Z670" s="60">
        <f t="shared" si="1117"/>
        <v>14358530</v>
      </c>
      <c r="AA670" s="60">
        <f t="shared" si="1118"/>
        <v>14832652.800000001</v>
      </c>
      <c r="AB670" s="60">
        <f t="shared" si="1119"/>
        <v>14786652.800000001</v>
      </c>
    </row>
    <row r="671" spans="1:28" customFormat="1">
      <c r="A671" s="114"/>
      <c r="B671" s="71" t="s">
        <v>47</v>
      </c>
      <c r="C671" s="35" t="s">
        <v>53</v>
      </c>
      <c r="D671" s="35" t="s">
        <v>21</v>
      </c>
      <c r="E671" s="35" t="s">
        <v>100</v>
      </c>
      <c r="F671" s="40" t="s">
        <v>124</v>
      </c>
      <c r="G671" s="70" t="s">
        <v>45</v>
      </c>
      <c r="H671" s="60">
        <f>H672</f>
        <v>33608</v>
      </c>
      <c r="I671" s="60">
        <f t="shared" ref="I671:M671" si="1158">I672</f>
        <v>33608</v>
      </c>
      <c r="J671" s="60">
        <f t="shared" si="1158"/>
        <v>33608</v>
      </c>
      <c r="K671" s="60">
        <f t="shared" si="1158"/>
        <v>0</v>
      </c>
      <c r="L671" s="60">
        <f t="shared" si="1158"/>
        <v>0</v>
      </c>
      <c r="M671" s="60">
        <f t="shared" si="1158"/>
        <v>0</v>
      </c>
      <c r="N671" s="60">
        <f t="shared" si="1109"/>
        <v>33608</v>
      </c>
      <c r="O671" s="60">
        <f t="shared" si="1110"/>
        <v>33608</v>
      </c>
      <c r="P671" s="60">
        <f t="shared" si="1111"/>
        <v>33608</v>
      </c>
      <c r="Q671" s="60">
        <f t="shared" ref="Q671:S671" si="1159">Q672</f>
        <v>0</v>
      </c>
      <c r="R671" s="60">
        <f t="shared" si="1159"/>
        <v>0</v>
      </c>
      <c r="S671" s="60">
        <f t="shared" si="1159"/>
        <v>0</v>
      </c>
      <c r="T671" s="60">
        <f t="shared" si="1086"/>
        <v>33608</v>
      </c>
      <c r="U671" s="60">
        <f t="shared" si="1087"/>
        <v>33608</v>
      </c>
      <c r="V671" s="60">
        <f t="shared" si="1088"/>
        <v>33608</v>
      </c>
      <c r="W671" s="60">
        <f t="shared" ref="W671:Y671" si="1160">W672</f>
        <v>14000</v>
      </c>
      <c r="X671" s="60">
        <f t="shared" si="1160"/>
        <v>0</v>
      </c>
      <c r="Y671" s="60">
        <f t="shared" si="1160"/>
        <v>0</v>
      </c>
      <c r="Z671" s="60">
        <f t="shared" si="1117"/>
        <v>47608</v>
      </c>
      <c r="AA671" s="60">
        <f t="shared" si="1118"/>
        <v>33608</v>
      </c>
      <c r="AB671" s="60">
        <f t="shared" si="1119"/>
        <v>33608</v>
      </c>
    </row>
    <row r="672" spans="1:28" customFormat="1">
      <c r="A672" s="114"/>
      <c r="B672" s="71" t="s">
        <v>56</v>
      </c>
      <c r="C672" s="35" t="s">
        <v>53</v>
      </c>
      <c r="D672" s="35" t="s">
        <v>21</v>
      </c>
      <c r="E672" s="35" t="s">
        <v>100</v>
      </c>
      <c r="F672" s="40" t="s">
        <v>124</v>
      </c>
      <c r="G672" s="70" t="s">
        <v>57</v>
      </c>
      <c r="H672" s="60">
        <v>33608</v>
      </c>
      <c r="I672" s="60">
        <v>33608</v>
      </c>
      <c r="J672" s="60">
        <v>33608</v>
      </c>
      <c r="K672" s="60"/>
      <c r="L672" s="60"/>
      <c r="M672" s="60"/>
      <c r="N672" s="60">
        <f t="shared" si="1109"/>
        <v>33608</v>
      </c>
      <c r="O672" s="60">
        <f t="shared" si="1110"/>
        <v>33608</v>
      </c>
      <c r="P672" s="60">
        <f t="shared" si="1111"/>
        <v>33608</v>
      </c>
      <c r="Q672" s="60"/>
      <c r="R672" s="60"/>
      <c r="S672" s="60"/>
      <c r="T672" s="60">
        <f t="shared" si="1086"/>
        <v>33608</v>
      </c>
      <c r="U672" s="60">
        <f t="shared" si="1087"/>
        <v>33608</v>
      </c>
      <c r="V672" s="60">
        <f t="shared" si="1088"/>
        <v>33608</v>
      </c>
      <c r="W672" s="60">
        <v>14000</v>
      </c>
      <c r="X672" s="60"/>
      <c r="Y672" s="60"/>
      <c r="Z672" s="60">
        <f t="shared" si="1117"/>
        <v>47608</v>
      </c>
      <c r="AA672" s="60">
        <f t="shared" si="1118"/>
        <v>33608</v>
      </c>
      <c r="AB672" s="60">
        <f t="shared" si="1119"/>
        <v>33608</v>
      </c>
    </row>
    <row r="673" spans="1:28" customFormat="1">
      <c r="A673" s="114"/>
      <c r="B673" s="86" t="s">
        <v>58</v>
      </c>
      <c r="C673" s="35" t="s">
        <v>53</v>
      </c>
      <c r="D673" s="35" t="s">
        <v>21</v>
      </c>
      <c r="E673" s="35" t="s">
        <v>100</v>
      </c>
      <c r="F673" s="35" t="s">
        <v>125</v>
      </c>
      <c r="G673" s="36"/>
      <c r="H673" s="60">
        <f>H674</f>
        <v>344000</v>
      </c>
      <c r="I673" s="60">
        <f t="shared" ref="I673:M674" si="1161">I674</f>
        <v>344000</v>
      </c>
      <c r="J673" s="60">
        <f t="shared" si="1161"/>
        <v>344000</v>
      </c>
      <c r="K673" s="60">
        <f t="shared" si="1161"/>
        <v>150000</v>
      </c>
      <c r="L673" s="60">
        <f t="shared" si="1161"/>
        <v>0</v>
      </c>
      <c r="M673" s="60">
        <f t="shared" si="1161"/>
        <v>0</v>
      </c>
      <c r="N673" s="60">
        <f t="shared" si="1109"/>
        <v>494000</v>
      </c>
      <c r="O673" s="60">
        <f t="shared" si="1110"/>
        <v>344000</v>
      </c>
      <c r="P673" s="60">
        <f t="shared" si="1111"/>
        <v>344000</v>
      </c>
      <c r="Q673" s="60">
        <f t="shared" ref="Q673:S674" si="1162">Q674</f>
        <v>0</v>
      </c>
      <c r="R673" s="60">
        <f t="shared" si="1162"/>
        <v>0</v>
      </c>
      <c r="S673" s="60">
        <f t="shared" si="1162"/>
        <v>0</v>
      </c>
      <c r="T673" s="60">
        <f t="shared" si="1086"/>
        <v>494000</v>
      </c>
      <c r="U673" s="60">
        <f t="shared" si="1087"/>
        <v>344000</v>
      </c>
      <c r="V673" s="60">
        <f t="shared" si="1088"/>
        <v>344000</v>
      </c>
      <c r="W673" s="60">
        <f t="shared" ref="W673:Y674" si="1163">W674</f>
        <v>250000</v>
      </c>
      <c r="X673" s="60">
        <f t="shared" si="1163"/>
        <v>0</v>
      </c>
      <c r="Y673" s="60">
        <f t="shared" si="1163"/>
        <v>0</v>
      </c>
      <c r="Z673" s="60">
        <f t="shared" si="1117"/>
        <v>744000</v>
      </c>
      <c r="AA673" s="60">
        <f t="shared" si="1118"/>
        <v>344000</v>
      </c>
      <c r="AB673" s="60">
        <f t="shared" si="1119"/>
        <v>344000</v>
      </c>
    </row>
    <row r="674" spans="1:28" customFormat="1" ht="26.4">
      <c r="A674" s="114"/>
      <c r="B674" s="82" t="s">
        <v>186</v>
      </c>
      <c r="C674" s="35" t="s">
        <v>53</v>
      </c>
      <c r="D674" s="35" t="s">
        <v>21</v>
      </c>
      <c r="E674" s="35" t="s">
        <v>100</v>
      </c>
      <c r="F674" s="35" t="s">
        <v>125</v>
      </c>
      <c r="G674" s="36" t="s">
        <v>32</v>
      </c>
      <c r="H674" s="60">
        <f>H675</f>
        <v>344000</v>
      </c>
      <c r="I674" s="60">
        <f t="shared" si="1161"/>
        <v>344000</v>
      </c>
      <c r="J674" s="60">
        <f t="shared" si="1161"/>
        <v>344000</v>
      </c>
      <c r="K674" s="60">
        <f t="shared" si="1161"/>
        <v>150000</v>
      </c>
      <c r="L674" s="60">
        <f t="shared" si="1161"/>
        <v>0</v>
      </c>
      <c r="M674" s="60">
        <f t="shared" si="1161"/>
        <v>0</v>
      </c>
      <c r="N674" s="60">
        <f t="shared" si="1109"/>
        <v>494000</v>
      </c>
      <c r="O674" s="60">
        <f t="shared" si="1110"/>
        <v>344000</v>
      </c>
      <c r="P674" s="60">
        <f t="shared" si="1111"/>
        <v>344000</v>
      </c>
      <c r="Q674" s="60">
        <f t="shared" si="1162"/>
        <v>0</v>
      </c>
      <c r="R674" s="60">
        <f t="shared" si="1162"/>
        <v>0</v>
      </c>
      <c r="S674" s="60">
        <f t="shared" si="1162"/>
        <v>0</v>
      </c>
      <c r="T674" s="60">
        <f t="shared" si="1086"/>
        <v>494000</v>
      </c>
      <c r="U674" s="60">
        <f t="shared" si="1087"/>
        <v>344000</v>
      </c>
      <c r="V674" s="60">
        <f t="shared" si="1088"/>
        <v>344000</v>
      </c>
      <c r="W674" s="60">
        <f t="shared" si="1163"/>
        <v>250000</v>
      </c>
      <c r="X674" s="60">
        <f t="shared" si="1163"/>
        <v>0</v>
      </c>
      <c r="Y674" s="60">
        <f t="shared" si="1163"/>
        <v>0</v>
      </c>
      <c r="Z674" s="60">
        <f t="shared" si="1117"/>
        <v>744000</v>
      </c>
      <c r="AA674" s="60">
        <f t="shared" si="1118"/>
        <v>344000</v>
      </c>
      <c r="AB674" s="60">
        <f t="shared" si="1119"/>
        <v>344000</v>
      </c>
    </row>
    <row r="675" spans="1:28" customFormat="1" ht="26.4">
      <c r="A675" s="114"/>
      <c r="B675" s="86" t="s">
        <v>34</v>
      </c>
      <c r="C675" s="35" t="s">
        <v>53</v>
      </c>
      <c r="D675" s="35" t="s">
        <v>21</v>
      </c>
      <c r="E675" s="35" t="s">
        <v>100</v>
      </c>
      <c r="F675" s="35" t="s">
        <v>125</v>
      </c>
      <c r="G675" s="36" t="s">
        <v>33</v>
      </c>
      <c r="H675" s="60">
        <v>344000</v>
      </c>
      <c r="I675" s="60">
        <v>344000</v>
      </c>
      <c r="J675" s="60">
        <v>344000</v>
      </c>
      <c r="K675" s="60">
        <v>150000</v>
      </c>
      <c r="L675" s="60"/>
      <c r="M675" s="60"/>
      <c r="N675" s="60">
        <f t="shared" si="1109"/>
        <v>494000</v>
      </c>
      <c r="O675" s="60">
        <f t="shared" si="1110"/>
        <v>344000</v>
      </c>
      <c r="P675" s="60">
        <f t="shared" si="1111"/>
        <v>344000</v>
      </c>
      <c r="Q675" s="60"/>
      <c r="R675" s="60"/>
      <c r="S675" s="60"/>
      <c r="T675" s="60">
        <f t="shared" si="1086"/>
        <v>494000</v>
      </c>
      <c r="U675" s="60">
        <f t="shared" si="1087"/>
        <v>344000</v>
      </c>
      <c r="V675" s="60">
        <f t="shared" si="1088"/>
        <v>344000</v>
      </c>
      <c r="W675" s="60">
        <v>250000</v>
      </c>
      <c r="X675" s="60"/>
      <c r="Y675" s="60"/>
      <c r="Z675" s="60">
        <f t="shared" si="1117"/>
        <v>744000</v>
      </c>
      <c r="AA675" s="60">
        <f t="shared" si="1118"/>
        <v>344000</v>
      </c>
      <c r="AB675" s="60">
        <f t="shared" si="1119"/>
        <v>344000</v>
      </c>
    </row>
    <row r="676" spans="1:28" customFormat="1">
      <c r="A676" s="114"/>
      <c r="B676" s="118" t="s">
        <v>340</v>
      </c>
      <c r="C676" s="35" t="s">
        <v>53</v>
      </c>
      <c r="D676" s="35" t="s">
        <v>21</v>
      </c>
      <c r="E676" s="35" t="s">
        <v>100</v>
      </c>
      <c r="F676" s="37" t="s">
        <v>341</v>
      </c>
      <c r="G676" s="112"/>
      <c r="H676" s="60">
        <f>H677</f>
        <v>24893143.620000001</v>
      </c>
      <c r="I676" s="60">
        <f t="shared" ref="I676:M677" si="1164">I677</f>
        <v>25268879.060000002</v>
      </c>
      <c r="J676" s="60">
        <f t="shared" si="1164"/>
        <v>17473062.860000003</v>
      </c>
      <c r="K676" s="60">
        <f t="shared" si="1164"/>
        <v>0</v>
      </c>
      <c r="L676" s="60">
        <f t="shared" si="1164"/>
        <v>0</v>
      </c>
      <c r="M676" s="60">
        <f t="shared" si="1164"/>
        <v>0</v>
      </c>
      <c r="N676" s="60">
        <f t="shared" si="1109"/>
        <v>24893143.620000001</v>
      </c>
      <c r="O676" s="60">
        <f t="shared" si="1110"/>
        <v>25268879.060000002</v>
      </c>
      <c r="P676" s="60">
        <f t="shared" si="1111"/>
        <v>17473062.860000003</v>
      </c>
      <c r="Q676" s="60">
        <f t="shared" ref="Q676:S677" si="1165">Q677</f>
        <v>-4718718</v>
      </c>
      <c r="R676" s="60">
        <f t="shared" si="1165"/>
        <v>0</v>
      </c>
      <c r="S676" s="60">
        <f t="shared" si="1165"/>
        <v>0</v>
      </c>
      <c r="T676" s="60">
        <f t="shared" si="1086"/>
        <v>20174425.620000001</v>
      </c>
      <c r="U676" s="60">
        <f t="shared" si="1087"/>
        <v>25268879.060000002</v>
      </c>
      <c r="V676" s="60">
        <f t="shared" si="1088"/>
        <v>17473062.860000003</v>
      </c>
      <c r="W676" s="60">
        <f t="shared" ref="W676:Y677" si="1166">W677</f>
        <v>-542000</v>
      </c>
      <c r="X676" s="60">
        <f t="shared" si="1166"/>
        <v>0</v>
      </c>
      <c r="Y676" s="60">
        <f t="shared" si="1166"/>
        <v>0</v>
      </c>
      <c r="Z676" s="60">
        <f t="shared" si="1117"/>
        <v>19632425.620000001</v>
      </c>
      <c r="AA676" s="60">
        <f t="shared" si="1118"/>
        <v>25268879.060000002</v>
      </c>
      <c r="AB676" s="60">
        <f t="shared" si="1119"/>
        <v>17473062.860000003</v>
      </c>
    </row>
    <row r="677" spans="1:28" customFormat="1">
      <c r="A677" s="114"/>
      <c r="B677" s="82" t="s">
        <v>47</v>
      </c>
      <c r="C677" s="35" t="s">
        <v>53</v>
      </c>
      <c r="D677" s="35" t="s">
        <v>21</v>
      </c>
      <c r="E677" s="35" t="s">
        <v>100</v>
      </c>
      <c r="F677" s="37" t="s">
        <v>341</v>
      </c>
      <c r="G677" s="112" t="s">
        <v>45</v>
      </c>
      <c r="H677" s="60">
        <f>H678</f>
        <v>24893143.620000001</v>
      </c>
      <c r="I677" s="60">
        <f t="shared" si="1164"/>
        <v>25268879.060000002</v>
      </c>
      <c r="J677" s="60">
        <f t="shared" si="1164"/>
        <v>17473062.860000003</v>
      </c>
      <c r="K677" s="60">
        <f t="shared" si="1164"/>
        <v>0</v>
      </c>
      <c r="L677" s="60">
        <f t="shared" si="1164"/>
        <v>0</v>
      </c>
      <c r="M677" s="60">
        <f t="shared" si="1164"/>
        <v>0</v>
      </c>
      <c r="N677" s="60">
        <f t="shared" si="1109"/>
        <v>24893143.620000001</v>
      </c>
      <c r="O677" s="60">
        <f t="shared" si="1110"/>
        <v>25268879.060000002</v>
      </c>
      <c r="P677" s="60">
        <f t="shared" si="1111"/>
        <v>17473062.860000003</v>
      </c>
      <c r="Q677" s="60">
        <f t="shared" si="1165"/>
        <v>-4718718</v>
      </c>
      <c r="R677" s="60">
        <f t="shared" si="1165"/>
        <v>0</v>
      </c>
      <c r="S677" s="60">
        <f t="shared" si="1165"/>
        <v>0</v>
      </c>
      <c r="T677" s="60">
        <f t="shared" si="1086"/>
        <v>20174425.620000001</v>
      </c>
      <c r="U677" s="60">
        <f t="shared" si="1087"/>
        <v>25268879.060000002</v>
      </c>
      <c r="V677" s="60">
        <f t="shared" si="1088"/>
        <v>17473062.860000003</v>
      </c>
      <c r="W677" s="60">
        <f t="shared" si="1166"/>
        <v>-542000</v>
      </c>
      <c r="X677" s="60">
        <f t="shared" si="1166"/>
        <v>0</v>
      </c>
      <c r="Y677" s="60">
        <f t="shared" si="1166"/>
        <v>0</v>
      </c>
      <c r="Z677" s="60">
        <f t="shared" si="1117"/>
        <v>19632425.620000001</v>
      </c>
      <c r="AA677" s="60">
        <f t="shared" si="1118"/>
        <v>25268879.060000002</v>
      </c>
      <c r="AB677" s="60">
        <f t="shared" si="1119"/>
        <v>17473062.860000003</v>
      </c>
    </row>
    <row r="678" spans="1:28" customFormat="1">
      <c r="A678" s="114"/>
      <c r="B678" s="82" t="s">
        <v>61</v>
      </c>
      <c r="C678" s="35" t="s">
        <v>53</v>
      </c>
      <c r="D678" s="35" t="s">
        <v>21</v>
      </c>
      <c r="E678" s="35" t="s">
        <v>100</v>
      </c>
      <c r="F678" s="37" t="s">
        <v>341</v>
      </c>
      <c r="G678" s="112" t="s">
        <v>62</v>
      </c>
      <c r="H678" s="60">
        <v>24893143.620000001</v>
      </c>
      <c r="I678" s="60">
        <v>25268879.060000002</v>
      </c>
      <c r="J678" s="60">
        <v>17473062.860000003</v>
      </c>
      <c r="K678" s="60"/>
      <c r="L678" s="60"/>
      <c r="M678" s="60"/>
      <c r="N678" s="60">
        <f t="shared" si="1109"/>
        <v>24893143.620000001</v>
      </c>
      <c r="O678" s="60">
        <f t="shared" si="1110"/>
        <v>25268879.060000002</v>
      </c>
      <c r="P678" s="60">
        <f t="shared" si="1111"/>
        <v>17473062.860000003</v>
      </c>
      <c r="Q678" s="60">
        <v>-4718718</v>
      </c>
      <c r="R678" s="60"/>
      <c r="S678" s="60"/>
      <c r="T678" s="60">
        <f t="shared" si="1086"/>
        <v>20174425.620000001</v>
      </c>
      <c r="U678" s="60">
        <f t="shared" si="1087"/>
        <v>25268879.060000002</v>
      </c>
      <c r="V678" s="60">
        <f t="shared" si="1088"/>
        <v>17473062.860000003</v>
      </c>
      <c r="W678" s="60">
        <f>-512000-30000</f>
        <v>-542000</v>
      </c>
      <c r="X678" s="60"/>
      <c r="Y678" s="60"/>
      <c r="Z678" s="60">
        <f t="shared" si="1117"/>
        <v>19632425.620000001</v>
      </c>
      <c r="AA678" s="60">
        <f t="shared" si="1118"/>
        <v>25268879.060000002</v>
      </c>
      <c r="AB678" s="60">
        <f t="shared" si="1119"/>
        <v>17473062.860000003</v>
      </c>
    </row>
    <row r="679" spans="1:28" customFormat="1">
      <c r="A679" s="114"/>
      <c r="B679" s="102" t="s">
        <v>194</v>
      </c>
      <c r="C679" s="35" t="s">
        <v>53</v>
      </c>
      <c r="D679" s="35" t="s">
        <v>21</v>
      </c>
      <c r="E679" s="35" t="s">
        <v>100</v>
      </c>
      <c r="F679" s="35" t="s">
        <v>195</v>
      </c>
      <c r="G679" s="36"/>
      <c r="H679" s="60">
        <f>H680+H682</f>
        <v>1901802</v>
      </c>
      <c r="I679" s="60">
        <f t="shared" ref="I679:J679" si="1167">I680+I682</f>
        <v>1901802</v>
      </c>
      <c r="J679" s="60">
        <f t="shared" si="1167"/>
        <v>1901802</v>
      </c>
      <c r="K679" s="60">
        <f t="shared" ref="K679:M679" si="1168">K680+K682</f>
        <v>0</v>
      </c>
      <c r="L679" s="60">
        <f t="shared" si="1168"/>
        <v>0</v>
      </c>
      <c r="M679" s="60">
        <f t="shared" si="1168"/>
        <v>0</v>
      </c>
      <c r="N679" s="60">
        <f t="shared" ref="N679:P683" si="1169">H679+K679</f>
        <v>1901802</v>
      </c>
      <c r="O679" s="60">
        <f t="shared" si="1169"/>
        <v>1901802</v>
      </c>
      <c r="P679" s="60">
        <f t="shared" si="1169"/>
        <v>1901802</v>
      </c>
      <c r="Q679" s="60">
        <f>Q680+Q682+Q684</f>
        <v>0</v>
      </c>
      <c r="R679" s="60">
        <f t="shared" ref="R679:S679" si="1170">R680+R682+R684</f>
        <v>0</v>
      </c>
      <c r="S679" s="60">
        <f t="shared" si="1170"/>
        <v>0</v>
      </c>
      <c r="T679" s="60">
        <f t="shared" si="1086"/>
        <v>1901802</v>
      </c>
      <c r="U679" s="60">
        <f t="shared" si="1087"/>
        <v>1901802</v>
      </c>
      <c r="V679" s="60">
        <f t="shared" si="1088"/>
        <v>1901802</v>
      </c>
      <c r="W679" s="60">
        <f>W680+W682+W684</f>
        <v>0</v>
      </c>
      <c r="X679" s="60">
        <f t="shared" ref="X679:Y679" si="1171">X680+X682+X684</f>
        <v>0</v>
      </c>
      <c r="Y679" s="60">
        <f t="shared" si="1171"/>
        <v>0</v>
      </c>
      <c r="Z679" s="60">
        <f t="shared" si="1117"/>
        <v>1901802</v>
      </c>
      <c r="AA679" s="60">
        <f t="shared" si="1118"/>
        <v>1901802</v>
      </c>
      <c r="AB679" s="60">
        <f t="shared" si="1119"/>
        <v>1901802</v>
      </c>
    </row>
    <row r="680" spans="1:28" customFormat="1" ht="39.6">
      <c r="A680" s="114"/>
      <c r="B680" s="86" t="s">
        <v>51</v>
      </c>
      <c r="C680" s="35" t="s">
        <v>53</v>
      </c>
      <c r="D680" s="35" t="s">
        <v>21</v>
      </c>
      <c r="E680" s="35" t="s">
        <v>100</v>
      </c>
      <c r="F680" s="35" t="s">
        <v>195</v>
      </c>
      <c r="G680" s="36" t="s">
        <v>49</v>
      </c>
      <c r="H680" s="60">
        <f>H681</f>
        <v>1844302</v>
      </c>
      <c r="I680" s="60">
        <f t="shared" ref="I680:M680" si="1172">I681</f>
        <v>1844302</v>
      </c>
      <c r="J680" s="60">
        <f t="shared" si="1172"/>
        <v>1844302</v>
      </c>
      <c r="K680" s="60">
        <f t="shared" si="1172"/>
        <v>0</v>
      </c>
      <c r="L680" s="60">
        <f t="shared" si="1172"/>
        <v>0</v>
      </c>
      <c r="M680" s="60">
        <f t="shared" si="1172"/>
        <v>0</v>
      </c>
      <c r="N680" s="60">
        <f t="shared" si="1169"/>
        <v>1844302</v>
      </c>
      <c r="O680" s="60">
        <f t="shared" si="1169"/>
        <v>1844302</v>
      </c>
      <c r="P680" s="60">
        <f t="shared" si="1169"/>
        <v>1844302</v>
      </c>
      <c r="Q680" s="60">
        <f t="shared" ref="Q680:S680" si="1173">Q681</f>
        <v>0</v>
      </c>
      <c r="R680" s="60">
        <f t="shared" si="1173"/>
        <v>0</v>
      </c>
      <c r="S680" s="60">
        <f t="shared" si="1173"/>
        <v>0</v>
      </c>
      <c r="T680" s="60">
        <f t="shared" si="1086"/>
        <v>1844302</v>
      </c>
      <c r="U680" s="60">
        <f t="shared" si="1087"/>
        <v>1844302</v>
      </c>
      <c r="V680" s="60">
        <f t="shared" si="1088"/>
        <v>1844302</v>
      </c>
      <c r="W680" s="60">
        <f t="shared" ref="W680:Y680" si="1174">W681</f>
        <v>0</v>
      </c>
      <c r="X680" s="60">
        <f t="shared" si="1174"/>
        <v>0</v>
      </c>
      <c r="Y680" s="60">
        <f t="shared" si="1174"/>
        <v>0</v>
      </c>
      <c r="Z680" s="60">
        <f t="shared" si="1117"/>
        <v>1844302</v>
      </c>
      <c r="AA680" s="60">
        <f t="shared" si="1118"/>
        <v>1844302</v>
      </c>
      <c r="AB680" s="60">
        <f t="shared" si="1119"/>
        <v>1844302</v>
      </c>
    </row>
    <row r="681" spans="1:28" customFormat="1">
      <c r="A681" s="114"/>
      <c r="B681" s="86" t="s">
        <v>52</v>
      </c>
      <c r="C681" s="35" t="s">
        <v>53</v>
      </c>
      <c r="D681" s="35" t="s">
        <v>21</v>
      </c>
      <c r="E681" s="35" t="s">
        <v>100</v>
      </c>
      <c r="F681" s="35" t="s">
        <v>195</v>
      </c>
      <c r="G681" s="36" t="s">
        <v>50</v>
      </c>
      <c r="H681" s="60">
        <v>1844302</v>
      </c>
      <c r="I681" s="60">
        <v>1844302</v>
      </c>
      <c r="J681" s="60">
        <v>1844302</v>
      </c>
      <c r="K681" s="60"/>
      <c r="L681" s="60"/>
      <c r="M681" s="60"/>
      <c r="N681" s="60">
        <f t="shared" si="1169"/>
        <v>1844302</v>
      </c>
      <c r="O681" s="60">
        <f t="shared" si="1169"/>
        <v>1844302</v>
      </c>
      <c r="P681" s="60">
        <f t="shared" si="1169"/>
        <v>1844302</v>
      </c>
      <c r="Q681" s="60"/>
      <c r="R681" s="60"/>
      <c r="S681" s="60"/>
      <c r="T681" s="60">
        <f t="shared" si="1086"/>
        <v>1844302</v>
      </c>
      <c r="U681" s="60">
        <f t="shared" si="1087"/>
        <v>1844302</v>
      </c>
      <c r="V681" s="60">
        <f t="shared" si="1088"/>
        <v>1844302</v>
      </c>
      <c r="W681" s="60"/>
      <c r="X681" s="60"/>
      <c r="Y681" s="60"/>
      <c r="Z681" s="60">
        <f t="shared" si="1117"/>
        <v>1844302</v>
      </c>
      <c r="AA681" s="60">
        <f t="shared" si="1118"/>
        <v>1844302</v>
      </c>
      <c r="AB681" s="60">
        <f t="shared" si="1119"/>
        <v>1844302</v>
      </c>
    </row>
    <row r="682" spans="1:28" customFormat="1" ht="26.4">
      <c r="A682" s="114"/>
      <c r="B682" s="82" t="s">
        <v>186</v>
      </c>
      <c r="C682" s="35" t="s">
        <v>53</v>
      </c>
      <c r="D682" s="35" t="s">
        <v>21</v>
      </c>
      <c r="E682" s="35" t="s">
        <v>100</v>
      </c>
      <c r="F682" s="35" t="s">
        <v>195</v>
      </c>
      <c r="G682" s="36" t="s">
        <v>32</v>
      </c>
      <c r="H682" s="60">
        <f>H683</f>
        <v>57500</v>
      </c>
      <c r="I682" s="60">
        <f t="shared" ref="I682:M682" si="1175">I683</f>
        <v>57500</v>
      </c>
      <c r="J682" s="60">
        <f t="shared" si="1175"/>
        <v>57500</v>
      </c>
      <c r="K682" s="60">
        <f t="shared" si="1175"/>
        <v>0</v>
      </c>
      <c r="L682" s="60">
        <f t="shared" si="1175"/>
        <v>0</v>
      </c>
      <c r="M682" s="60">
        <f t="shared" si="1175"/>
        <v>0</v>
      </c>
      <c r="N682" s="60">
        <f t="shared" si="1169"/>
        <v>57500</v>
      </c>
      <c r="O682" s="60">
        <f t="shared" si="1169"/>
        <v>57500</v>
      </c>
      <c r="P682" s="60">
        <f t="shared" si="1169"/>
        <v>57500</v>
      </c>
      <c r="Q682" s="60">
        <f t="shared" ref="Q682:S682" si="1176">Q683</f>
        <v>-3000</v>
      </c>
      <c r="R682" s="60">
        <f t="shared" si="1176"/>
        <v>0</v>
      </c>
      <c r="S682" s="60">
        <f t="shared" si="1176"/>
        <v>0</v>
      </c>
      <c r="T682" s="60">
        <f t="shared" si="1086"/>
        <v>54500</v>
      </c>
      <c r="U682" s="60">
        <f t="shared" si="1087"/>
        <v>57500</v>
      </c>
      <c r="V682" s="60">
        <f t="shared" si="1088"/>
        <v>57500</v>
      </c>
      <c r="W682" s="60">
        <f t="shared" ref="W682:Y682" si="1177">W683</f>
        <v>0</v>
      </c>
      <c r="X682" s="60">
        <f t="shared" si="1177"/>
        <v>0</v>
      </c>
      <c r="Y682" s="60">
        <f t="shared" si="1177"/>
        <v>0</v>
      </c>
      <c r="Z682" s="60">
        <f t="shared" si="1117"/>
        <v>54500</v>
      </c>
      <c r="AA682" s="60">
        <f t="shared" si="1118"/>
        <v>57500</v>
      </c>
      <c r="AB682" s="60">
        <f t="shared" si="1119"/>
        <v>57500</v>
      </c>
    </row>
    <row r="683" spans="1:28" customFormat="1" ht="26.4">
      <c r="A683" s="114"/>
      <c r="B683" s="86" t="s">
        <v>34</v>
      </c>
      <c r="C683" s="35" t="s">
        <v>53</v>
      </c>
      <c r="D683" s="35" t="s">
        <v>21</v>
      </c>
      <c r="E683" s="35" t="s">
        <v>100</v>
      </c>
      <c r="F683" s="35" t="s">
        <v>195</v>
      </c>
      <c r="G683" s="36" t="s">
        <v>33</v>
      </c>
      <c r="H683" s="60">
        <v>57500</v>
      </c>
      <c r="I683" s="60">
        <v>57500</v>
      </c>
      <c r="J683" s="60">
        <v>57500</v>
      </c>
      <c r="K683" s="60"/>
      <c r="L683" s="60"/>
      <c r="M683" s="60"/>
      <c r="N683" s="60">
        <f t="shared" si="1169"/>
        <v>57500</v>
      </c>
      <c r="O683" s="60">
        <f t="shared" si="1169"/>
        <v>57500</v>
      </c>
      <c r="P683" s="60">
        <f t="shared" si="1169"/>
        <v>57500</v>
      </c>
      <c r="Q683" s="60">
        <v>-3000</v>
      </c>
      <c r="R683" s="60"/>
      <c r="S683" s="60"/>
      <c r="T683" s="60">
        <f t="shared" si="1086"/>
        <v>54500</v>
      </c>
      <c r="U683" s="60">
        <f t="shared" si="1087"/>
        <v>57500</v>
      </c>
      <c r="V683" s="60">
        <f t="shared" si="1088"/>
        <v>57500</v>
      </c>
      <c r="W683" s="60"/>
      <c r="X683" s="60"/>
      <c r="Y683" s="60"/>
      <c r="Z683" s="60">
        <f t="shared" si="1117"/>
        <v>54500</v>
      </c>
      <c r="AA683" s="60">
        <f t="shared" si="1118"/>
        <v>57500</v>
      </c>
      <c r="AB683" s="60">
        <f t="shared" si="1119"/>
        <v>57500</v>
      </c>
    </row>
    <row r="684" spans="1:28" customFormat="1">
      <c r="A684" s="114"/>
      <c r="B684" s="86" t="s">
        <v>47</v>
      </c>
      <c r="C684" s="35" t="s">
        <v>53</v>
      </c>
      <c r="D684" s="35" t="s">
        <v>21</v>
      </c>
      <c r="E684" s="35" t="s">
        <v>100</v>
      </c>
      <c r="F684" s="35" t="s">
        <v>195</v>
      </c>
      <c r="G684" s="37" t="s">
        <v>45</v>
      </c>
      <c r="H684" s="60"/>
      <c r="I684" s="60"/>
      <c r="J684" s="60"/>
      <c r="K684" s="60"/>
      <c r="L684" s="60"/>
      <c r="M684" s="60"/>
      <c r="N684" s="60"/>
      <c r="O684" s="60"/>
      <c r="P684" s="60"/>
      <c r="Q684" s="60">
        <f>Q685</f>
        <v>3000</v>
      </c>
      <c r="R684" s="60">
        <f t="shared" ref="R684:S684" si="1178">R685</f>
        <v>0</v>
      </c>
      <c r="S684" s="60">
        <f t="shared" si="1178"/>
        <v>0</v>
      </c>
      <c r="T684" s="60">
        <f t="shared" ref="T684:T685" si="1179">N684+Q684</f>
        <v>3000</v>
      </c>
      <c r="U684" s="60">
        <f t="shared" ref="U684:U685" si="1180">O684+R684</f>
        <v>0</v>
      </c>
      <c r="V684" s="60">
        <f t="shared" ref="V684:V685" si="1181">P684+S684</f>
        <v>0</v>
      </c>
      <c r="W684" s="60">
        <f>W685</f>
        <v>0</v>
      </c>
      <c r="X684" s="60">
        <f t="shared" ref="X684:Y684" si="1182">X685</f>
        <v>0</v>
      </c>
      <c r="Y684" s="60">
        <f t="shared" si="1182"/>
        <v>0</v>
      </c>
      <c r="Z684" s="60">
        <f t="shared" si="1117"/>
        <v>3000</v>
      </c>
      <c r="AA684" s="60">
        <f t="shared" si="1118"/>
        <v>0</v>
      </c>
      <c r="AB684" s="60">
        <f t="shared" si="1119"/>
        <v>0</v>
      </c>
    </row>
    <row r="685" spans="1:28" customFormat="1">
      <c r="A685" s="114"/>
      <c r="B685" s="86" t="s">
        <v>56</v>
      </c>
      <c r="C685" s="35" t="s">
        <v>53</v>
      </c>
      <c r="D685" s="35" t="s">
        <v>21</v>
      </c>
      <c r="E685" s="35" t="s">
        <v>100</v>
      </c>
      <c r="F685" s="35" t="s">
        <v>195</v>
      </c>
      <c r="G685" s="37" t="s">
        <v>57</v>
      </c>
      <c r="H685" s="60"/>
      <c r="I685" s="60"/>
      <c r="J685" s="60"/>
      <c r="K685" s="60"/>
      <c r="L685" s="60"/>
      <c r="M685" s="60"/>
      <c r="N685" s="60"/>
      <c r="O685" s="60"/>
      <c r="P685" s="60"/>
      <c r="Q685" s="60">
        <v>3000</v>
      </c>
      <c r="R685" s="60"/>
      <c r="S685" s="60"/>
      <c r="T685" s="60">
        <f t="shared" si="1179"/>
        <v>3000</v>
      </c>
      <c r="U685" s="60">
        <f t="shared" si="1180"/>
        <v>0</v>
      </c>
      <c r="V685" s="60">
        <f t="shared" si="1181"/>
        <v>0</v>
      </c>
      <c r="W685" s="60"/>
      <c r="X685" s="60"/>
      <c r="Y685" s="60"/>
      <c r="Z685" s="60">
        <f t="shared" si="1117"/>
        <v>3000</v>
      </c>
      <c r="AA685" s="60">
        <f t="shared" si="1118"/>
        <v>0</v>
      </c>
      <c r="AB685" s="60">
        <f t="shared" si="1119"/>
        <v>0</v>
      </c>
    </row>
    <row r="686" spans="1:28" customFormat="1" ht="26.4">
      <c r="A686" s="114"/>
      <c r="B686" s="71" t="s">
        <v>396</v>
      </c>
      <c r="C686" s="35" t="s">
        <v>53</v>
      </c>
      <c r="D686" s="35" t="s">
        <v>21</v>
      </c>
      <c r="E686" s="35" t="s">
        <v>100</v>
      </c>
      <c r="F686" s="35" t="s">
        <v>395</v>
      </c>
      <c r="G686" s="37"/>
      <c r="H686" s="60"/>
      <c r="I686" s="60"/>
      <c r="J686" s="60"/>
      <c r="K686" s="60">
        <f>K687</f>
        <v>5165288.76</v>
      </c>
      <c r="L686" s="60">
        <f t="shared" ref="L686:M687" si="1183">L687</f>
        <v>0</v>
      </c>
      <c r="M686" s="60">
        <f t="shared" si="1183"/>
        <v>0</v>
      </c>
      <c r="N686" s="60">
        <f t="shared" ref="N686:N688" si="1184">H686+K686</f>
        <v>5165288.76</v>
      </c>
      <c r="O686" s="60">
        <f t="shared" ref="O686:O688" si="1185">I686+L686</f>
        <v>0</v>
      </c>
      <c r="P686" s="60">
        <f t="shared" ref="P686:P688" si="1186">J686+M686</f>
        <v>0</v>
      </c>
      <c r="Q686" s="60">
        <f>Q687</f>
        <v>0</v>
      </c>
      <c r="R686" s="60">
        <f t="shared" ref="R686:S687" si="1187">R687</f>
        <v>0</v>
      </c>
      <c r="S686" s="60">
        <f t="shared" si="1187"/>
        <v>0</v>
      </c>
      <c r="T686" s="60">
        <f t="shared" si="1086"/>
        <v>5165288.76</v>
      </c>
      <c r="U686" s="60">
        <f t="shared" si="1087"/>
        <v>0</v>
      </c>
      <c r="V686" s="60">
        <f t="shared" si="1088"/>
        <v>0</v>
      </c>
      <c r="W686" s="60">
        <f>W687</f>
        <v>-286563.5</v>
      </c>
      <c r="X686" s="60">
        <f t="shared" ref="X686:Y687" si="1188">X687</f>
        <v>0</v>
      </c>
      <c r="Y686" s="60">
        <f t="shared" si="1188"/>
        <v>0</v>
      </c>
      <c r="Z686" s="60">
        <f t="shared" si="1117"/>
        <v>4878725.26</v>
      </c>
      <c r="AA686" s="60">
        <f t="shared" si="1118"/>
        <v>0</v>
      </c>
      <c r="AB686" s="60">
        <f t="shared" si="1119"/>
        <v>0</v>
      </c>
    </row>
    <row r="687" spans="1:28" customFormat="1">
      <c r="A687" s="114"/>
      <c r="B687" s="82" t="s">
        <v>47</v>
      </c>
      <c r="C687" s="35" t="s">
        <v>53</v>
      </c>
      <c r="D687" s="35" t="s">
        <v>21</v>
      </c>
      <c r="E687" s="35" t="s">
        <v>100</v>
      </c>
      <c r="F687" s="35" t="s">
        <v>395</v>
      </c>
      <c r="G687" s="37" t="s">
        <v>45</v>
      </c>
      <c r="H687" s="60"/>
      <c r="I687" s="60"/>
      <c r="J687" s="60"/>
      <c r="K687" s="60">
        <f>K688</f>
        <v>5165288.76</v>
      </c>
      <c r="L687" s="60">
        <f t="shared" si="1183"/>
        <v>0</v>
      </c>
      <c r="M687" s="60">
        <f t="shared" si="1183"/>
        <v>0</v>
      </c>
      <c r="N687" s="60">
        <f t="shared" si="1184"/>
        <v>5165288.76</v>
      </c>
      <c r="O687" s="60">
        <f t="shared" si="1185"/>
        <v>0</v>
      </c>
      <c r="P687" s="60">
        <f t="shared" si="1186"/>
        <v>0</v>
      </c>
      <c r="Q687" s="60">
        <f>Q688</f>
        <v>0</v>
      </c>
      <c r="R687" s="60">
        <f t="shared" si="1187"/>
        <v>0</v>
      </c>
      <c r="S687" s="60">
        <f t="shared" si="1187"/>
        <v>0</v>
      </c>
      <c r="T687" s="60">
        <f t="shared" si="1086"/>
        <v>5165288.76</v>
      </c>
      <c r="U687" s="60">
        <f t="shared" si="1087"/>
        <v>0</v>
      </c>
      <c r="V687" s="60">
        <f t="shared" si="1088"/>
        <v>0</v>
      </c>
      <c r="W687" s="60">
        <f>W688</f>
        <v>-286563.5</v>
      </c>
      <c r="X687" s="60">
        <f t="shared" si="1188"/>
        <v>0</v>
      </c>
      <c r="Y687" s="60">
        <f t="shared" si="1188"/>
        <v>0</v>
      </c>
      <c r="Z687" s="60">
        <f t="shared" si="1117"/>
        <v>4878725.26</v>
      </c>
      <c r="AA687" s="60">
        <f t="shared" si="1118"/>
        <v>0</v>
      </c>
      <c r="AB687" s="60">
        <f t="shared" si="1119"/>
        <v>0</v>
      </c>
    </row>
    <row r="688" spans="1:28" customFormat="1">
      <c r="A688" s="114"/>
      <c r="B688" s="82" t="s">
        <v>61</v>
      </c>
      <c r="C688" s="35" t="s">
        <v>53</v>
      </c>
      <c r="D688" s="35" t="s">
        <v>21</v>
      </c>
      <c r="E688" s="35" t="s">
        <v>100</v>
      </c>
      <c r="F688" s="35" t="s">
        <v>395</v>
      </c>
      <c r="G688" s="37" t="s">
        <v>62</v>
      </c>
      <c r="H688" s="60"/>
      <c r="I688" s="60"/>
      <c r="J688" s="60"/>
      <c r="K688" s="60">
        <v>5165288.76</v>
      </c>
      <c r="L688" s="60"/>
      <c r="M688" s="60"/>
      <c r="N688" s="60">
        <f t="shared" si="1184"/>
        <v>5165288.76</v>
      </c>
      <c r="O688" s="60">
        <f t="shared" si="1185"/>
        <v>0</v>
      </c>
      <c r="P688" s="60">
        <f t="shared" si="1186"/>
        <v>0</v>
      </c>
      <c r="Q688" s="60"/>
      <c r="R688" s="60"/>
      <c r="S688" s="60"/>
      <c r="T688" s="60">
        <f t="shared" si="1086"/>
        <v>5165288.76</v>
      </c>
      <c r="U688" s="60">
        <f t="shared" si="1087"/>
        <v>0</v>
      </c>
      <c r="V688" s="60">
        <f t="shared" si="1088"/>
        <v>0</v>
      </c>
      <c r="W688" s="60">
        <v>-286563.5</v>
      </c>
      <c r="X688" s="60"/>
      <c r="Y688" s="60"/>
      <c r="Z688" s="60">
        <f t="shared" si="1117"/>
        <v>4878725.26</v>
      </c>
      <c r="AA688" s="60">
        <f t="shared" si="1118"/>
        <v>0</v>
      </c>
      <c r="AB688" s="60">
        <f t="shared" si="1119"/>
        <v>0</v>
      </c>
    </row>
    <row r="689" spans="1:28" customFormat="1">
      <c r="A689" s="114"/>
      <c r="B689" s="82" t="s">
        <v>267</v>
      </c>
      <c r="C689" s="34" t="s">
        <v>53</v>
      </c>
      <c r="D689" s="34" t="s">
        <v>21</v>
      </c>
      <c r="E689" s="34" t="s">
        <v>100</v>
      </c>
      <c r="F689" s="100" t="s">
        <v>268</v>
      </c>
      <c r="G689" s="37"/>
      <c r="H689" s="60">
        <f>H690</f>
        <v>4616574</v>
      </c>
      <c r="I689" s="60">
        <f t="shared" ref="I689:M690" si="1189">I690</f>
        <v>4713601.63</v>
      </c>
      <c r="J689" s="60">
        <f t="shared" si="1189"/>
        <v>4813633.66</v>
      </c>
      <c r="K689" s="60">
        <f t="shared" si="1189"/>
        <v>0</v>
      </c>
      <c r="L689" s="60">
        <f t="shared" si="1189"/>
        <v>0</v>
      </c>
      <c r="M689" s="60">
        <f t="shared" si="1189"/>
        <v>0</v>
      </c>
      <c r="N689" s="60">
        <f t="shared" si="1109"/>
        <v>4616574</v>
      </c>
      <c r="O689" s="60">
        <f t="shared" si="1110"/>
        <v>4713601.63</v>
      </c>
      <c r="P689" s="60">
        <f t="shared" si="1111"/>
        <v>4813633.66</v>
      </c>
      <c r="Q689" s="60">
        <f t="shared" ref="Q689:S690" si="1190">Q690</f>
        <v>497000</v>
      </c>
      <c r="R689" s="60">
        <f t="shared" si="1190"/>
        <v>0</v>
      </c>
      <c r="S689" s="60">
        <f t="shared" si="1190"/>
        <v>0</v>
      </c>
      <c r="T689" s="60">
        <f t="shared" si="1086"/>
        <v>5113574</v>
      </c>
      <c r="U689" s="60">
        <f t="shared" si="1087"/>
        <v>4713601.63</v>
      </c>
      <c r="V689" s="60">
        <f t="shared" si="1088"/>
        <v>4813633.66</v>
      </c>
      <c r="W689" s="60">
        <f t="shared" ref="W689:Y690" si="1191">W690</f>
        <v>0</v>
      </c>
      <c r="X689" s="60">
        <f t="shared" si="1191"/>
        <v>0</v>
      </c>
      <c r="Y689" s="60">
        <f t="shared" si="1191"/>
        <v>0</v>
      </c>
      <c r="Z689" s="60">
        <f t="shared" si="1117"/>
        <v>5113574</v>
      </c>
      <c r="AA689" s="60">
        <f t="shared" si="1118"/>
        <v>4713601.63</v>
      </c>
      <c r="AB689" s="60">
        <f t="shared" si="1119"/>
        <v>4813633.66</v>
      </c>
    </row>
    <row r="690" spans="1:28" customFormat="1" ht="26.4">
      <c r="A690" s="114"/>
      <c r="B690" s="74" t="s">
        <v>41</v>
      </c>
      <c r="C690" s="34" t="s">
        <v>53</v>
      </c>
      <c r="D690" s="34" t="s">
        <v>21</v>
      </c>
      <c r="E690" s="34" t="s">
        <v>100</v>
      </c>
      <c r="F690" s="100" t="s">
        <v>268</v>
      </c>
      <c r="G690" s="36" t="s">
        <v>39</v>
      </c>
      <c r="H690" s="60">
        <f>H691</f>
        <v>4616574</v>
      </c>
      <c r="I690" s="60">
        <f t="shared" si="1189"/>
        <v>4713601.63</v>
      </c>
      <c r="J690" s="60">
        <f t="shared" si="1189"/>
        <v>4813633.66</v>
      </c>
      <c r="K690" s="60">
        <f t="shared" si="1189"/>
        <v>0</v>
      </c>
      <c r="L690" s="60">
        <f t="shared" si="1189"/>
        <v>0</v>
      </c>
      <c r="M690" s="60">
        <f t="shared" si="1189"/>
        <v>0</v>
      </c>
      <c r="N690" s="60">
        <f t="shared" si="1109"/>
        <v>4616574</v>
      </c>
      <c r="O690" s="60">
        <f t="shared" si="1110"/>
        <v>4713601.63</v>
      </c>
      <c r="P690" s="60">
        <f t="shared" si="1111"/>
        <v>4813633.66</v>
      </c>
      <c r="Q690" s="60">
        <f t="shared" si="1190"/>
        <v>497000</v>
      </c>
      <c r="R690" s="60">
        <f t="shared" si="1190"/>
        <v>0</v>
      </c>
      <c r="S690" s="60">
        <f t="shared" si="1190"/>
        <v>0</v>
      </c>
      <c r="T690" s="60">
        <f t="shared" si="1086"/>
        <v>5113574</v>
      </c>
      <c r="U690" s="60">
        <f t="shared" si="1087"/>
        <v>4713601.63</v>
      </c>
      <c r="V690" s="60">
        <f t="shared" si="1088"/>
        <v>4813633.66</v>
      </c>
      <c r="W690" s="60">
        <f t="shared" si="1191"/>
        <v>0</v>
      </c>
      <c r="X690" s="60">
        <f t="shared" si="1191"/>
        <v>0</v>
      </c>
      <c r="Y690" s="60">
        <f t="shared" si="1191"/>
        <v>0</v>
      </c>
      <c r="Z690" s="60">
        <f t="shared" si="1117"/>
        <v>5113574</v>
      </c>
      <c r="AA690" s="60">
        <f t="shared" si="1118"/>
        <v>4713601.63</v>
      </c>
      <c r="AB690" s="60">
        <f t="shared" si="1119"/>
        <v>4813633.66</v>
      </c>
    </row>
    <row r="691" spans="1:28" customFormat="1">
      <c r="A691" s="114"/>
      <c r="B691" s="82" t="s">
        <v>175</v>
      </c>
      <c r="C691" s="34" t="s">
        <v>53</v>
      </c>
      <c r="D691" s="34" t="s">
        <v>21</v>
      </c>
      <c r="E691" s="34" t="s">
        <v>100</v>
      </c>
      <c r="F691" s="100" t="s">
        <v>268</v>
      </c>
      <c r="G691" s="36" t="s">
        <v>172</v>
      </c>
      <c r="H691" s="60">
        <v>4616574</v>
      </c>
      <c r="I691" s="60">
        <v>4713601.63</v>
      </c>
      <c r="J691" s="60">
        <v>4813633.66</v>
      </c>
      <c r="K691" s="60"/>
      <c r="L691" s="60"/>
      <c r="M691" s="60"/>
      <c r="N691" s="60">
        <f t="shared" si="1109"/>
        <v>4616574</v>
      </c>
      <c r="O691" s="60">
        <f t="shared" si="1110"/>
        <v>4713601.63</v>
      </c>
      <c r="P691" s="60">
        <f t="shared" si="1111"/>
        <v>4813633.66</v>
      </c>
      <c r="Q691" s="60">
        <v>497000</v>
      </c>
      <c r="R691" s="60"/>
      <c r="S691" s="60"/>
      <c r="T691" s="60">
        <f t="shared" si="1086"/>
        <v>5113574</v>
      </c>
      <c r="U691" s="60">
        <f t="shared" si="1087"/>
        <v>4713601.63</v>
      </c>
      <c r="V691" s="60">
        <f t="shared" si="1088"/>
        <v>4813633.66</v>
      </c>
      <c r="W691" s="60"/>
      <c r="X691" s="60"/>
      <c r="Y691" s="60"/>
      <c r="Z691" s="60">
        <f t="shared" si="1117"/>
        <v>5113574</v>
      </c>
      <c r="AA691" s="60">
        <f t="shared" si="1118"/>
        <v>4713601.63</v>
      </c>
      <c r="AB691" s="60">
        <f t="shared" si="1119"/>
        <v>4813633.66</v>
      </c>
    </row>
    <row r="692" spans="1:28" customFormat="1">
      <c r="A692" s="114"/>
      <c r="B692" s="74" t="s">
        <v>269</v>
      </c>
      <c r="C692" s="35" t="s">
        <v>53</v>
      </c>
      <c r="D692" s="35" t="s">
        <v>21</v>
      </c>
      <c r="E692" s="35" t="s">
        <v>100</v>
      </c>
      <c r="F692" s="35" t="s">
        <v>270</v>
      </c>
      <c r="G692" s="36"/>
      <c r="H692" s="60">
        <f>H693</f>
        <v>1857465</v>
      </c>
      <c r="I692" s="60">
        <f t="shared" ref="I692:M693" si="1192">I693</f>
        <v>1925763.5999999999</v>
      </c>
      <c r="J692" s="60">
        <f t="shared" si="1192"/>
        <v>1996794.14</v>
      </c>
      <c r="K692" s="60">
        <f t="shared" si="1192"/>
        <v>0</v>
      </c>
      <c r="L692" s="60">
        <f t="shared" si="1192"/>
        <v>0</v>
      </c>
      <c r="M692" s="60">
        <f t="shared" si="1192"/>
        <v>0</v>
      </c>
      <c r="N692" s="60">
        <f t="shared" si="1109"/>
        <v>1857465</v>
      </c>
      <c r="O692" s="60">
        <f t="shared" si="1110"/>
        <v>1925763.5999999999</v>
      </c>
      <c r="P692" s="60">
        <f t="shared" si="1111"/>
        <v>1996794.14</v>
      </c>
      <c r="Q692" s="60">
        <f t="shared" ref="Q692:S693" si="1193">Q693</f>
        <v>0</v>
      </c>
      <c r="R692" s="60">
        <f t="shared" si="1193"/>
        <v>0</v>
      </c>
      <c r="S692" s="60">
        <f t="shared" si="1193"/>
        <v>0</v>
      </c>
      <c r="T692" s="60">
        <f t="shared" si="1086"/>
        <v>1857465</v>
      </c>
      <c r="U692" s="60">
        <f t="shared" si="1087"/>
        <v>1925763.5999999999</v>
      </c>
      <c r="V692" s="60">
        <f t="shared" si="1088"/>
        <v>1996794.14</v>
      </c>
      <c r="W692" s="60">
        <f t="shared" ref="W692:Y693" si="1194">W693</f>
        <v>30000</v>
      </c>
      <c r="X692" s="60">
        <f t="shared" si="1194"/>
        <v>0</v>
      </c>
      <c r="Y692" s="60">
        <f t="shared" si="1194"/>
        <v>0</v>
      </c>
      <c r="Z692" s="60">
        <f t="shared" si="1117"/>
        <v>1887465</v>
      </c>
      <c r="AA692" s="60">
        <f t="shared" si="1118"/>
        <v>1925763.5999999999</v>
      </c>
      <c r="AB692" s="60">
        <f t="shared" si="1119"/>
        <v>1996794.14</v>
      </c>
    </row>
    <row r="693" spans="1:28" customFormat="1" ht="26.4">
      <c r="A693" s="114"/>
      <c r="B693" s="126" t="s">
        <v>186</v>
      </c>
      <c r="C693" s="35" t="s">
        <v>53</v>
      </c>
      <c r="D693" s="35" t="s">
        <v>21</v>
      </c>
      <c r="E693" s="35" t="s">
        <v>100</v>
      </c>
      <c r="F693" s="35" t="s">
        <v>270</v>
      </c>
      <c r="G693" s="36" t="s">
        <v>32</v>
      </c>
      <c r="H693" s="60">
        <f>H694</f>
        <v>1857465</v>
      </c>
      <c r="I693" s="60">
        <f t="shared" si="1192"/>
        <v>1925763.5999999999</v>
      </c>
      <c r="J693" s="60">
        <f t="shared" si="1192"/>
        <v>1996794.14</v>
      </c>
      <c r="K693" s="60">
        <f t="shared" si="1192"/>
        <v>0</v>
      </c>
      <c r="L693" s="60">
        <f t="shared" si="1192"/>
        <v>0</v>
      </c>
      <c r="M693" s="60">
        <f t="shared" si="1192"/>
        <v>0</v>
      </c>
      <c r="N693" s="60">
        <f t="shared" si="1109"/>
        <v>1857465</v>
      </c>
      <c r="O693" s="60">
        <f t="shared" si="1110"/>
        <v>1925763.5999999999</v>
      </c>
      <c r="P693" s="60">
        <f t="shared" si="1111"/>
        <v>1996794.14</v>
      </c>
      <c r="Q693" s="60">
        <f t="shared" si="1193"/>
        <v>0</v>
      </c>
      <c r="R693" s="60">
        <f t="shared" si="1193"/>
        <v>0</v>
      </c>
      <c r="S693" s="60">
        <f t="shared" si="1193"/>
        <v>0</v>
      </c>
      <c r="T693" s="60">
        <f t="shared" si="1086"/>
        <v>1857465</v>
      </c>
      <c r="U693" s="60">
        <f t="shared" si="1087"/>
        <v>1925763.5999999999</v>
      </c>
      <c r="V693" s="60">
        <f t="shared" si="1088"/>
        <v>1996794.14</v>
      </c>
      <c r="W693" s="60">
        <f t="shared" si="1194"/>
        <v>30000</v>
      </c>
      <c r="X693" s="60">
        <f t="shared" si="1194"/>
        <v>0</v>
      </c>
      <c r="Y693" s="60">
        <f t="shared" si="1194"/>
        <v>0</v>
      </c>
      <c r="Z693" s="60">
        <f t="shared" si="1117"/>
        <v>1887465</v>
      </c>
      <c r="AA693" s="60">
        <f t="shared" si="1118"/>
        <v>1925763.5999999999</v>
      </c>
      <c r="AB693" s="60">
        <f t="shared" si="1119"/>
        <v>1996794.14</v>
      </c>
    </row>
    <row r="694" spans="1:28" customFormat="1" ht="26.4">
      <c r="A694" s="114"/>
      <c r="B694" s="71" t="s">
        <v>34</v>
      </c>
      <c r="C694" s="35" t="s">
        <v>53</v>
      </c>
      <c r="D694" s="35" t="s">
        <v>21</v>
      </c>
      <c r="E694" s="35" t="s">
        <v>100</v>
      </c>
      <c r="F694" s="35" t="s">
        <v>270</v>
      </c>
      <c r="G694" s="36" t="s">
        <v>33</v>
      </c>
      <c r="H694" s="60">
        <v>1857465</v>
      </c>
      <c r="I694" s="60">
        <v>1925763.5999999999</v>
      </c>
      <c r="J694" s="60">
        <v>1996794.14</v>
      </c>
      <c r="K694" s="60"/>
      <c r="L694" s="60"/>
      <c r="M694" s="60"/>
      <c r="N694" s="60">
        <f t="shared" si="1109"/>
        <v>1857465</v>
      </c>
      <c r="O694" s="60">
        <f t="shared" si="1110"/>
        <v>1925763.5999999999</v>
      </c>
      <c r="P694" s="60">
        <f t="shared" si="1111"/>
        <v>1996794.14</v>
      </c>
      <c r="Q694" s="60"/>
      <c r="R694" s="60"/>
      <c r="S694" s="60"/>
      <c r="T694" s="60">
        <f t="shared" si="1086"/>
        <v>1857465</v>
      </c>
      <c r="U694" s="60">
        <f t="shared" si="1087"/>
        <v>1925763.5999999999</v>
      </c>
      <c r="V694" s="60">
        <f t="shared" si="1088"/>
        <v>1996794.14</v>
      </c>
      <c r="W694" s="60">
        <v>30000</v>
      </c>
      <c r="X694" s="60"/>
      <c r="Y694" s="60"/>
      <c r="Z694" s="60">
        <f t="shared" si="1117"/>
        <v>1887465</v>
      </c>
      <c r="AA694" s="60">
        <f t="shared" si="1118"/>
        <v>1925763.5999999999</v>
      </c>
      <c r="AB694" s="60">
        <f t="shared" si="1119"/>
        <v>1996794.14</v>
      </c>
    </row>
    <row r="695" spans="1:28" customFormat="1">
      <c r="A695" s="114"/>
      <c r="B695" s="104" t="s">
        <v>271</v>
      </c>
      <c r="C695" s="35" t="s">
        <v>53</v>
      </c>
      <c r="D695" s="35" t="s">
        <v>21</v>
      </c>
      <c r="E695" s="35" t="s">
        <v>100</v>
      </c>
      <c r="F695" s="35" t="s">
        <v>272</v>
      </c>
      <c r="G695" s="36"/>
      <c r="H695" s="60">
        <f>H696</f>
        <v>283176</v>
      </c>
      <c r="I695" s="60">
        <f t="shared" ref="I695:M696" si="1195">I696</f>
        <v>283176</v>
      </c>
      <c r="J695" s="60">
        <f t="shared" si="1195"/>
        <v>283176</v>
      </c>
      <c r="K695" s="60">
        <f t="shared" si="1195"/>
        <v>0</v>
      </c>
      <c r="L695" s="60">
        <f t="shared" si="1195"/>
        <v>0</v>
      </c>
      <c r="M695" s="60">
        <f t="shared" si="1195"/>
        <v>0</v>
      </c>
      <c r="N695" s="60">
        <f t="shared" si="1109"/>
        <v>283176</v>
      </c>
      <c r="O695" s="60">
        <f t="shared" si="1110"/>
        <v>283176</v>
      </c>
      <c r="P695" s="60">
        <f t="shared" si="1111"/>
        <v>283176</v>
      </c>
      <c r="Q695" s="60">
        <f t="shared" ref="Q695:S696" si="1196">Q696</f>
        <v>0</v>
      </c>
      <c r="R695" s="60">
        <f t="shared" si="1196"/>
        <v>0</v>
      </c>
      <c r="S695" s="60">
        <f t="shared" si="1196"/>
        <v>0</v>
      </c>
      <c r="T695" s="60">
        <f t="shared" si="1086"/>
        <v>283176</v>
      </c>
      <c r="U695" s="60">
        <f t="shared" si="1087"/>
        <v>283176</v>
      </c>
      <c r="V695" s="60">
        <f t="shared" si="1088"/>
        <v>283176</v>
      </c>
      <c r="W695" s="60">
        <f t="shared" ref="W695:Y696" si="1197">W696</f>
        <v>0</v>
      </c>
      <c r="X695" s="60">
        <f t="shared" si="1197"/>
        <v>0</v>
      </c>
      <c r="Y695" s="60">
        <f t="shared" si="1197"/>
        <v>0</v>
      </c>
      <c r="Z695" s="60">
        <f t="shared" si="1117"/>
        <v>283176</v>
      </c>
      <c r="AA695" s="60">
        <f t="shared" si="1118"/>
        <v>283176</v>
      </c>
      <c r="AB695" s="60">
        <f t="shared" si="1119"/>
        <v>283176</v>
      </c>
    </row>
    <row r="696" spans="1:28" customFormat="1" ht="26.4">
      <c r="A696" s="114"/>
      <c r="B696" s="126" t="s">
        <v>186</v>
      </c>
      <c r="C696" s="35" t="s">
        <v>53</v>
      </c>
      <c r="D696" s="35" t="s">
        <v>21</v>
      </c>
      <c r="E696" s="35" t="s">
        <v>100</v>
      </c>
      <c r="F696" s="35" t="s">
        <v>272</v>
      </c>
      <c r="G696" s="36" t="s">
        <v>32</v>
      </c>
      <c r="H696" s="60">
        <f>H697</f>
        <v>283176</v>
      </c>
      <c r="I696" s="60">
        <f t="shared" si="1195"/>
        <v>283176</v>
      </c>
      <c r="J696" s="60">
        <f t="shared" si="1195"/>
        <v>283176</v>
      </c>
      <c r="K696" s="60">
        <f t="shared" si="1195"/>
        <v>0</v>
      </c>
      <c r="L696" s="60">
        <f t="shared" si="1195"/>
        <v>0</v>
      </c>
      <c r="M696" s="60">
        <f t="shared" si="1195"/>
        <v>0</v>
      </c>
      <c r="N696" s="60">
        <f t="shared" si="1109"/>
        <v>283176</v>
      </c>
      <c r="O696" s="60">
        <f t="shared" si="1110"/>
        <v>283176</v>
      </c>
      <c r="P696" s="60">
        <f t="shared" si="1111"/>
        <v>283176</v>
      </c>
      <c r="Q696" s="60">
        <f t="shared" si="1196"/>
        <v>0</v>
      </c>
      <c r="R696" s="60">
        <f t="shared" si="1196"/>
        <v>0</v>
      </c>
      <c r="S696" s="60">
        <f t="shared" si="1196"/>
        <v>0</v>
      </c>
      <c r="T696" s="60">
        <f t="shared" si="1086"/>
        <v>283176</v>
      </c>
      <c r="U696" s="60">
        <f t="shared" si="1087"/>
        <v>283176</v>
      </c>
      <c r="V696" s="60">
        <f t="shared" si="1088"/>
        <v>283176</v>
      </c>
      <c r="W696" s="60">
        <f t="shared" si="1197"/>
        <v>0</v>
      </c>
      <c r="X696" s="60">
        <f t="shared" si="1197"/>
        <v>0</v>
      </c>
      <c r="Y696" s="60">
        <f t="shared" si="1197"/>
        <v>0</v>
      </c>
      <c r="Z696" s="60">
        <f t="shared" si="1117"/>
        <v>283176</v>
      </c>
      <c r="AA696" s="60">
        <f t="shared" si="1118"/>
        <v>283176</v>
      </c>
      <c r="AB696" s="60">
        <f t="shared" si="1119"/>
        <v>283176</v>
      </c>
    </row>
    <row r="697" spans="1:28" customFormat="1" ht="26.4">
      <c r="A697" s="114"/>
      <c r="B697" s="71" t="s">
        <v>34</v>
      </c>
      <c r="C697" s="35" t="s">
        <v>53</v>
      </c>
      <c r="D697" s="35" t="s">
        <v>21</v>
      </c>
      <c r="E697" s="35" t="s">
        <v>100</v>
      </c>
      <c r="F697" s="35" t="s">
        <v>272</v>
      </c>
      <c r="G697" s="36" t="s">
        <v>33</v>
      </c>
      <c r="H697" s="60">
        <v>283176</v>
      </c>
      <c r="I697" s="60">
        <v>283176</v>
      </c>
      <c r="J697" s="60">
        <v>283176</v>
      </c>
      <c r="K697" s="60"/>
      <c r="L697" s="60"/>
      <c r="M697" s="60"/>
      <c r="N697" s="60">
        <f t="shared" si="1109"/>
        <v>283176</v>
      </c>
      <c r="O697" s="60">
        <f t="shared" si="1110"/>
        <v>283176</v>
      </c>
      <c r="P697" s="60">
        <f t="shared" si="1111"/>
        <v>283176</v>
      </c>
      <c r="Q697" s="60"/>
      <c r="R697" s="60"/>
      <c r="S697" s="60"/>
      <c r="T697" s="60">
        <f t="shared" si="1086"/>
        <v>283176</v>
      </c>
      <c r="U697" s="60">
        <f t="shared" si="1087"/>
        <v>283176</v>
      </c>
      <c r="V697" s="60">
        <f t="shared" si="1088"/>
        <v>283176</v>
      </c>
      <c r="W697" s="60"/>
      <c r="X697" s="60"/>
      <c r="Y697" s="60"/>
      <c r="Z697" s="60">
        <f t="shared" si="1117"/>
        <v>283176</v>
      </c>
      <c r="AA697" s="60">
        <f t="shared" si="1118"/>
        <v>283176</v>
      </c>
      <c r="AB697" s="60">
        <f t="shared" si="1119"/>
        <v>283176</v>
      </c>
    </row>
    <row r="698" spans="1:28" customFormat="1">
      <c r="A698" s="114"/>
      <c r="B698" s="71" t="s">
        <v>273</v>
      </c>
      <c r="C698" s="35" t="s">
        <v>53</v>
      </c>
      <c r="D698" s="35" t="s">
        <v>21</v>
      </c>
      <c r="E698" s="35" t="s">
        <v>100</v>
      </c>
      <c r="F698" s="35" t="s">
        <v>274</v>
      </c>
      <c r="G698" s="36"/>
      <c r="H698" s="60">
        <f>H701+H699+H703</f>
        <v>19603836</v>
      </c>
      <c r="I698" s="60">
        <f t="shared" ref="I698:J698" si="1198">I701+I699+I703</f>
        <v>19891014.07</v>
      </c>
      <c r="J698" s="60">
        <f t="shared" si="1198"/>
        <v>20078089.740000002</v>
      </c>
      <c r="K698" s="60">
        <f t="shared" ref="K698:M698" si="1199">K701+K699+K703</f>
        <v>395514</v>
      </c>
      <c r="L698" s="60">
        <f t="shared" si="1199"/>
        <v>0</v>
      </c>
      <c r="M698" s="60">
        <f t="shared" si="1199"/>
        <v>0</v>
      </c>
      <c r="N698" s="60">
        <f t="shared" si="1109"/>
        <v>19999350</v>
      </c>
      <c r="O698" s="60">
        <f t="shared" si="1110"/>
        <v>19891014.07</v>
      </c>
      <c r="P698" s="60">
        <f t="shared" si="1111"/>
        <v>20078089.740000002</v>
      </c>
      <c r="Q698" s="60">
        <f t="shared" ref="Q698:S698" si="1200">Q701+Q699+Q703</f>
        <v>3457002</v>
      </c>
      <c r="R698" s="60">
        <f t="shared" si="1200"/>
        <v>0</v>
      </c>
      <c r="S698" s="60">
        <f t="shared" si="1200"/>
        <v>0</v>
      </c>
      <c r="T698" s="60">
        <f t="shared" si="1086"/>
        <v>23456352</v>
      </c>
      <c r="U698" s="60">
        <f t="shared" si="1087"/>
        <v>19891014.07</v>
      </c>
      <c r="V698" s="60">
        <f t="shared" si="1088"/>
        <v>20078089.740000002</v>
      </c>
      <c r="W698" s="60">
        <f t="shared" ref="W698:Y698" si="1201">W701+W699+W703</f>
        <v>89000</v>
      </c>
      <c r="X698" s="60">
        <f t="shared" si="1201"/>
        <v>0</v>
      </c>
      <c r="Y698" s="60">
        <f t="shared" si="1201"/>
        <v>0</v>
      </c>
      <c r="Z698" s="60">
        <f t="shared" si="1117"/>
        <v>23545352</v>
      </c>
      <c r="AA698" s="60">
        <f t="shared" si="1118"/>
        <v>19891014.07</v>
      </c>
      <c r="AB698" s="60">
        <f t="shared" si="1119"/>
        <v>20078089.740000002</v>
      </c>
    </row>
    <row r="699" spans="1:28" customFormat="1" ht="39.6">
      <c r="A699" s="114"/>
      <c r="B699" s="71" t="s">
        <v>51</v>
      </c>
      <c r="C699" s="35" t="s">
        <v>53</v>
      </c>
      <c r="D699" s="35" t="s">
        <v>21</v>
      </c>
      <c r="E699" s="35" t="s">
        <v>100</v>
      </c>
      <c r="F699" s="35" t="s">
        <v>274</v>
      </c>
      <c r="G699" s="36" t="s">
        <v>49</v>
      </c>
      <c r="H699" s="60">
        <f>H700</f>
        <v>10992627</v>
      </c>
      <c r="I699" s="60">
        <f t="shared" ref="I699:M699" si="1202">I700</f>
        <v>11102052.710000001</v>
      </c>
      <c r="J699" s="60">
        <f t="shared" si="1202"/>
        <v>11162573.24</v>
      </c>
      <c r="K699" s="60">
        <f t="shared" si="1202"/>
        <v>0</v>
      </c>
      <c r="L699" s="60">
        <f t="shared" si="1202"/>
        <v>0</v>
      </c>
      <c r="M699" s="60">
        <f t="shared" si="1202"/>
        <v>0</v>
      </c>
      <c r="N699" s="60">
        <f t="shared" si="1109"/>
        <v>10992627</v>
      </c>
      <c r="O699" s="60">
        <f t="shared" si="1110"/>
        <v>11102052.710000001</v>
      </c>
      <c r="P699" s="60">
        <f t="shared" si="1111"/>
        <v>11162573.24</v>
      </c>
      <c r="Q699" s="60">
        <f t="shared" ref="Q699:S699" si="1203">Q700</f>
        <v>0</v>
      </c>
      <c r="R699" s="60">
        <f t="shared" si="1203"/>
        <v>0</v>
      </c>
      <c r="S699" s="60">
        <f t="shared" si="1203"/>
        <v>0</v>
      </c>
      <c r="T699" s="60">
        <f t="shared" si="1086"/>
        <v>10992627</v>
      </c>
      <c r="U699" s="60">
        <f t="shared" si="1087"/>
        <v>11102052.710000001</v>
      </c>
      <c r="V699" s="60">
        <f t="shared" si="1088"/>
        <v>11162573.24</v>
      </c>
      <c r="W699" s="60">
        <f t="shared" ref="W699:Y699" si="1204">W700</f>
        <v>0</v>
      </c>
      <c r="X699" s="60">
        <f t="shared" si="1204"/>
        <v>0</v>
      </c>
      <c r="Y699" s="60">
        <f t="shared" si="1204"/>
        <v>0</v>
      </c>
      <c r="Z699" s="60">
        <f t="shared" si="1117"/>
        <v>10992627</v>
      </c>
      <c r="AA699" s="60">
        <f t="shared" si="1118"/>
        <v>11102052.710000001</v>
      </c>
      <c r="AB699" s="60">
        <f t="shared" si="1119"/>
        <v>11162573.24</v>
      </c>
    </row>
    <row r="700" spans="1:28" customFormat="1">
      <c r="A700" s="114"/>
      <c r="B700" s="71" t="s">
        <v>64</v>
      </c>
      <c r="C700" s="35" t="s">
        <v>53</v>
      </c>
      <c r="D700" s="35" t="s">
        <v>21</v>
      </c>
      <c r="E700" s="35" t="s">
        <v>100</v>
      </c>
      <c r="F700" s="35" t="s">
        <v>274</v>
      </c>
      <c r="G700" s="36" t="s">
        <v>65</v>
      </c>
      <c r="H700" s="60">
        <v>10992627</v>
      </c>
      <c r="I700" s="60">
        <v>11102052.710000001</v>
      </c>
      <c r="J700" s="60">
        <v>11162573.24</v>
      </c>
      <c r="K700" s="60"/>
      <c r="L700" s="60"/>
      <c r="M700" s="60"/>
      <c r="N700" s="60">
        <f t="shared" si="1109"/>
        <v>10992627</v>
      </c>
      <c r="O700" s="60">
        <f t="shared" si="1110"/>
        <v>11102052.710000001</v>
      </c>
      <c r="P700" s="60">
        <f t="shared" si="1111"/>
        <v>11162573.24</v>
      </c>
      <c r="Q700" s="60"/>
      <c r="R700" s="60"/>
      <c r="S700" s="60"/>
      <c r="T700" s="60">
        <f t="shared" si="1086"/>
        <v>10992627</v>
      </c>
      <c r="U700" s="60">
        <f t="shared" si="1087"/>
        <v>11102052.710000001</v>
      </c>
      <c r="V700" s="60">
        <f t="shared" si="1088"/>
        <v>11162573.24</v>
      </c>
      <c r="W700" s="60"/>
      <c r="X700" s="60"/>
      <c r="Y700" s="60"/>
      <c r="Z700" s="60">
        <f t="shared" si="1117"/>
        <v>10992627</v>
      </c>
      <c r="AA700" s="60">
        <f t="shared" si="1118"/>
        <v>11102052.710000001</v>
      </c>
      <c r="AB700" s="60">
        <f t="shared" si="1119"/>
        <v>11162573.24</v>
      </c>
    </row>
    <row r="701" spans="1:28" customFormat="1" ht="26.4">
      <c r="A701" s="114"/>
      <c r="B701" s="126" t="s">
        <v>186</v>
      </c>
      <c r="C701" s="35" t="s">
        <v>53</v>
      </c>
      <c r="D701" s="35" t="s">
        <v>21</v>
      </c>
      <c r="E701" s="35" t="s">
        <v>100</v>
      </c>
      <c r="F701" s="35" t="s">
        <v>274</v>
      </c>
      <c r="G701" s="36" t="s">
        <v>32</v>
      </c>
      <c r="H701" s="60">
        <f>H702</f>
        <v>8588209</v>
      </c>
      <c r="I701" s="60">
        <f t="shared" ref="I701:M701" si="1205">I702</f>
        <v>8765961.3599999994</v>
      </c>
      <c r="J701" s="60">
        <f t="shared" si="1205"/>
        <v>8892516.5</v>
      </c>
      <c r="K701" s="60">
        <f t="shared" si="1205"/>
        <v>395514</v>
      </c>
      <c r="L701" s="60">
        <f t="shared" si="1205"/>
        <v>0</v>
      </c>
      <c r="M701" s="60">
        <f t="shared" si="1205"/>
        <v>0</v>
      </c>
      <c r="N701" s="60">
        <f t="shared" si="1109"/>
        <v>8983723</v>
      </c>
      <c r="O701" s="60">
        <f t="shared" si="1110"/>
        <v>8765961.3599999994</v>
      </c>
      <c r="P701" s="60">
        <f t="shared" si="1111"/>
        <v>8892516.5</v>
      </c>
      <c r="Q701" s="60">
        <f t="shared" ref="Q701:S701" si="1206">Q702</f>
        <v>3457002</v>
      </c>
      <c r="R701" s="60">
        <f t="shared" si="1206"/>
        <v>0</v>
      </c>
      <c r="S701" s="60">
        <f t="shared" si="1206"/>
        <v>0</v>
      </c>
      <c r="T701" s="60">
        <f t="shared" si="1086"/>
        <v>12440725</v>
      </c>
      <c r="U701" s="60">
        <f t="shared" si="1087"/>
        <v>8765961.3599999994</v>
      </c>
      <c r="V701" s="60">
        <f t="shared" si="1088"/>
        <v>8892516.5</v>
      </c>
      <c r="W701" s="60">
        <f t="shared" ref="W701:Y701" si="1207">W702</f>
        <v>89000</v>
      </c>
      <c r="X701" s="60">
        <f t="shared" si="1207"/>
        <v>0</v>
      </c>
      <c r="Y701" s="60">
        <f t="shared" si="1207"/>
        <v>0</v>
      </c>
      <c r="Z701" s="60">
        <f t="shared" si="1117"/>
        <v>12529725</v>
      </c>
      <c r="AA701" s="60">
        <f t="shared" si="1118"/>
        <v>8765961.3599999994</v>
      </c>
      <c r="AB701" s="60">
        <f t="shared" si="1119"/>
        <v>8892516.5</v>
      </c>
    </row>
    <row r="702" spans="1:28" customFormat="1" ht="26.4">
      <c r="A702" s="114"/>
      <c r="B702" s="71" t="s">
        <v>34</v>
      </c>
      <c r="C702" s="35" t="s">
        <v>53</v>
      </c>
      <c r="D702" s="35" t="s">
        <v>21</v>
      </c>
      <c r="E702" s="35" t="s">
        <v>100</v>
      </c>
      <c r="F702" s="35" t="s">
        <v>274</v>
      </c>
      <c r="G702" s="36" t="s">
        <v>33</v>
      </c>
      <c r="H702" s="60">
        <v>8588209</v>
      </c>
      <c r="I702" s="60">
        <v>8765961.3599999994</v>
      </c>
      <c r="J702" s="60">
        <v>8892516.5</v>
      </c>
      <c r="K702" s="60">
        <v>395514</v>
      </c>
      <c r="L702" s="60"/>
      <c r="M702" s="60"/>
      <c r="N702" s="60">
        <f t="shared" si="1109"/>
        <v>8983723</v>
      </c>
      <c r="O702" s="60">
        <f t="shared" si="1110"/>
        <v>8765961.3599999994</v>
      </c>
      <c r="P702" s="60">
        <f t="shared" si="1111"/>
        <v>8892516.5</v>
      </c>
      <c r="Q702" s="60">
        <v>3457002</v>
      </c>
      <c r="R702" s="60"/>
      <c r="S702" s="60"/>
      <c r="T702" s="60">
        <f t="shared" si="1086"/>
        <v>12440725</v>
      </c>
      <c r="U702" s="60">
        <f t="shared" si="1087"/>
        <v>8765961.3599999994</v>
      </c>
      <c r="V702" s="60">
        <f t="shared" si="1088"/>
        <v>8892516.5</v>
      </c>
      <c r="W702" s="60">
        <v>89000</v>
      </c>
      <c r="X702" s="60"/>
      <c r="Y702" s="60"/>
      <c r="Z702" s="60">
        <f t="shared" si="1117"/>
        <v>12529725</v>
      </c>
      <c r="AA702" s="60">
        <f t="shared" si="1118"/>
        <v>8765961.3599999994</v>
      </c>
      <c r="AB702" s="60">
        <f t="shared" si="1119"/>
        <v>8892516.5</v>
      </c>
    </row>
    <row r="703" spans="1:28" customFormat="1">
      <c r="A703" s="114"/>
      <c r="B703" s="71" t="s">
        <v>47</v>
      </c>
      <c r="C703" s="35" t="s">
        <v>53</v>
      </c>
      <c r="D703" s="35" t="s">
        <v>21</v>
      </c>
      <c r="E703" s="35" t="s">
        <v>100</v>
      </c>
      <c r="F703" s="35" t="s">
        <v>274</v>
      </c>
      <c r="G703" s="36" t="s">
        <v>45</v>
      </c>
      <c r="H703" s="60">
        <f>H704</f>
        <v>23000</v>
      </c>
      <c r="I703" s="60">
        <f t="shared" ref="I703:M703" si="1208">I704</f>
        <v>23000</v>
      </c>
      <c r="J703" s="60">
        <f t="shared" si="1208"/>
        <v>23000</v>
      </c>
      <c r="K703" s="60">
        <f t="shared" si="1208"/>
        <v>0</v>
      </c>
      <c r="L703" s="60">
        <f t="shared" si="1208"/>
        <v>0</v>
      </c>
      <c r="M703" s="60">
        <f t="shared" si="1208"/>
        <v>0</v>
      </c>
      <c r="N703" s="60">
        <f t="shared" si="1109"/>
        <v>23000</v>
      </c>
      <c r="O703" s="60">
        <f t="shared" si="1110"/>
        <v>23000</v>
      </c>
      <c r="P703" s="60">
        <f t="shared" si="1111"/>
        <v>23000</v>
      </c>
      <c r="Q703" s="60">
        <f t="shared" ref="Q703:S703" si="1209">Q704</f>
        <v>0</v>
      </c>
      <c r="R703" s="60">
        <f t="shared" si="1209"/>
        <v>0</v>
      </c>
      <c r="S703" s="60">
        <f t="shared" si="1209"/>
        <v>0</v>
      </c>
      <c r="T703" s="60">
        <f t="shared" si="1086"/>
        <v>23000</v>
      </c>
      <c r="U703" s="60">
        <f t="shared" si="1087"/>
        <v>23000</v>
      </c>
      <c r="V703" s="60">
        <f t="shared" si="1088"/>
        <v>23000</v>
      </c>
      <c r="W703" s="60">
        <f t="shared" ref="W703:Y703" si="1210">W704</f>
        <v>0</v>
      </c>
      <c r="X703" s="60">
        <f t="shared" si="1210"/>
        <v>0</v>
      </c>
      <c r="Y703" s="60">
        <f t="shared" si="1210"/>
        <v>0</v>
      </c>
      <c r="Z703" s="60">
        <f t="shared" si="1117"/>
        <v>23000</v>
      </c>
      <c r="AA703" s="60">
        <f t="shared" si="1118"/>
        <v>23000</v>
      </c>
      <c r="AB703" s="60">
        <f t="shared" si="1119"/>
        <v>23000</v>
      </c>
    </row>
    <row r="704" spans="1:28" customFormat="1">
      <c r="A704" s="114"/>
      <c r="B704" s="142" t="s">
        <v>56</v>
      </c>
      <c r="C704" s="35" t="s">
        <v>53</v>
      </c>
      <c r="D704" s="35" t="s">
        <v>21</v>
      </c>
      <c r="E704" s="35" t="s">
        <v>100</v>
      </c>
      <c r="F704" s="35" t="s">
        <v>274</v>
      </c>
      <c r="G704" s="36" t="s">
        <v>57</v>
      </c>
      <c r="H704" s="60">
        <v>23000</v>
      </c>
      <c r="I704" s="60">
        <v>23000</v>
      </c>
      <c r="J704" s="60">
        <v>23000</v>
      </c>
      <c r="K704" s="60"/>
      <c r="L704" s="60"/>
      <c r="M704" s="60"/>
      <c r="N704" s="60">
        <f t="shared" si="1109"/>
        <v>23000</v>
      </c>
      <c r="O704" s="60">
        <f t="shared" si="1110"/>
        <v>23000</v>
      </c>
      <c r="P704" s="60">
        <f t="shared" si="1111"/>
        <v>23000</v>
      </c>
      <c r="Q704" s="60"/>
      <c r="R704" s="60"/>
      <c r="S704" s="60"/>
      <c r="T704" s="60">
        <f t="shared" si="1086"/>
        <v>23000</v>
      </c>
      <c r="U704" s="60">
        <f t="shared" si="1087"/>
        <v>23000</v>
      </c>
      <c r="V704" s="60">
        <f t="shared" si="1088"/>
        <v>23000</v>
      </c>
      <c r="W704" s="60"/>
      <c r="X704" s="60"/>
      <c r="Y704" s="60"/>
      <c r="Z704" s="60">
        <f t="shared" si="1117"/>
        <v>23000</v>
      </c>
      <c r="AA704" s="60">
        <f t="shared" si="1118"/>
        <v>23000</v>
      </c>
      <c r="AB704" s="60">
        <f t="shared" si="1119"/>
        <v>23000</v>
      </c>
    </row>
    <row r="705" spans="1:28" customFormat="1" ht="26.4" hidden="1">
      <c r="A705" s="114"/>
      <c r="B705" s="74" t="s">
        <v>275</v>
      </c>
      <c r="C705" s="35" t="s">
        <v>53</v>
      </c>
      <c r="D705" s="35" t="s">
        <v>21</v>
      </c>
      <c r="E705" s="35" t="s">
        <v>100</v>
      </c>
      <c r="F705" s="35" t="s">
        <v>276</v>
      </c>
      <c r="G705" s="36"/>
      <c r="H705" s="60">
        <f>H706</f>
        <v>0</v>
      </c>
      <c r="I705" s="60">
        <f t="shared" ref="I705:J706" si="1211">I706</f>
        <v>0</v>
      </c>
      <c r="J705" s="60">
        <f t="shared" si="1211"/>
        <v>0</v>
      </c>
      <c r="K705" s="60"/>
      <c r="L705" s="60"/>
      <c r="M705" s="60"/>
      <c r="N705" s="60">
        <f t="shared" si="1109"/>
        <v>0</v>
      </c>
      <c r="O705" s="60">
        <f t="shared" si="1110"/>
        <v>0</v>
      </c>
      <c r="P705" s="60">
        <f t="shared" si="1111"/>
        <v>0</v>
      </c>
      <c r="Q705" s="60"/>
      <c r="R705" s="60"/>
      <c r="S705" s="60"/>
      <c r="T705" s="60">
        <f t="shared" si="1086"/>
        <v>0</v>
      </c>
      <c r="U705" s="60">
        <f t="shared" si="1087"/>
        <v>0</v>
      </c>
      <c r="V705" s="60">
        <f t="shared" si="1088"/>
        <v>0</v>
      </c>
      <c r="W705" s="60"/>
      <c r="X705" s="60"/>
      <c r="Y705" s="60"/>
      <c r="Z705" s="60">
        <f t="shared" si="1117"/>
        <v>0</v>
      </c>
      <c r="AA705" s="60">
        <f t="shared" si="1118"/>
        <v>0</v>
      </c>
      <c r="AB705" s="60">
        <f t="shared" si="1119"/>
        <v>0</v>
      </c>
    </row>
    <row r="706" spans="1:28" customFormat="1" ht="26.4" hidden="1">
      <c r="A706" s="114"/>
      <c r="B706" s="126" t="s">
        <v>186</v>
      </c>
      <c r="C706" s="35" t="s">
        <v>53</v>
      </c>
      <c r="D706" s="35" t="s">
        <v>21</v>
      </c>
      <c r="E706" s="35" t="s">
        <v>100</v>
      </c>
      <c r="F706" s="35" t="s">
        <v>276</v>
      </c>
      <c r="G706" s="36" t="s">
        <v>32</v>
      </c>
      <c r="H706" s="60">
        <f>H707</f>
        <v>0</v>
      </c>
      <c r="I706" s="60">
        <f t="shared" si="1211"/>
        <v>0</v>
      </c>
      <c r="J706" s="60">
        <f t="shared" si="1211"/>
        <v>0</v>
      </c>
      <c r="K706" s="60"/>
      <c r="L706" s="60"/>
      <c r="M706" s="60"/>
      <c r="N706" s="60">
        <f t="shared" si="1109"/>
        <v>0</v>
      </c>
      <c r="O706" s="60">
        <f t="shared" si="1110"/>
        <v>0</v>
      </c>
      <c r="P706" s="60">
        <f t="shared" si="1111"/>
        <v>0</v>
      </c>
      <c r="Q706" s="60"/>
      <c r="R706" s="60"/>
      <c r="S706" s="60"/>
      <c r="T706" s="60">
        <f t="shared" si="1086"/>
        <v>0</v>
      </c>
      <c r="U706" s="60">
        <f t="shared" si="1087"/>
        <v>0</v>
      </c>
      <c r="V706" s="60">
        <f t="shared" si="1088"/>
        <v>0</v>
      </c>
      <c r="W706" s="60"/>
      <c r="X706" s="60"/>
      <c r="Y706" s="60"/>
      <c r="Z706" s="60">
        <f t="shared" si="1117"/>
        <v>0</v>
      </c>
      <c r="AA706" s="60">
        <f t="shared" si="1118"/>
        <v>0</v>
      </c>
      <c r="AB706" s="60">
        <f t="shared" si="1119"/>
        <v>0</v>
      </c>
    </row>
    <row r="707" spans="1:28" customFormat="1" ht="26.4" hidden="1">
      <c r="A707" s="114"/>
      <c r="B707" s="71" t="s">
        <v>34</v>
      </c>
      <c r="C707" s="35" t="s">
        <v>53</v>
      </c>
      <c r="D707" s="35" t="s">
        <v>21</v>
      </c>
      <c r="E707" s="35" t="s">
        <v>100</v>
      </c>
      <c r="F707" s="35" t="s">
        <v>276</v>
      </c>
      <c r="G707" s="36" t="s">
        <v>33</v>
      </c>
      <c r="H707" s="61"/>
      <c r="I707" s="60"/>
      <c r="J707" s="60"/>
      <c r="K707" s="60"/>
      <c r="L707" s="60"/>
      <c r="M707" s="60"/>
      <c r="N707" s="60">
        <f t="shared" si="1109"/>
        <v>0</v>
      </c>
      <c r="O707" s="60">
        <f t="shared" si="1110"/>
        <v>0</v>
      </c>
      <c r="P707" s="60">
        <f t="shared" si="1111"/>
        <v>0</v>
      </c>
      <c r="Q707" s="60"/>
      <c r="R707" s="60"/>
      <c r="S707" s="60"/>
      <c r="T707" s="60">
        <f t="shared" si="1086"/>
        <v>0</v>
      </c>
      <c r="U707" s="60">
        <f t="shared" si="1087"/>
        <v>0</v>
      </c>
      <c r="V707" s="60">
        <f t="shared" si="1088"/>
        <v>0</v>
      </c>
      <c r="W707" s="60"/>
      <c r="X707" s="60"/>
      <c r="Y707" s="60"/>
      <c r="Z707" s="60">
        <f t="shared" si="1117"/>
        <v>0</v>
      </c>
      <c r="AA707" s="60">
        <f t="shared" si="1118"/>
        <v>0</v>
      </c>
      <c r="AB707" s="60">
        <f t="shared" si="1119"/>
        <v>0</v>
      </c>
    </row>
    <row r="708" spans="1:28" customFormat="1">
      <c r="A708" s="114"/>
      <c r="B708" s="160" t="s">
        <v>253</v>
      </c>
      <c r="C708" s="35" t="s">
        <v>53</v>
      </c>
      <c r="D708" s="35" t="s">
        <v>21</v>
      </c>
      <c r="E708" s="35" t="s">
        <v>100</v>
      </c>
      <c r="F708" s="35" t="s">
        <v>126</v>
      </c>
      <c r="G708" s="36"/>
      <c r="H708" s="60">
        <f>H713</f>
        <v>3000000</v>
      </c>
      <c r="I708" s="60">
        <f t="shared" ref="I708:M708" si="1212">I713</f>
        <v>1500000</v>
      </c>
      <c r="J708" s="60">
        <f t="shared" si="1212"/>
        <v>1000000</v>
      </c>
      <c r="K708" s="60">
        <f t="shared" si="1212"/>
        <v>0</v>
      </c>
      <c r="L708" s="60">
        <f t="shared" si="1212"/>
        <v>0</v>
      </c>
      <c r="M708" s="60">
        <f t="shared" si="1212"/>
        <v>0</v>
      </c>
      <c r="N708" s="60">
        <f t="shared" si="1109"/>
        <v>3000000</v>
      </c>
      <c r="O708" s="60">
        <f t="shared" si="1110"/>
        <v>1500000</v>
      </c>
      <c r="P708" s="60">
        <f t="shared" si="1111"/>
        <v>1000000</v>
      </c>
      <c r="Q708" s="60">
        <f>Q709+Q713</f>
        <v>636656.15999999992</v>
      </c>
      <c r="R708" s="60">
        <f t="shared" ref="R708:S708" si="1213">R709+R713</f>
        <v>0</v>
      </c>
      <c r="S708" s="60">
        <f t="shared" si="1213"/>
        <v>0</v>
      </c>
      <c r="T708" s="60">
        <f t="shared" si="1086"/>
        <v>3636656.16</v>
      </c>
      <c r="U708" s="60">
        <f t="shared" si="1087"/>
        <v>1500000</v>
      </c>
      <c r="V708" s="60">
        <f t="shared" si="1088"/>
        <v>1000000</v>
      </c>
      <c r="W708" s="60">
        <f>W709+W713+W711</f>
        <v>-26330.200000000012</v>
      </c>
      <c r="X708" s="60">
        <f t="shared" ref="X708:Y708" si="1214">X709+X713+X711</f>
        <v>0</v>
      </c>
      <c r="Y708" s="60">
        <f t="shared" si="1214"/>
        <v>0</v>
      </c>
      <c r="Z708" s="60">
        <f t="shared" si="1117"/>
        <v>3610325.96</v>
      </c>
      <c r="AA708" s="60">
        <f t="shared" si="1118"/>
        <v>1500000</v>
      </c>
      <c r="AB708" s="60">
        <f t="shared" si="1119"/>
        <v>1000000</v>
      </c>
    </row>
    <row r="709" spans="1:28" customFormat="1" ht="26.4">
      <c r="A709" s="114"/>
      <c r="B709" s="126" t="s">
        <v>186</v>
      </c>
      <c r="C709" s="35" t="s">
        <v>53</v>
      </c>
      <c r="D709" s="35" t="s">
        <v>21</v>
      </c>
      <c r="E709" s="35" t="s">
        <v>100</v>
      </c>
      <c r="F709" s="35" t="s">
        <v>126</v>
      </c>
      <c r="G709" s="36" t="s">
        <v>32</v>
      </c>
      <c r="H709" s="60"/>
      <c r="I709" s="60"/>
      <c r="J709" s="60"/>
      <c r="K709" s="60"/>
      <c r="L709" s="60"/>
      <c r="M709" s="60"/>
      <c r="N709" s="60"/>
      <c r="O709" s="60"/>
      <c r="P709" s="60"/>
      <c r="Q709" s="60">
        <f>Q710</f>
        <v>337953</v>
      </c>
      <c r="R709" s="60">
        <f t="shared" ref="R709:S709" si="1215">R710</f>
        <v>0</v>
      </c>
      <c r="S709" s="60">
        <f t="shared" si="1215"/>
        <v>0</v>
      </c>
      <c r="T709" s="60">
        <f t="shared" ref="T709:T710" si="1216">N709+Q709</f>
        <v>337953</v>
      </c>
      <c r="U709" s="60">
        <f t="shared" ref="U709:U710" si="1217">O709+R709</f>
        <v>0</v>
      </c>
      <c r="V709" s="60">
        <f t="shared" ref="V709:V710" si="1218">P709+S709</f>
        <v>0</v>
      </c>
      <c r="W709" s="60">
        <f>W710</f>
        <v>332940</v>
      </c>
      <c r="X709" s="60">
        <f t="shared" ref="X709:Y709" si="1219">X710</f>
        <v>0</v>
      </c>
      <c r="Y709" s="60">
        <f t="shared" si="1219"/>
        <v>0</v>
      </c>
      <c r="Z709" s="60">
        <f t="shared" si="1117"/>
        <v>670893</v>
      </c>
      <c r="AA709" s="60">
        <f t="shared" si="1118"/>
        <v>0</v>
      </c>
      <c r="AB709" s="60">
        <f t="shared" si="1119"/>
        <v>0</v>
      </c>
    </row>
    <row r="710" spans="1:28" customFormat="1" ht="26.4">
      <c r="A710" s="114"/>
      <c r="B710" s="71" t="s">
        <v>34</v>
      </c>
      <c r="C710" s="35" t="s">
        <v>53</v>
      </c>
      <c r="D710" s="35" t="s">
        <v>21</v>
      </c>
      <c r="E710" s="35" t="s">
        <v>100</v>
      </c>
      <c r="F710" s="35" t="s">
        <v>126</v>
      </c>
      <c r="G710" s="36" t="s">
        <v>33</v>
      </c>
      <c r="H710" s="60"/>
      <c r="I710" s="60"/>
      <c r="J710" s="60"/>
      <c r="K710" s="60"/>
      <c r="L710" s="60"/>
      <c r="M710" s="60"/>
      <c r="N710" s="60"/>
      <c r="O710" s="60"/>
      <c r="P710" s="60"/>
      <c r="Q710" s="60">
        <v>337953</v>
      </c>
      <c r="R710" s="60"/>
      <c r="S710" s="60"/>
      <c r="T710" s="60">
        <f t="shared" si="1216"/>
        <v>337953</v>
      </c>
      <c r="U710" s="60">
        <f t="shared" si="1217"/>
        <v>0</v>
      </c>
      <c r="V710" s="60">
        <f t="shared" si="1218"/>
        <v>0</v>
      </c>
      <c r="W710" s="60">
        <v>332940</v>
      </c>
      <c r="X710" s="60"/>
      <c r="Y710" s="60"/>
      <c r="Z710" s="60">
        <f t="shared" si="1117"/>
        <v>670893</v>
      </c>
      <c r="AA710" s="60">
        <f t="shared" si="1118"/>
        <v>0</v>
      </c>
      <c r="AB710" s="60">
        <f t="shared" si="1119"/>
        <v>0</v>
      </c>
    </row>
    <row r="711" spans="1:28" customFormat="1">
      <c r="A711" s="114"/>
      <c r="B711" s="233" t="s">
        <v>35</v>
      </c>
      <c r="C711" s="35" t="s">
        <v>53</v>
      </c>
      <c r="D711" s="35" t="s">
        <v>21</v>
      </c>
      <c r="E711" s="35" t="s">
        <v>100</v>
      </c>
      <c r="F711" s="35" t="s">
        <v>126</v>
      </c>
      <c r="G711" s="36" t="s">
        <v>36</v>
      </c>
      <c r="H711" s="60"/>
      <c r="I711" s="60"/>
      <c r="J711" s="60"/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>
        <f>W712</f>
        <v>57471</v>
      </c>
      <c r="X711" s="60">
        <f t="shared" ref="X711:Y711" si="1220">X712</f>
        <v>0</v>
      </c>
      <c r="Y711" s="60">
        <f t="shared" si="1220"/>
        <v>0</v>
      </c>
      <c r="Z711" s="60">
        <f t="shared" ref="Z711:Z712" si="1221">T711+W711</f>
        <v>57471</v>
      </c>
      <c r="AA711" s="60">
        <f t="shared" ref="AA711:AA712" si="1222">U711+X711</f>
        <v>0</v>
      </c>
      <c r="AB711" s="60">
        <f t="shared" ref="AB711:AB712" si="1223">V711+Y711</f>
        <v>0</v>
      </c>
    </row>
    <row r="712" spans="1:28" customFormat="1">
      <c r="A712" s="114"/>
      <c r="B712" s="226" t="s">
        <v>67</v>
      </c>
      <c r="C712" s="35" t="s">
        <v>53</v>
      </c>
      <c r="D712" s="35" t="s">
        <v>21</v>
      </c>
      <c r="E712" s="35" t="s">
        <v>100</v>
      </c>
      <c r="F712" s="35" t="s">
        <v>126</v>
      </c>
      <c r="G712" s="36" t="s">
        <v>68</v>
      </c>
      <c r="H712" s="60"/>
      <c r="I712" s="60"/>
      <c r="J712" s="60"/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>
        <v>57471</v>
      </c>
      <c r="X712" s="60"/>
      <c r="Y712" s="60"/>
      <c r="Z712" s="60">
        <f t="shared" si="1221"/>
        <v>57471</v>
      </c>
      <c r="AA712" s="60">
        <f t="shared" si="1222"/>
        <v>0</v>
      </c>
      <c r="AB712" s="60">
        <f t="shared" si="1223"/>
        <v>0</v>
      </c>
    </row>
    <row r="713" spans="1:28" customFormat="1">
      <c r="A713" s="114"/>
      <c r="B713" s="82" t="s">
        <v>47</v>
      </c>
      <c r="C713" s="35" t="s">
        <v>53</v>
      </c>
      <c r="D713" s="35" t="s">
        <v>21</v>
      </c>
      <c r="E713" s="35" t="s">
        <v>100</v>
      </c>
      <c r="F713" s="35" t="s">
        <v>126</v>
      </c>
      <c r="G713" s="36" t="s">
        <v>45</v>
      </c>
      <c r="H713" s="60">
        <f>H714</f>
        <v>3000000</v>
      </c>
      <c r="I713" s="60">
        <f t="shared" ref="I713:M713" si="1224">I714</f>
        <v>1500000</v>
      </c>
      <c r="J713" s="60">
        <f t="shared" si="1224"/>
        <v>1000000</v>
      </c>
      <c r="K713" s="60">
        <f t="shared" si="1224"/>
        <v>0</v>
      </c>
      <c r="L713" s="60">
        <f t="shared" si="1224"/>
        <v>0</v>
      </c>
      <c r="M713" s="60">
        <f t="shared" si="1224"/>
        <v>0</v>
      </c>
      <c r="N713" s="60">
        <f t="shared" si="1109"/>
        <v>3000000</v>
      </c>
      <c r="O713" s="60">
        <f t="shared" si="1110"/>
        <v>1500000</v>
      </c>
      <c r="P713" s="60">
        <f t="shared" si="1111"/>
        <v>1000000</v>
      </c>
      <c r="Q713" s="60">
        <f t="shared" ref="Q713:S713" si="1225">Q714</f>
        <v>298703.15999999992</v>
      </c>
      <c r="R713" s="60">
        <f t="shared" si="1225"/>
        <v>0</v>
      </c>
      <c r="S713" s="60">
        <f t="shared" si="1225"/>
        <v>0</v>
      </c>
      <c r="T713" s="60">
        <f t="shared" si="1086"/>
        <v>3298703.16</v>
      </c>
      <c r="U713" s="60">
        <f t="shared" si="1087"/>
        <v>1500000</v>
      </c>
      <c r="V713" s="60">
        <f t="shared" si="1088"/>
        <v>1000000</v>
      </c>
      <c r="W713" s="60">
        <f t="shared" ref="W713:Y713" si="1226">W714</f>
        <v>-416741.2</v>
      </c>
      <c r="X713" s="60">
        <f t="shared" si="1226"/>
        <v>0</v>
      </c>
      <c r="Y713" s="60">
        <f t="shared" si="1226"/>
        <v>0</v>
      </c>
      <c r="Z713" s="60">
        <f t="shared" si="1117"/>
        <v>2881961.96</v>
      </c>
      <c r="AA713" s="60">
        <f t="shared" si="1118"/>
        <v>1500000</v>
      </c>
      <c r="AB713" s="60">
        <f t="shared" si="1119"/>
        <v>1000000</v>
      </c>
    </row>
    <row r="714" spans="1:28" customFormat="1">
      <c r="A714" s="114"/>
      <c r="B714" s="82" t="s">
        <v>61</v>
      </c>
      <c r="C714" s="35" t="s">
        <v>53</v>
      </c>
      <c r="D714" s="35" t="s">
        <v>21</v>
      </c>
      <c r="E714" s="35" t="s">
        <v>100</v>
      </c>
      <c r="F714" s="35" t="s">
        <v>126</v>
      </c>
      <c r="G714" s="36" t="s">
        <v>62</v>
      </c>
      <c r="H714" s="60">
        <v>3000000</v>
      </c>
      <c r="I714" s="60">
        <v>1500000</v>
      </c>
      <c r="J714" s="60">
        <v>1000000</v>
      </c>
      <c r="K714" s="60"/>
      <c r="L714" s="60"/>
      <c r="M714" s="60"/>
      <c r="N714" s="60">
        <f t="shared" si="1109"/>
        <v>3000000</v>
      </c>
      <c r="O714" s="60">
        <f t="shared" si="1110"/>
        <v>1500000</v>
      </c>
      <c r="P714" s="60">
        <f t="shared" si="1111"/>
        <v>1000000</v>
      </c>
      <c r="Q714" s="60">
        <v>298703.15999999992</v>
      </c>
      <c r="R714" s="60"/>
      <c r="S714" s="60"/>
      <c r="T714" s="60">
        <f t="shared" si="1086"/>
        <v>3298703.16</v>
      </c>
      <c r="U714" s="60">
        <f t="shared" si="1087"/>
        <v>1500000</v>
      </c>
      <c r="V714" s="60">
        <f t="shared" si="1088"/>
        <v>1000000</v>
      </c>
      <c r="W714" s="60">
        <v>-416741.2</v>
      </c>
      <c r="X714" s="60"/>
      <c r="Y714" s="60"/>
      <c r="Z714" s="60">
        <f t="shared" si="1117"/>
        <v>2881961.96</v>
      </c>
      <c r="AA714" s="60">
        <f t="shared" si="1118"/>
        <v>1500000</v>
      </c>
      <c r="AB714" s="60">
        <f t="shared" si="1119"/>
        <v>1000000</v>
      </c>
    </row>
    <row r="715" spans="1:28" customFormat="1">
      <c r="A715" s="114"/>
      <c r="B715" s="71" t="s">
        <v>342</v>
      </c>
      <c r="C715" s="35" t="s">
        <v>53</v>
      </c>
      <c r="D715" s="35" t="s">
        <v>21</v>
      </c>
      <c r="E715" s="35" t="s">
        <v>100</v>
      </c>
      <c r="F715" s="35" t="s">
        <v>344</v>
      </c>
      <c r="G715" s="36"/>
      <c r="H715" s="60">
        <f>H716</f>
        <v>600000</v>
      </c>
      <c r="I715" s="60">
        <f t="shared" ref="I715:M716" si="1227">I716</f>
        <v>0</v>
      </c>
      <c r="J715" s="60">
        <f t="shared" si="1227"/>
        <v>0</v>
      </c>
      <c r="K715" s="60">
        <f t="shared" si="1227"/>
        <v>0</v>
      </c>
      <c r="L715" s="60">
        <f t="shared" si="1227"/>
        <v>0</v>
      </c>
      <c r="M715" s="60">
        <f t="shared" si="1227"/>
        <v>0</v>
      </c>
      <c r="N715" s="60">
        <f t="shared" si="1109"/>
        <v>600000</v>
      </c>
      <c r="O715" s="60">
        <f t="shared" si="1110"/>
        <v>0</v>
      </c>
      <c r="P715" s="60">
        <f t="shared" si="1111"/>
        <v>0</v>
      </c>
      <c r="Q715" s="60">
        <f t="shared" ref="Q715:S716" si="1228">Q716</f>
        <v>0</v>
      </c>
      <c r="R715" s="60">
        <f t="shared" si="1228"/>
        <v>0</v>
      </c>
      <c r="S715" s="60">
        <f t="shared" si="1228"/>
        <v>0</v>
      </c>
      <c r="T715" s="60">
        <f t="shared" si="1086"/>
        <v>600000</v>
      </c>
      <c r="U715" s="60">
        <f t="shared" si="1087"/>
        <v>0</v>
      </c>
      <c r="V715" s="60">
        <f t="shared" si="1088"/>
        <v>0</v>
      </c>
      <c r="W715" s="60">
        <f t="shared" ref="W715:Y716" si="1229">W716</f>
        <v>0</v>
      </c>
      <c r="X715" s="60">
        <f t="shared" si="1229"/>
        <v>0</v>
      </c>
      <c r="Y715" s="60">
        <f t="shared" si="1229"/>
        <v>0</v>
      </c>
      <c r="Z715" s="60">
        <f t="shared" ref="Z715:Z761" si="1230">T715+W715</f>
        <v>600000</v>
      </c>
      <c r="AA715" s="60">
        <f t="shared" ref="AA715:AA761" si="1231">U715+X715</f>
        <v>0</v>
      </c>
      <c r="AB715" s="60">
        <f t="shared" ref="AB715:AB761" si="1232">V715+Y715</f>
        <v>0</v>
      </c>
    </row>
    <row r="716" spans="1:28" customFormat="1">
      <c r="A716" s="114"/>
      <c r="B716" s="2" t="s">
        <v>47</v>
      </c>
      <c r="C716" s="35" t="s">
        <v>53</v>
      </c>
      <c r="D716" s="35" t="s">
        <v>21</v>
      </c>
      <c r="E716" s="35" t="s">
        <v>100</v>
      </c>
      <c r="F716" s="35" t="s">
        <v>344</v>
      </c>
      <c r="G716" s="36" t="s">
        <v>45</v>
      </c>
      <c r="H716" s="60">
        <f>H717</f>
        <v>600000</v>
      </c>
      <c r="I716" s="60">
        <f t="shared" si="1227"/>
        <v>0</v>
      </c>
      <c r="J716" s="60">
        <f t="shared" si="1227"/>
        <v>0</v>
      </c>
      <c r="K716" s="60">
        <f t="shared" si="1227"/>
        <v>0</v>
      </c>
      <c r="L716" s="60">
        <f t="shared" si="1227"/>
        <v>0</v>
      </c>
      <c r="M716" s="60">
        <f t="shared" si="1227"/>
        <v>0</v>
      </c>
      <c r="N716" s="60">
        <f t="shared" si="1109"/>
        <v>600000</v>
      </c>
      <c r="O716" s="60">
        <f t="shared" si="1110"/>
        <v>0</v>
      </c>
      <c r="P716" s="60">
        <f t="shared" si="1111"/>
        <v>0</v>
      </c>
      <c r="Q716" s="60">
        <f t="shared" si="1228"/>
        <v>0</v>
      </c>
      <c r="R716" s="60">
        <f t="shared" si="1228"/>
        <v>0</v>
      </c>
      <c r="S716" s="60">
        <f t="shared" si="1228"/>
        <v>0</v>
      </c>
      <c r="T716" s="60">
        <f t="shared" si="1086"/>
        <v>600000</v>
      </c>
      <c r="U716" s="60">
        <f t="shared" si="1087"/>
        <v>0</v>
      </c>
      <c r="V716" s="60">
        <f t="shared" si="1088"/>
        <v>0</v>
      </c>
      <c r="W716" s="60">
        <f t="shared" si="1229"/>
        <v>0</v>
      </c>
      <c r="X716" s="60">
        <f t="shared" si="1229"/>
        <v>0</v>
      </c>
      <c r="Y716" s="60">
        <f t="shared" si="1229"/>
        <v>0</v>
      </c>
      <c r="Z716" s="60">
        <f t="shared" si="1230"/>
        <v>600000</v>
      </c>
      <c r="AA716" s="60">
        <f t="shared" si="1231"/>
        <v>0</v>
      </c>
      <c r="AB716" s="60">
        <f t="shared" si="1232"/>
        <v>0</v>
      </c>
    </row>
    <row r="717" spans="1:28" customFormat="1">
      <c r="A717" s="114"/>
      <c r="B717" s="71" t="s">
        <v>343</v>
      </c>
      <c r="C717" s="35" t="s">
        <v>53</v>
      </c>
      <c r="D717" s="35" t="s">
        <v>21</v>
      </c>
      <c r="E717" s="35" t="s">
        <v>100</v>
      </c>
      <c r="F717" s="35" t="s">
        <v>344</v>
      </c>
      <c r="G717" s="36" t="s">
        <v>345</v>
      </c>
      <c r="H717" s="60">
        <v>600000</v>
      </c>
      <c r="I717" s="60"/>
      <c r="J717" s="60"/>
      <c r="K717" s="60"/>
      <c r="L717" s="60"/>
      <c r="M717" s="60"/>
      <c r="N717" s="60">
        <f t="shared" si="1109"/>
        <v>600000</v>
      </c>
      <c r="O717" s="60">
        <f t="shared" si="1110"/>
        <v>0</v>
      </c>
      <c r="P717" s="60">
        <f t="shared" si="1111"/>
        <v>0</v>
      </c>
      <c r="Q717" s="60"/>
      <c r="R717" s="60"/>
      <c r="S717" s="60"/>
      <c r="T717" s="60">
        <f t="shared" si="1086"/>
        <v>600000</v>
      </c>
      <c r="U717" s="60">
        <f t="shared" si="1087"/>
        <v>0</v>
      </c>
      <c r="V717" s="60">
        <f t="shared" si="1088"/>
        <v>0</v>
      </c>
      <c r="W717" s="60"/>
      <c r="X717" s="60"/>
      <c r="Y717" s="60"/>
      <c r="Z717" s="60">
        <f t="shared" si="1230"/>
        <v>600000</v>
      </c>
      <c r="AA717" s="60">
        <f t="shared" si="1231"/>
        <v>0</v>
      </c>
      <c r="AB717" s="60">
        <f t="shared" si="1232"/>
        <v>0</v>
      </c>
    </row>
    <row r="718" spans="1:28" customFormat="1" ht="39.6">
      <c r="A718" s="114"/>
      <c r="B718" s="82" t="s">
        <v>426</v>
      </c>
      <c r="C718" s="35" t="s">
        <v>53</v>
      </c>
      <c r="D718" s="35" t="s">
        <v>21</v>
      </c>
      <c r="E718" s="35" t="s">
        <v>100</v>
      </c>
      <c r="F718" s="35" t="s">
        <v>128</v>
      </c>
      <c r="G718" s="36"/>
      <c r="H718" s="60">
        <f>H719</f>
        <v>26601559</v>
      </c>
      <c r="I718" s="60">
        <f t="shared" ref="I718:M719" si="1233">I719</f>
        <v>26918300</v>
      </c>
      <c r="J718" s="60">
        <f t="shared" si="1233"/>
        <v>27418000</v>
      </c>
      <c r="K718" s="60">
        <f t="shared" si="1233"/>
        <v>4229584.84</v>
      </c>
      <c r="L718" s="60">
        <f t="shared" si="1233"/>
        <v>0</v>
      </c>
      <c r="M718" s="60">
        <f t="shared" si="1233"/>
        <v>0</v>
      </c>
      <c r="N718" s="60">
        <f t="shared" si="1109"/>
        <v>30831143.84</v>
      </c>
      <c r="O718" s="60">
        <f t="shared" si="1110"/>
        <v>26918300</v>
      </c>
      <c r="P718" s="60">
        <f t="shared" si="1111"/>
        <v>27418000</v>
      </c>
      <c r="Q718" s="60">
        <f t="shared" ref="Q718:S719" si="1234">Q719</f>
        <v>0</v>
      </c>
      <c r="R718" s="60">
        <f t="shared" si="1234"/>
        <v>0</v>
      </c>
      <c r="S718" s="60">
        <f t="shared" si="1234"/>
        <v>0</v>
      </c>
      <c r="T718" s="60">
        <f t="shared" si="1086"/>
        <v>30831143.84</v>
      </c>
      <c r="U718" s="60">
        <f t="shared" si="1087"/>
        <v>26918300</v>
      </c>
      <c r="V718" s="60">
        <f t="shared" si="1088"/>
        <v>27418000</v>
      </c>
      <c r="W718" s="60">
        <f t="shared" ref="W718:Y719" si="1235">W719</f>
        <v>0</v>
      </c>
      <c r="X718" s="60">
        <f t="shared" si="1235"/>
        <v>0</v>
      </c>
      <c r="Y718" s="60">
        <f t="shared" si="1235"/>
        <v>0</v>
      </c>
      <c r="Z718" s="60">
        <f t="shared" si="1230"/>
        <v>30831143.84</v>
      </c>
      <c r="AA718" s="60">
        <f t="shared" si="1231"/>
        <v>26918300</v>
      </c>
      <c r="AB718" s="60">
        <f t="shared" si="1232"/>
        <v>27418000</v>
      </c>
    </row>
    <row r="719" spans="1:28" customFormat="1" ht="26.4">
      <c r="A719" s="114"/>
      <c r="B719" s="126" t="s">
        <v>186</v>
      </c>
      <c r="C719" s="35" t="s">
        <v>53</v>
      </c>
      <c r="D719" s="35" t="s">
        <v>21</v>
      </c>
      <c r="E719" s="35" t="s">
        <v>100</v>
      </c>
      <c r="F719" s="35" t="s">
        <v>128</v>
      </c>
      <c r="G719" s="36" t="s">
        <v>32</v>
      </c>
      <c r="H719" s="60">
        <f>H720</f>
        <v>26601559</v>
      </c>
      <c r="I719" s="60">
        <f t="shared" si="1233"/>
        <v>26918300</v>
      </c>
      <c r="J719" s="60">
        <f t="shared" si="1233"/>
        <v>27418000</v>
      </c>
      <c r="K719" s="60">
        <f t="shared" si="1233"/>
        <v>4229584.84</v>
      </c>
      <c r="L719" s="60">
        <f t="shared" si="1233"/>
        <v>0</v>
      </c>
      <c r="M719" s="60">
        <f t="shared" si="1233"/>
        <v>0</v>
      </c>
      <c r="N719" s="60">
        <f t="shared" si="1109"/>
        <v>30831143.84</v>
      </c>
      <c r="O719" s="60">
        <f t="shared" si="1110"/>
        <v>26918300</v>
      </c>
      <c r="P719" s="60">
        <f t="shared" si="1111"/>
        <v>27418000</v>
      </c>
      <c r="Q719" s="60">
        <f t="shared" si="1234"/>
        <v>0</v>
      </c>
      <c r="R719" s="60">
        <f t="shared" si="1234"/>
        <v>0</v>
      </c>
      <c r="S719" s="60">
        <f t="shared" si="1234"/>
        <v>0</v>
      </c>
      <c r="T719" s="60">
        <f t="shared" si="1086"/>
        <v>30831143.84</v>
      </c>
      <c r="U719" s="60">
        <f t="shared" si="1087"/>
        <v>26918300</v>
      </c>
      <c r="V719" s="60">
        <f t="shared" si="1088"/>
        <v>27418000</v>
      </c>
      <c r="W719" s="60">
        <f t="shared" si="1235"/>
        <v>0</v>
      </c>
      <c r="X719" s="60">
        <f t="shared" si="1235"/>
        <v>0</v>
      </c>
      <c r="Y719" s="60">
        <f t="shared" si="1235"/>
        <v>0</v>
      </c>
      <c r="Z719" s="60">
        <f t="shared" si="1230"/>
        <v>30831143.84</v>
      </c>
      <c r="AA719" s="60">
        <f t="shared" si="1231"/>
        <v>26918300</v>
      </c>
      <c r="AB719" s="60">
        <f t="shared" si="1232"/>
        <v>27418000</v>
      </c>
    </row>
    <row r="720" spans="1:28" customFormat="1" ht="26.4">
      <c r="A720" s="114"/>
      <c r="B720" s="71" t="s">
        <v>34</v>
      </c>
      <c r="C720" s="35" t="s">
        <v>53</v>
      </c>
      <c r="D720" s="35" t="s">
        <v>21</v>
      </c>
      <c r="E720" s="35" t="s">
        <v>100</v>
      </c>
      <c r="F720" s="35" t="s">
        <v>128</v>
      </c>
      <c r="G720" s="36" t="s">
        <v>33</v>
      </c>
      <c r="H720" s="60">
        <v>26601559</v>
      </c>
      <c r="I720" s="60">
        <v>26918300</v>
      </c>
      <c r="J720" s="60">
        <v>27418000</v>
      </c>
      <c r="K720" s="60">
        <v>4229584.84</v>
      </c>
      <c r="L720" s="60"/>
      <c r="M720" s="60"/>
      <c r="N720" s="60">
        <f t="shared" si="1109"/>
        <v>30831143.84</v>
      </c>
      <c r="O720" s="60">
        <f t="shared" si="1110"/>
        <v>26918300</v>
      </c>
      <c r="P720" s="60">
        <f t="shared" si="1111"/>
        <v>27418000</v>
      </c>
      <c r="Q720" s="60"/>
      <c r="R720" s="60"/>
      <c r="S720" s="60"/>
      <c r="T720" s="60">
        <f t="shared" si="1086"/>
        <v>30831143.84</v>
      </c>
      <c r="U720" s="60">
        <f t="shared" si="1087"/>
        <v>26918300</v>
      </c>
      <c r="V720" s="60">
        <f t="shared" si="1088"/>
        <v>27418000</v>
      </c>
      <c r="W720" s="60"/>
      <c r="X720" s="60"/>
      <c r="Y720" s="60"/>
      <c r="Z720" s="60">
        <f t="shared" si="1230"/>
        <v>30831143.84</v>
      </c>
      <c r="AA720" s="60">
        <f t="shared" si="1231"/>
        <v>26918300</v>
      </c>
      <c r="AB720" s="60">
        <f t="shared" si="1232"/>
        <v>27418000</v>
      </c>
    </row>
    <row r="721" spans="1:28" customFormat="1">
      <c r="A721" s="114"/>
      <c r="B721" s="82" t="s">
        <v>66</v>
      </c>
      <c r="C721" s="35" t="s">
        <v>53</v>
      </c>
      <c r="D721" s="35" t="s">
        <v>21</v>
      </c>
      <c r="E721" s="35" t="s">
        <v>100</v>
      </c>
      <c r="F721" s="35" t="s">
        <v>129</v>
      </c>
      <c r="G721" s="36"/>
      <c r="H721" s="60">
        <f>H722</f>
        <v>100000</v>
      </c>
      <c r="I721" s="60">
        <f t="shared" ref="I721:M721" si="1236">I722</f>
        <v>100000</v>
      </c>
      <c r="J721" s="60">
        <f t="shared" si="1236"/>
        <v>100000</v>
      </c>
      <c r="K721" s="60">
        <f t="shared" si="1236"/>
        <v>0</v>
      </c>
      <c r="L721" s="60">
        <f t="shared" si="1236"/>
        <v>0</v>
      </c>
      <c r="M721" s="60">
        <f t="shared" si="1236"/>
        <v>0</v>
      </c>
      <c r="N721" s="60">
        <f t="shared" si="1109"/>
        <v>100000</v>
      </c>
      <c r="O721" s="60">
        <f t="shared" si="1110"/>
        <v>100000</v>
      </c>
      <c r="P721" s="60">
        <f t="shared" si="1111"/>
        <v>100000</v>
      </c>
      <c r="Q721" s="60">
        <f t="shared" ref="Q721:S722" si="1237">Q722</f>
        <v>0</v>
      </c>
      <c r="R721" s="60">
        <f t="shared" si="1237"/>
        <v>0</v>
      </c>
      <c r="S721" s="60">
        <f t="shared" si="1237"/>
        <v>0</v>
      </c>
      <c r="T721" s="60">
        <f t="shared" si="1086"/>
        <v>100000</v>
      </c>
      <c r="U721" s="60">
        <f t="shared" si="1087"/>
        <v>100000</v>
      </c>
      <c r="V721" s="60">
        <f t="shared" si="1088"/>
        <v>100000</v>
      </c>
      <c r="W721" s="60">
        <f t="shared" ref="W721:Y722" si="1238">W722</f>
        <v>0</v>
      </c>
      <c r="X721" s="60">
        <f t="shared" si="1238"/>
        <v>0</v>
      </c>
      <c r="Y721" s="60">
        <f t="shared" si="1238"/>
        <v>0</v>
      </c>
      <c r="Z721" s="60">
        <f t="shared" si="1230"/>
        <v>100000</v>
      </c>
      <c r="AA721" s="60">
        <f t="shared" si="1231"/>
        <v>100000</v>
      </c>
      <c r="AB721" s="60">
        <f t="shared" si="1232"/>
        <v>100000</v>
      </c>
    </row>
    <row r="722" spans="1:28" customFormat="1">
      <c r="A722" s="114"/>
      <c r="B722" s="103" t="s">
        <v>35</v>
      </c>
      <c r="C722" s="35" t="s">
        <v>53</v>
      </c>
      <c r="D722" s="35" t="s">
        <v>21</v>
      </c>
      <c r="E722" s="35" t="s">
        <v>100</v>
      </c>
      <c r="F722" s="35" t="s">
        <v>129</v>
      </c>
      <c r="G722" s="36" t="s">
        <v>36</v>
      </c>
      <c r="H722" s="60">
        <f>H723</f>
        <v>100000</v>
      </c>
      <c r="I722" s="60">
        <f t="shared" ref="I722:M722" si="1239">I723</f>
        <v>100000</v>
      </c>
      <c r="J722" s="60">
        <f t="shared" si="1239"/>
        <v>100000</v>
      </c>
      <c r="K722" s="60">
        <f t="shared" si="1239"/>
        <v>0</v>
      </c>
      <c r="L722" s="60">
        <f t="shared" si="1239"/>
        <v>0</v>
      </c>
      <c r="M722" s="60">
        <f t="shared" si="1239"/>
        <v>0</v>
      </c>
      <c r="N722" s="60">
        <f t="shared" si="1109"/>
        <v>100000</v>
      </c>
      <c r="O722" s="60">
        <f t="shared" si="1110"/>
        <v>100000</v>
      </c>
      <c r="P722" s="60">
        <f t="shared" si="1111"/>
        <v>100000</v>
      </c>
      <c r="Q722" s="60">
        <f t="shared" si="1237"/>
        <v>0</v>
      </c>
      <c r="R722" s="60">
        <f t="shared" si="1237"/>
        <v>0</v>
      </c>
      <c r="S722" s="60">
        <f t="shared" si="1237"/>
        <v>0</v>
      </c>
      <c r="T722" s="60">
        <f t="shared" si="1086"/>
        <v>100000</v>
      </c>
      <c r="U722" s="60">
        <f t="shared" si="1087"/>
        <v>100000</v>
      </c>
      <c r="V722" s="60">
        <f t="shared" si="1088"/>
        <v>100000</v>
      </c>
      <c r="W722" s="60">
        <f t="shared" si="1238"/>
        <v>0</v>
      </c>
      <c r="X722" s="60">
        <f t="shared" si="1238"/>
        <v>0</v>
      </c>
      <c r="Y722" s="60">
        <f t="shared" si="1238"/>
        <v>0</v>
      </c>
      <c r="Z722" s="60">
        <f t="shared" si="1230"/>
        <v>100000</v>
      </c>
      <c r="AA722" s="60">
        <f t="shared" si="1231"/>
        <v>100000</v>
      </c>
      <c r="AB722" s="60">
        <f t="shared" si="1232"/>
        <v>100000</v>
      </c>
    </row>
    <row r="723" spans="1:28" customFormat="1">
      <c r="A723" s="114"/>
      <c r="B723" s="71" t="s">
        <v>67</v>
      </c>
      <c r="C723" s="35" t="s">
        <v>53</v>
      </c>
      <c r="D723" s="35" t="s">
        <v>21</v>
      </c>
      <c r="E723" s="35" t="s">
        <v>100</v>
      </c>
      <c r="F723" s="35" t="s">
        <v>129</v>
      </c>
      <c r="G723" s="36" t="s">
        <v>68</v>
      </c>
      <c r="H723" s="60">
        <v>100000</v>
      </c>
      <c r="I723" s="60">
        <v>100000</v>
      </c>
      <c r="J723" s="60">
        <v>100000</v>
      </c>
      <c r="K723" s="60"/>
      <c r="L723" s="60"/>
      <c r="M723" s="60"/>
      <c r="N723" s="60">
        <f t="shared" si="1109"/>
        <v>100000</v>
      </c>
      <c r="O723" s="60">
        <f t="shared" si="1110"/>
        <v>100000</v>
      </c>
      <c r="P723" s="60">
        <f t="shared" si="1111"/>
        <v>100000</v>
      </c>
      <c r="Q723" s="60"/>
      <c r="R723" s="60"/>
      <c r="S723" s="60"/>
      <c r="T723" s="60">
        <f t="shared" si="1086"/>
        <v>100000</v>
      </c>
      <c r="U723" s="60">
        <f t="shared" si="1087"/>
        <v>100000</v>
      </c>
      <c r="V723" s="60">
        <f t="shared" si="1088"/>
        <v>100000</v>
      </c>
      <c r="W723" s="60"/>
      <c r="X723" s="60"/>
      <c r="Y723" s="60"/>
      <c r="Z723" s="60">
        <f t="shared" si="1230"/>
        <v>100000</v>
      </c>
      <c r="AA723" s="60">
        <f t="shared" si="1231"/>
        <v>100000</v>
      </c>
      <c r="AB723" s="60">
        <f t="shared" si="1232"/>
        <v>100000</v>
      </c>
    </row>
    <row r="724" spans="1:28" customFormat="1">
      <c r="A724" s="114"/>
      <c r="B724" s="104" t="s">
        <v>160</v>
      </c>
      <c r="C724" s="39" t="s">
        <v>53</v>
      </c>
      <c r="D724" s="39" t="s">
        <v>21</v>
      </c>
      <c r="E724" s="39" t="s">
        <v>100</v>
      </c>
      <c r="F724" s="39" t="s">
        <v>130</v>
      </c>
      <c r="G724" s="38"/>
      <c r="H724" s="60">
        <f>H725+H727</f>
        <v>6400000</v>
      </c>
      <c r="I724" s="60">
        <f t="shared" ref="I724:J724" si="1240">I725+I727</f>
        <v>6400000</v>
      </c>
      <c r="J724" s="60">
        <f t="shared" si="1240"/>
        <v>6400000</v>
      </c>
      <c r="K724" s="60">
        <f t="shared" ref="K724:M724" si="1241">K725+K727</f>
        <v>0</v>
      </c>
      <c r="L724" s="60">
        <f t="shared" si="1241"/>
        <v>0</v>
      </c>
      <c r="M724" s="60">
        <f t="shared" si="1241"/>
        <v>0</v>
      </c>
      <c r="N724" s="60">
        <f t="shared" si="1109"/>
        <v>6400000</v>
      </c>
      <c r="O724" s="60">
        <f t="shared" si="1110"/>
        <v>6400000</v>
      </c>
      <c r="P724" s="60">
        <f t="shared" si="1111"/>
        <v>6400000</v>
      </c>
      <c r="Q724" s="60">
        <f t="shared" ref="Q724:S724" si="1242">Q725+Q727</f>
        <v>0</v>
      </c>
      <c r="R724" s="60">
        <f t="shared" si="1242"/>
        <v>0</v>
      </c>
      <c r="S724" s="60">
        <f t="shared" si="1242"/>
        <v>0</v>
      </c>
      <c r="T724" s="60">
        <f t="shared" si="1086"/>
        <v>6400000</v>
      </c>
      <c r="U724" s="60">
        <f t="shared" si="1087"/>
        <v>6400000</v>
      </c>
      <c r="V724" s="60">
        <f t="shared" si="1088"/>
        <v>6400000</v>
      </c>
      <c r="W724" s="60">
        <f t="shared" ref="W724:Y724" si="1243">W725+W727</f>
        <v>0</v>
      </c>
      <c r="X724" s="60">
        <f t="shared" si="1243"/>
        <v>0</v>
      </c>
      <c r="Y724" s="60">
        <f t="shared" si="1243"/>
        <v>0</v>
      </c>
      <c r="Z724" s="60">
        <f t="shared" si="1230"/>
        <v>6400000</v>
      </c>
      <c r="AA724" s="60">
        <f t="shared" si="1231"/>
        <v>6400000</v>
      </c>
      <c r="AB724" s="60">
        <f t="shared" si="1232"/>
        <v>6400000</v>
      </c>
    </row>
    <row r="725" spans="1:28" customFormat="1" ht="26.4" hidden="1">
      <c r="A725" s="114"/>
      <c r="B725" s="126" t="s">
        <v>186</v>
      </c>
      <c r="C725" s="39" t="s">
        <v>53</v>
      </c>
      <c r="D725" s="39" t="s">
        <v>21</v>
      </c>
      <c r="E725" s="39" t="s">
        <v>100</v>
      </c>
      <c r="F725" s="39" t="s">
        <v>130</v>
      </c>
      <c r="G725" s="101" t="s">
        <v>32</v>
      </c>
      <c r="H725" s="60">
        <f>H726</f>
        <v>0</v>
      </c>
      <c r="I725" s="60">
        <f t="shared" ref="I725:M725" si="1244">I726</f>
        <v>0</v>
      </c>
      <c r="J725" s="60">
        <f t="shared" si="1244"/>
        <v>0</v>
      </c>
      <c r="K725" s="60">
        <f t="shared" si="1244"/>
        <v>0</v>
      </c>
      <c r="L725" s="60">
        <f t="shared" si="1244"/>
        <v>0</v>
      </c>
      <c r="M725" s="60">
        <f t="shared" si="1244"/>
        <v>0</v>
      </c>
      <c r="N725" s="60">
        <f t="shared" ref="N725:N761" si="1245">H725+K725</f>
        <v>0</v>
      </c>
      <c r="O725" s="60">
        <f t="shared" ref="O725:O761" si="1246">I725+L725</f>
        <v>0</v>
      </c>
      <c r="P725" s="60">
        <f t="shared" ref="P725:P761" si="1247">J725+M725</f>
        <v>0</v>
      </c>
      <c r="Q725" s="60">
        <f t="shared" ref="Q725:S725" si="1248">Q726</f>
        <v>0</v>
      </c>
      <c r="R725" s="60">
        <f t="shared" si="1248"/>
        <v>0</v>
      </c>
      <c r="S725" s="60">
        <f t="shared" si="1248"/>
        <v>0</v>
      </c>
      <c r="T725" s="60">
        <f t="shared" si="1086"/>
        <v>0</v>
      </c>
      <c r="U725" s="60">
        <f t="shared" si="1087"/>
        <v>0</v>
      </c>
      <c r="V725" s="60">
        <f t="shared" si="1088"/>
        <v>0</v>
      </c>
      <c r="W725" s="60">
        <f t="shared" ref="W725:Y725" si="1249">W726</f>
        <v>0</v>
      </c>
      <c r="X725" s="60">
        <f t="shared" si="1249"/>
        <v>0</v>
      </c>
      <c r="Y725" s="60">
        <f t="shared" si="1249"/>
        <v>0</v>
      </c>
      <c r="Z725" s="60">
        <f t="shared" si="1230"/>
        <v>0</v>
      </c>
      <c r="AA725" s="60">
        <f t="shared" si="1231"/>
        <v>0</v>
      </c>
      <c r="AB725" s="60">
        <f t="shared" si="1232"/>
        <v>0</v>
      </c>
    </row>
    <row r="726" spans="1:28" customFormat="1" ht="26.4" hidden="1">
      <c r="A726" s="114"/>
      <c r="B726" s="71" t="s">
        <v>34</v>
      </c>
      <c r="C726" s="39" t="s">
        <v>53</v>
      </c>
      <c r="D726" s="39" t="s">
        <v>21</v>
      </c>
      <c r="E726" s="39" t="s">
        <v>100</v>
      </c>
      <c r="F726" s="39" t="s">
        <v>130</v>
      </c>
      <c r="G726" s="101" t="s">
        <v>33</v>
      </c>
      <c r="H726" s="60"/>
      <c r="I726" s="60"/>
      <c r="J726" s="60"/>
      <c r="K726" s="60"/>
      <c r="L726" s="60"/>
      <c r="M726" s="60"/>
      <c r="N726" s="60">
        <f t="shared" si="1245"/>
        <v>0</v>
      </c>
      <c r="O726" s="60">
        <f t="shared" si="1246"/>
        <v>0</v>
      </c>
      <c r="P726" s="60">
        <f t="shared" si="1247"/>
        <v>0</v>
      </c>
      <c r="Q726" s="60"/>
      <c r="R726" s="60"/>
      <c r="S726" s="60"/>
      <c r="T726" s="60">
        <f t="shared" si="1086"/>
        <v>0</v>
      </c>
      <c r="U726" s="60">
        <f t="shared" si="1087"/>
        <v>0</v>
      </c>
      <c r="V726" s="60">
        <f t="shared" si="1088"/>
        <v>0</v>
      </c>
      <c r="W726" s="60"/>
      <c r="X726" s="60"/>
      <c r="Y726" s="60"/>
      <c r="Z726" s="60">
        <f t="shared" si="1230"/>
        <v>0</v>
      </c>
      <c r="AA726" s="60">
        <f t="shared" si="1231"/>
        <v>0</v>
      </c>
      <c r="AB726" s="60">
        <f t="shared" si="1232"/>
        <v>0</v>
      </c>
    </row>
    <row r="727" spans="1:28" customFormat="1">
      <c r="A727" s="114"/>
      <c r="B727" s="103" t="s">
        <v>35</v>
      </c>
      <c r="C727" s="39" t="s">
        <v>53</v>
      </c>
      <c r="D727" s="39" t="s">
        <v>21</v>
      </c>
      <c r="E727" s="39" t="s">
        <v>100</v>
      </c>
      <c r="F727" s="39" t="s">
        <v>130</v>
      </c>
      <c r="G727" s="38" t="s">
        <v>36</v>
      </c>
      <c r="H727" s="60">
        <f>H728</f>
        <v>6400000</v>
      </c>
      <c r="I727" s="60">
        <f t="shared" ref="I727:M727" si="1250">I728</f>
        <v>6400000</v>
      </c>
      <c r="J727" s="60">
        <f t="shared" si="1250"/>
        <v>6400000</v>
      </c>
      <c r="K727" s="60">
        <f t="shared" si="1250"/>
        <v>0</v>
      </c>
      <c r="L727" s="60">
        <f t="shared" si="1250"/>
        <v>0</v>
      </c>
      <c r="M727" s="60">
        <f t="shared" si="1250"/>
        <v>0</v>
      </c>
      <c r="N727" s="60">
        <f t="shared" si="1245"/>
        <v>6400000</v>
      </c>
      <c r="O727" s="60">
        <f t="shared" si="1246"/>
        <v>6400000</v>
      </c>
      <c r="P727" s="60">
        <f t="shared" si="1247"/>
        <v>6400000</v>
      </c>
      <c r="Q727" s="60">
        <f t="shared" ref="Q727:S727" si="1251">Q728</f>
        <v>0</v>
      </c>
      <c r="R727" s="60">
        <f t="shared" si="1251"/>
        <v>0</v>
      </c>
      <c r="S727" s="60">
        <f t="shared" si="1251"/>
        <v>0</v>
      </c>
      <c r="T727" s="60">
        <f t="shared" si="1086"/>
        <v>6400000</v>
      </c>
      <c r="U727" s="60">
        <f t="shared" si="1087"/>
        <v>6400000</v>
      </c>
      <c r="V727" s="60">
        <f t="shared" si="1088"/>
        <v>6400000</v>
      </c>
      <c r="W727" s="60">
        <f t="shared" ref="W727:Y727" si="1252">W728</f>
        <v>0</v>
      </c>
      <c r="X727" s="60">
        <f t="shared" si="1252"/>
        <v>0</v>
      </c>
      <c r="Y727" s="60">
        <f t="shared" si="1252"/>
        <v>0</v>
      </c>
      <c r="Z727" s="60">
        <f t="shared" si="1230"/>
        <v>6400000</v>
      </c>
      <c r="AA727" s="60">
        <f t="shared" si="1231"/>
        <v>6400000</v>
      </c>
      <c r="AB727" s="60">
        <f t="shared" si="1232"/>
        <v>6400000</v>
      </c>
    </row>
    <row r="728" spans="1:28" customFormat="1">
      <c r="A728" s="114"/>
      <c r="B728" s="103" t="s">
        <v>178</v>
      </c>
      <c r="C728" s="39" t="s">
        <v>53</v>
      </c>
      <c r="D728" s="39" t="s">
        <v>21</v>
      </c>
      <c r="E728" s="39" t="s">
        <v>100</v>
      </c>
      <c r="F728" s="39" t="s">
        <v>130</v>
      </c>
      <c r="G728" s="101" t="s">
        <v>179</v>
      </c>
      <c r="H728" s="60">
        <v>6400000</v>
      </c>
      <c r="I728" s="60">
        <v>6400000</v>
      </c>
      <c r="J728" s="60">
        <v>6400000</v>
      </c>
      <c r="K728" s="60"/>
      <c r="L728" s="60"/>
      <c r="M728" s="60"/>
      <c r="N728" s="60">
        <f t="shared" si="1245"/>
        <v>6400000</v>
      </c>
      <c r="O728" s="60">
        <f t="shared" si="1246"/>
        <v>6400000</v>
      </c>
      <c r="P728" s="60">
        <f t="shared" si="1247"/>
        <v>6400000</v>
      </c>
      <c r="Q728" s="60"/>
      <c r="R728" s="60"/>
      <c r="S728" s="60"/>
      <c r="T728" s="60">
        <f t="shared" si="1086"/>
        <v>6400000</v>
      </c>
      <c r="U728" s="60">
        <f t="shared" si="1087"/>
        <v>6400000</v>
      </c>
      <c r="V728" s="60">
        <f t="shared" si="1088"/>
        <v>6400000</v>
      </c>
      <c r="W728" s="60"/>
      <c r="X728" s="60"/>
      <c r="Y728" s="60"/>
      <c r="Z728" s="60">
        <f t="shared" si="1230"/>
        <v>6400000</v>
      </c>
      <c r="AA728" s="60">
        <f t="shared" si="1231"/>
        <v>6400000</v>
      </c>
      <c r="AB728" s="60">
        <f t="shared" si="1232"/>
        <v>6400000</v>
      </c>
    </row>
    <row r="729" spans="1:28" customFormat="1" ht="26.4">
      <c r="A729" s="114"/>
      <c r="B729" s="71" t="s">
        <v>359</v>
      </c>
      <c r="C729" s="35" t="s">
        <v>53</v>
      </c>
      <c r="D729" s="35" t="s">
        <v>21</v>
      </c>
      <c r="E729" s="35" t="s">
        <v>100</v>
      </c>
      <c r="F729" s="35" t="s">
        <v>131</v>
      </c>
      <c r="G729" s="36"/>
      <c r="H729" s="67">
        <f>H730</f>
        <v>72000</v>
      </c>
      <c r="I729" s="67">
        <f t="shared" ref="I729:M730" si="1253">I730</f>
        <v>72000</v>
      </c>
      <c r="J729" s="67">
        <f t="shared" si="1253"/>
        <v>72000</v>
      </c>
      <c r="K729" s="67">
        <f t="shared" si="1253"/>
        <v>0</v>
      </c>
      <c r="L729" s="67">
        <f t="shared" si="1253"/>
        <v>0</v>
      </c>
      <c r="M729" s="67">
        <f t="shared" si="1253"/>
        <v>0</v>
      </c>
      <c r="N729" s="67">
        <f t="shared" si="1245"/>
        <v>72000</v>
      </c>
      <c r="O729" s="67">
        <f t="shared" si="1246"/>
        <v>72000</v>
      </c>
      <c r="P729" s="67">
        <f t="shared" si="1247"/>
        <v>72000</v>
      </c>
      <c r="Q729" s="67">
        <f t="shared" ref="Q729:S730" si="1254">Q730</f>
        <v>0</v>
      </c>
      <c r="R729" s="67">
        <f t="shared" si="1254"/>
        <v>0</v>
      </c>
      <c r="S729" s="67">
        <f t="shared" si="1254"/>
        <v>0</v>
      </c>
      <c r="T729" s="67">
        <f t="shared" si="1086"/>
        <v>72000</v>
      </c>
      <c r="U729" s="67">
        <f t="shared" si="1087"/>
        <v>72000</v>
      </c>
      <c r="V729" s="67">
        <f t="shared" si="1088"/>
        <v>72000</v>
      </c>
      <c r="W729" s="67">
        <f t="shared" ref="W729:Y730" si="1255">W730</f>
        <v>0</v>
      </c>
      <c r="X729" s="67">
        <f t="shared" si="1255"/>
        <v>0</v>
      </c>
      <c r="Y729" s="67">
        <f t="shared" si="1255"/>
        <v>0</v>
      </c>
      <c r="Z729" s="67">
        <f t="shared" si="1230"/>
        <v>72000</v>
      </c>
      <c r="AA729" s="67">
        <f t="shared" si="1231"/>
        <v>72000</v>
      </c>
      <c r="AB729" s="67">
        <f t="shared" si="1232"/>
        <v>72000</v>
      </c>
    </row>
    <row r="730" spans="1:28" customFormat="1">
      <c r="A730" s="114"/>
      <c r="B730" s="103" t="s">
        <v>35</v>
      </c>
      <c r="C730" s="35" t="s">
        <v>53</v>
      </c>
      <c r="D730" s="35" t="s">
        <v>21</v>
      </c>
      <c r="E730" s="35" t="s">
        <v>100</v>
      </c>
      <c r="F730" s="35" t="s">
        <v>131</v>
      </c>
      <c r="G730" s="36" t="s">
        <v>36</v>
      </c>
      <c r="H730" s="67">
        <f>H731</f>
        <v>72000</v>
      </c>
      <c r="I730" s="67">
        <f t="shared" si="1253"/>
        <v>72000</v>
      </c>
      <c r="J730" s="67">
        <f t="shared" si="1253"/>
        <v>72000</v>
      </c>
      <c r="K730" s="67">
        <f t="shared" si="1253"/>
        <v>0</v>
      </c>
      <c r="L730" s="67">
        <f t="shared" si="1253"/>
        <v>0</v>
      </c>
      <c r="M730" s="67">
        <f t="shared" si="1253"/>
        <v>0</v>
      </c>
      <c r="N730" s="67">
        <f t="shared" si="1245"/>
        <v>72000</v>
      </c>
      <c r="O730" s="67">
        <f t="shared" si="1246"/>
        <v>72000</v>
      </c>
      <c r="P730" s="67">
        <f t="shared" si="1247"/>
        <v>72000</v>
      </c>
      <c r="Q730" s="67">
        <f t="shared" si="1254"/>
        <v>0</v>
      </c>
      <c r="R730" s="67">
        <f t="shared" si="1254"/>
        <v>0</v>
      </c>
      <c r="S730" s="67">
        <f t="shared" si="1254"/>
        <v>0</v>
      </c>
      <c r="T730" s="67">
        <f t="shared" si="1086"/>
        <v>72000</v>
      </c>
      <c r="U730" s="67">
        <f t="shared" si="1087"/>
        <v>72000</v>
      </c>
      <c r="V730" s="67">
        <f t="shared" si="1088"/>
        <v>72000</v>
      </c>
      <c r="W730" s="67">
        <f t="shared" si="1255"/>
        <v>0</v>
      </c>
      <c r="X730" s="67">
        <f t="shared" si="1255"/>
        <v>0</v>
      </c>
      <c r="Y730" s="67">
        <f t="shared" si="1255"/>
        <v>0</v>
      </c>
      <c r="Z730" s="67">
        <f t="shared" si="1230"/>
        <v>72000</v>
      </c>
      <c r="AA730" s="67">
        <f t="shared" si="1231"/>
        <v>72000</v>
      </c>
      <c r="AB730" s="67">
        <f t="shared" si="1232"/>
        <v>72000</v>
      </c>
    </row>
    <row r="731" spans="1:28" customFormat="1">
      <c r="A731" s="114"/>
      <c r="B731" s="71" t="s">
        <v>67</v>
      </c>
      <c r="C731" s="35" t="s">
        <v>53</v>
      </c>
      <c r="D731" s="35" t="s">
        <v>21</v>
      </c>
      <c r="E731" s="35" t="s">
        <v>100</v>
      </c>
      <c r="F731" s="35" t="s">
        <v>131</v>
      </c>
      <c r="G731" s="36" t="s">
        <v>68</v>
      </c>
      <c r="H731" s="60">
        <v>72000</v>
      </c>
      <c r="I731" s="60">
        <v>72000</v>
      </c>
      <c r="J731" s="60">
        <v>72000</v>
      </c>
      <c r="K731" s="60"/>
      <c r="L731" s="60"/>
      <c r="M731" s="60"/>
      <c r="N731" s="60">
        <f t="shared" si="1245"/>
        <v>72000</v>
      </c>
      <c r="O731" s="60">
        <f t="shared" si="1246"/>
        <v>72000</v>
      </c>
      <c r="P731" s="60">
        <f t="shared" si="1247"/>
        <v>72000</v>
      </c>
      <c r="Q731" s="60"/>
      <c r="R731" s="60"/>
      <c r="S731" s="60"/>
      <c r="T731" s="60">
        <f t="shared" si="1086"/>
        <v>72000</v>
      </c>
      <c r="U731" s="60">
        <f t="shared" si="1087"/>
        <v>72000</v>
      </c>
      <c r="V731" s="60">
        <f t="shared" si="1088"/>
        <v>72000</v>
      </c>
      <c r="W731" s="60"/>
      <c r="X731" s="60"/>
      <c r="Y731" s="60"/>
      <c r="Z731" s="60">
        <f t="shared" si="1230"/>
        <v>72000</v>
      </c>
      <c r="AA731" s="60">
        <f t="shared" si="1231"/>
        <v>72000</v>
      </c>
      <c r="AB731" s="60">
        <f t="shared" si="1232"/>
        <v>72000</v>
      </c>
    </row>
    <row r="732" spans="1:28" customFormat="1" ht="26.4">
      <c r="A732" s="114"/>
      <c r="B732" s="71" t="s">
        <v>284</v>
      </c>
      <c r="C732" s="35" t="s">
        <v>53</v>
      </c>
      <c r="D732" s="35" t="s">
        <v>21</v>
      </c>
      <c r="E732" s="35" t="s">
        <v>100</v>
      </c>
      <c r="F732" s="35" t="s">
        <v>132</v>
      </c>
      <c r="G732" s="36"/>
      <c r="H732" s="60">
        <f>H733</f>
        <v>50000</v>
      </c>
      <c r="I732" s="60">
        <f t="shared" ref="I732:M733" si="1256">I733</f>
        <v>50000</v>
      </c>
      <c r="J732" s="60">
        <f t="shared" si="1256"/>
        <v>50000</v>
      </c>
      <c r="K732" s="60">
        <f>K733+K735</f>
        <v>0</v>
      </c>
      <c r="L732" s="60">
        <f t="shared" ref="L732:M732" si="1257">L733+L735</f>
        <v>0</v>
      </c>
      <c r="M732" s="60">
        <f t="shared" si="1257"/>
        <v>0</v>
      </c>
      <c r="N732" s="60">
        <f t="shared" si="1245"/>
        <v>50000</v>
      </c>
      <c r="O732" s="60">
        <f t="shared" si="1246"/>
        <v>50000</v>
      </c>
      <c r="P732" s="60">
        <f t="shared" si="1247"/>
        <v>50000</v>
      </c>
      <c r="Q732" s="60">
        <f>Q733+Q735</f>
        <v>0</v>
      </c>
      <c r="R732" s="60">
        <f t="shared" ref="R732:S732" si="1258">R733+R735</f>
        <v>0</v>
      </c>
      <c r="S732" s="60">
        <f t="shared" si="1258"/>
        <v>0</v>
      </c>
      <c r="T732" s="60">
        <f t="shared" si="1086"/>
        <v>50000</v>
      </c>
      <c r="U732" s="60">
        <f t="shared" si="1087"/>
        <v>50000</v>
      </c>
      <c r="V732" s="60">
        <f t="shared" si="1088"/>
        <v>50000</v>
      </c>
      <c r="W732" s="60">
        <f>W733+W735</f>
        <v>0</v>
      </c>
      <c r="X732" s="60">
        <f t="shared" ref="X732:Y732" si="1259">X733+X735</f>
        <v>0</v>
      </c>
      <c r="Y732" s="60">
        <f t="shared" si="1259"/>
        <v>0</v>
      </c>
      <c r="Z732" s="60">
        <f t="shared" si="1230"/>
        <v>50000</v>
      </c>
      <c r="AA732" s="60">
        <f t="shared" si="1231"/>
        <v>50000</v>
      </c>
      <c r="AB732" s="60">
        <f t="shared" si="1232"/>
        <v>50000</v>
      </c>
    </row>
    <row r="733" spans="1:28" customFormat="1" ht="26.4">
      <c r="A733" s="114"/>
      <c r="B733" s="126" t="s">
        <v>186</v>
      </c>
      <c r="C733" s="35" t="s">
        <v>53</v>
      </c>
      <c r="D733" s="35" t="s">
        <v>21</v>
      </c>
      <c r="E733" s="35" t="s">
        <v>100</v>
      </c>
      <c r="F733" s="35" t="s">
        <v>132</v>
      </c>
      <c r="G733" s="36" t="s">
        <v>32</v>
      </c>
      <c r="H733" s="60">
        <f>H734</f>
        <v>50000</v>
      </c>
      <c r="I733" s="60">
        <f t="shared" si="1256"/>
        <v>50000</v>
      </c>
      <c r="J733" s="60">
        <f t="shared" si="1256"/>
        <v>50000</v>
      </c>
      <c r="K733" s="60">
        <f t="shared" si="1256"/>
        <v>-50000</v>
      </c>
      <c r="L733" s="60">
        <f t="shared" si="1256"/>
        <v>-50000</v>
      </c>
      <c r="M733" s="60">
        <f t="shared" si="1256"/>
        <v>-50000</v>
      </c>
      <c r="N733" s="60">
        <f t="shared" si="1245"/>
        <v>0</v>
      </c>
      <c r="O733" s="60">
        <f t="shared" si="1246"/>
        <v>0</v>
      </c>
      <c r="P733" s="60">
        <f t="shared" si="1247"/>
        <v>0</v>
      </c>
      <c r="Q733" s="60">
        <f t="shared" ref="Q733:S733" si="1260">Q734</f>
        <v>0</v>
      </c>
      <c r="R733" s="60">
        <f t="shared" si="1260"/>
        <v>0</v>
      </c>
      <c r="S733" s="60">
        <f t="shared" si="1260"/>
        <v>0</v>
      </c>
      <c r="T733" s="60">
        <f t="shared" si="1086"/>
        <v>0</v>
      </c>
      <c r="U733" s="60">
        <f t="shared" si="1087"/>
        <v>0</v>
      </c>
      <c r="V733" s="60">
        <f t="shared" si="1088"/>
        <v>0</v>
      </c>
      <c r="W733" s="60">
        <f t="shared" ref="W733:Y733" si="1261">W734</f>
        <v>0</v>
      </c>
      <c r="X733" s="60">
        <f t="shared" si="1261"/>
        <v>0</v>
      </c>
      <c r="Y733" s="60">
        <f t="shared" si="1261"/>
        <v>0</v>
      </c>
      <c r="Z733" s="60">
        <f t="shared" si="1230"/>
        <v>0</v>
      </c>
      <c r="AA733" s="60">
        <f t="shared" si="1231"/>
        <v>0</v>
      </c>
      <c r="AB733" s="60">
        <f t="shared" si="1232"/>
        <v>0</v>
      </c>
    </row>
    <row r="734" spans="1:28" customFormat="1" ht="26.4">
      <c r="A734" s="114"/>
      <c r="B734" s="71" t="s">
        <v>34</v>
      </c>
      <c r="C734" s="35" t="s">
        <v>53</v>
      </c>
      <c r="D734" s="35" t="s">
        <v>21</v>
      </c>
      <c r="E734" s="35" t="s">
        <v>100</v>
      </c>
      <c r="F734" s="35" t="s">
        <v>132</v>
      </c>
      <c r="G734" s="36" t="s">
        <v>33</v>
      </c>
      <c r="H734" s="60">
        <v>50000</v>
      </c>
      <c r="I734" s="60">
        <v>50000</v>
      </c>
      <c r="J734" s="60">
        <v>50000</v>
      </c>
      <c r="K734" s="60">
        <v>-50000</v>
      </c>
      <c r="L734" s="60">
        <v>-50000</v>
      </c>
      <c r="M734" s="60">
        <v>-50000</v>
      </c>
      <c r="N734" s="60">
        <f t="shared" si="1245"/>
        <v>0</v>
      </c>
      <c r="O734" s="60">
        <f t="shared" si="1246"/>
        <v>0</v>
      </c>
      <c r="P734" s="60">
        <f t="shared" si="1247"/>
        <v>0</v>
      </c>
      <c r="Q734" s="60"/>
      <c r="R734" s="60"/>
      <c r="S734" s="60"/>
      <c r="T734" s="60">
        <f t="shared" si="1086"/>
        <v>0</v>
      </c>
      <c r="U734" s="60">
        <f t="shared" si="1087"/>
        <v>0</v>
      </c>
      <c r="V734" s="60">
        <f t="shared" si="1088"/>
        <v>0</v>
      </c>
      <c r="W734" s="60"/>
      <c r="X734" s="60"/>
      <c r="Y734" s="60"/>
      <c r="Z734" s="60">
        <f t="shared" si="1230"/>
        <v>0</v>
      </c>
      <c r="AA734" s="60">
        <f t="shared" si="1231"/>
        <v>0</v>
      </c>
      <c r="AB734" s="60">
        <f t="shared" si="1232"/>
        <v>0</v>
      </c>
    </row>
    <row r="735" spans="1:28" customFormat="1">
      <c r="A735" s="114"/>
      <c r="B735" s="103" t="s">
        <v>35</v>
      </c>
      <c r="C735" s="35" t="s">
        <v>53</v>
      </c>
      <c r="D735" s="35" t="s">
        <v>21</v>
      </c>
      <c r="E735" s="35" t="s">
        <v>100</v>
      </c>
      <c r="F735" s="35" t="s">
        <v>132</v>
      </c>
      <c r="G735" s="36" t="s">
        <v>36</v>
      </c>
      <c r="H735" s="60"/>
      <c r="I735" s="60"/>
      <c r="J735" s="60"/>
      <c r="K735" s="60">
        <f>K736</f>
        <v>50000</v>
      </c>
      <c r="L735" s="60">
        <f t="shared" ref="L735:M735" si="1262">L736</f>
        <v>50000</v>
      </c>
      <c r="M735" s="60">
        <f t="shared" si="1262"/>
        <v>50000</v>
      </c>
      <c r="N735" s="60">
        <f t="shared" ref="N735:N741" si="1263">H735+K735</f>
        <v>50000</v>
      </c>
      <c r="O735" s="60">
        <f t="shared" ref="O735:O741" si="1264">I735+L735</f>
        <v>50000</v>
      </c>
      <c r="P735" s="60">
        <f t="shared" ref="P735:P741" si="1265">J735+M735</f>
        <v>50000</v>
      </c>
      <c r="Q735" s="60">
        <f>Q736</f>
        <v>0</v>
      </c>
      <c r="R735" s="60">
        <f t="shared" ref="R735:S735" si="1266">R736</f>
        <v>0</v>
      </c>
      <c r="S735" s="60">
        <f t="shared" si="1266"/>
        <v>0</v>
      </c>
      <c r="T735" s="60">
        <f t="shared" si="1086"/>
        <v>50000</v>
      </c>
      <c r="U735" s="60">
        <f t="shared" si="1087"/>
        <v>50000</v>
      </c>
      <c r="V735" s="60">
        <f t="shared" si="1088"/>
        <v>50000</v>
      </c>
      <c r="W735" s="60">
        <f>W736</f>
        <v>0</v>
      </c>
      <c r="X735" s="60">
        <f t="shared" ref="X735:Y735" si="1267">X736</f>
        <v>0</v>
      </c>
      <c r="Y735" s="60">
        <f t="shared" si="1267"/>
        <v>0</v>
      </c>
      <c r="Z735" s="60">
        <f t="shared" si="1230"/>
        <v>50000</v>
      </c>
      <c r="AA735" s="60">
        <f t="shared" si="1231"/>
        <v>50000</v>
      </c>
      <c r="AB735" s="60">
        <f t="shared" si="1232"/>
        <v>50000</v>
      </c>
    </row>
    <row r="736" spans="1:28" customFormat="1">
      <c r="A736" s="114"/>
      <c r="B736" s="71" t="s">
        <v>67</v>
      </c>
      <c r="C736" s="35" t="s">
        <v>53</v>
      </c>
      <c r="D736" s="35" t="s">
        <v>21</v>
      </c>
      <c r="E736" s="35" t="s">
        <v>100</v>
      </c>
      <c r="F736" s="35" t="s">
        <v>132</v>
      </c>
      <c r="G736" s="36" t="s">
        <v>68</v>
      </c>
      <c r="H736" s="60"/>
      <c r="I736" s="60"/>
      <c r="J736" s="60"/>
      <c r="K736" s="60">
        <v>50000</v>
      </c>
      <c r="L736" s="60">
        <v>50000</v>
      </c>
      <c r="M736" s="60">
        <v>50000</v>
      </c>
      <c r="N736" s="60">
        <f t="shared" si="1263"/>
        <v>50000</v>
      </c>
      <c r="O736" s="60">
        <f t="shared" si="1264"/>
        <v>50000</v>
      </c>
      <c r="P736" s="60">
        <f t="shared" si="1265"/>
        <v>50000</v>
      </c>
      <c r="Q736" s="60"/>
      <c r="R736" s="60"/>
      <c r="S736" s="60"/>
      <c r="T736" s="60">
        <f t="shared" si="1086"/>
        <v>50000</v>
      </c>
      <c r="U736" s="60">
        <f t="shared" si="1087"/>
        <v>50000</v>
      </c>
      <c r="V736" s="60">
        <f t="shared" si="1088"/>
        <v>50000</v>
      </c>
      <c r="W736" s="60"/>
      <c r="X736" s="60"/>
      <c r="Y736" s="60"/>
      <c r="Z736" s="60">
        <f t="shared" si="1230"/>
        <v>50000</v>
      </c>
      <c r="AA736" s="60">
        <f t="shared" si="1231"/>
        <v>50000</v>
      </c>
      <c r="AB736" s="60">
        <f t="shared" si="1232"/>
        <v>50000</v>
      </c>
    </row>
    <row r="737" spans="1:28" customFormat="1">
      <c r="A737" s="114"/>
      <c r="B737" s="71" t="s">
        <v>170</v>
      </c>
      <c r="C737" s="35" t="s">
        <v>53</v>
      </c>
      <c r="D737" s="35" t="s">
        <v>21</v>
      </c>
      <c r="E737" s="35" t="s">
        <v>100</v>
      </c>
      <c r="F737" s="35" t="s">
        <v>169</v>
      </c>
      <c r="G737" s="36"/>
      <c r="H737" s="60"/>
      <c r="I737" s="60"/>
      <c r="J737" s="60"/>
      <c r="K737" s="60">
        <f>K740</f>
        <v>53909</v>
      </c>
      <c r="L737" s="60">
        <f>L740</f>
        <v>0</v>
      </c>
      <c r="M737" s="60">
        <f>M740</f>
        <v>0</v>
      </c>
      <c r="N737" s="60">
        <f t="shared" si="1263"/>
        <v>53909</v>
      </c>
      <c r="O737" s="60">
        <f t="shared" si="1264"/>
        <v>0</v>
      </c>
      <c r="P737" s="60">
        <f t="shared" si="1265"/>
        <v>0</v>
      </c>
      <c r="Q737" s="60">
        <f>Q738+Q740</f>
        <v>1200000</v>
      </c>
      <c r="R737" s="60">
        <f t="shared" ref="R737:S737" si="1268">R738+R740</f>
        <v>0</v>
      </c>
      <c r="S737" s="60">
        <f t="shared" si="1268"/>
        <v>0</v>
      </c>
      <c r="T737" s="60">
        <f t="shared" si="1086"/>
        <v>1253909</v>
      </c>
      <c r="U737" s="60">
        <f t="shared" si="1087"/>
        <v>0</v>
      </c>
      <c r="V737" s="60">
        <f t="shared" si="1088"/>
        <v>0</v>
      </c>
      <c r="W737" s="60">
        <f>W738+W740</f>
        <v>-117400</v>
      </c>
      <c r="X737" s="60">
        <f t="shared" ref="X737:Y737" si="1269">X738+X740</f>
        <v>0</v>
      </c>
      <c r="Y737" s="60">
        <f t="shared" si="1269"/>
        <v>0</v>
      </c>
      <c r="Z737" s="60">
        <f t="shared" si="1230"/>
        <v>1136509</v>
      </c>
      <c r="AA737" s="60">
        <f t="shared" si="1231"/>
        <v>0</v>
      </c>
      <c r="AB737" s="60">
        <f t="shared" si="1232"/>
        <v>0</v>
      </c>
    </row>
    <row r="738" spans="1:28" customFormat="1" ht="26.4">
      <c r="A738" s="114"/>
      <c r="B738" s="126" t="s">
        <v>186</v>
      </c>
      <c r="C738" s="35" t="s">
        <v>53</v>
      </c>
      <c r="D738" s="35" t="s">
        <v>21</v>
      </c>
      <c r="E738" s="35" t="s">
        <v>100</v>
      </c>
      <c r="F738" s="35" t="s">
        <v>169</v>
      </c>
      <c r="G738" s="36" t="s">
        <v>32</v>
      </c>
      <c r="H738" s="60"/>
      <c r="I738" s="60"/>
      <c r="J738" s="60"/>
      <c r="K738" s="60"/>
      <c r="L738" s="60"/>
      <c r="M738" s="60"/>
      <c r="N738" s="60"/>
      <c r="O738" s="60"/>
      <c r="P738" s="60"/>
      <c r="Q738" s="60">
        <f>Q739</f>
        <v>800000</v>
      </c>
      <c r="R738" s="60">
        <f t="shared" ref="R738:S738" si="1270">R739</f>
        <v>0</v>
      </c>
      <c r="S738" s="60">
        <f t="shared" si="1270"/>
        <v>0</v>
      </c>
      <c r="T738" s="60">
        <f t="shared" ref="T738:T739" si="1271">N738+Q738</f>
        <v>800000</v>
      </c>
      <c r="U738" s="60">
        <f t="shared" ref="U738:U739" si="1272">O738+R738</f>
        <v>0</v>
      </c>
      <c r="V738" s="60">
        <f t="shared" ref="V738:V739" si="1273">P738+S738</f>
        <v>0</v>
      </c>
      <c r="W738" s="60">
        <f>W739</f>
        <v>-117400</v>
      </c>
      <c r="X738" s="60">
        <f t="shared" ref="X738:Y738" si="1274">X739</f>
        <v>0</v>
      </c>
      <c r="Y738" s="60">
        <f t="shared" si="1274"/>
        <v>0</v>
      </c>
      <c r="Z738" s="60">
        <f t="shared" si="1230"/>
        <v>682600</v>
      </c>
      <c r="AA738" s="60">
        <f t="shared" si="1231"/>
        <v>0</v>
      </c>
      <c r="AB738" s="60">
        <f t="shared" si="1232"/>
        <v>0</v>
      </c>
    </row>
    <row r="739" spans="1:28" customFormat="1" ht="26.4">
      <c r="A739" s="114"/>
      <c r="B739" s="71" t="s">
        <v>34</v>
      </c>
      <c r="C739" s="35" t="s">
        <v>53</v>
      </c>
      <c r="D739" s="35" t="s">
        <v>21</v>
      </c>
      <c r="E739" s="35" t="s">
        <v>100</v>
      </c>
      <c r="F739" s="35" t="s">
        <v>169</v>
      </c>
      <c r="G739" s="36" t="s">
        <v>33</v>
      </c>
      <c r="H739" s="60"/>
      <c r="I739" s="60"/>
      <c r="J739" s="60"/>
      <c r="K739" s="60"/>
      <c r="L739" s="60"/>
      <c r="M739" s="60"/>
      <c r="N739" s="60"/>
      <c r="O739" s="60"/>
      <c r="P739" s="60"/>
      <c r="Q739" s="60">
        <v>800000</v>
      </c>
      <c r="R739" s="60"/>
      <c r="S739" s="60"/>
      <c r="T739" s="60">
        <f t="shared" si="1271"/>
        <v>800000</v>
      </c>
      <c r="U739" s="60">
        <f t="shared" si="1272"/>
        <v>0</v>
      </c>
      <c r="V739" s="60">
        <f t="shared" si="1273"/>
        <v>0</v>
      </c>
      <c r="W739" s="60">
        <v>-117400</v>
      </c>
      <c r="X739" s="60"/>
      <c r="Y739" s="60"/>
      <c r="Z739" s="60">
        <f t="shared" si="1230"/>
        <v>682600</v>
      </c>
      <c r="AA739" s="60">
        <f t="shared" si="1231"/>
        <v>0</v>
      </c>
      <c r="AB739" s="60">
        <f t="shared" si="1232"/>
        <v>0</v>
      </c>
    </row>
    <row r="740" spans="1:28" customFormat="1">
      <c r="A740" s="114"/>
      <c r="B740" s="103" t="s">
        <v>35</v>
      </c>
      <c r="C740" s="35" t="s">
        <v>53</v>
      </c>
      <c r="D740" s="35" t="s">
        <v>21</v>
      </c>
      <c r="E740" s="35" t="s">
        <v>100</v>
      </c>
      <c r="F740" s="35" t="s">
        <v>169</v>
      </c>
      <c r="G740" s="36" t="s">
        <v>36</v>
      </c>
      <c r="H740" s="60"/>
      <c r="I740" s="60"/>
      <c r="J740" s="60"/>
      <c r="K740" s="60">
        <f>K741</f>
        <v>53909</v>
      </c>
      <c r="L740" s="60">
        <f t="shared" ref="L740:M740" si="1275">L741</f>
        <v>0</v>
      </c>
      <c r="M740" s="60">
        <f t="shared" si="1275"/>
        <v>0</v>
      </c>
      <c r="N740" s="60">
        <f t="shared" si="1263"/>
        <v>53909</v>
      </c>
      <c r="O740" s="60">
        <f t="shared" si="1264"/>
        <v>0</v>
      </c>
      <c r="P740" s="60">
        <f t="shared" si="1265"/>
        <v>0</v>
      </c>
      <c r="Q740" s="60">
        <f>Q741</f>
        <v>400000</v>
      </c>
      <c r="R740" s="60">
        <f t="shared" ref="R740:S740" si="1276">R741</f>
        <v>0</v>
      </c>
      <c r="S740" s="60">
        <f t="shared" si="1276"/>
        <v>0</v>
      </c>
      <c r="T740" s="60">
        <f t="shared" si="1086"/>
        <v>453909</v>
      </c>
      <c r="U740" s="60">
        <f t="shared" si="1087"/>
        <v>0</v>
      </c>
      <c r="V740" s="60">
        <f t="shared" si="1088"/>
        <v>0</v>
      </c>
      <c r="W740" s="60">
        <f>W741</f>
        <v>0</v>
      </c>
      <c r="X740" s="60">
        <f t="shared" ref="X740:Y740" si="1277">X741</f>
        <v>0</v>
      </c>
      <c r="Y740" s="60">
        <f t="shared" si="1277"/>
        <v>0</v>
      </c>
      <c r="Z740" s="60">
        <f t="shared" si="1230"/>
        <v>453909</v>
      </c>
      <c r="AA740" s="60">
        <f t="shared" si="1231"/>
        <v>0</v>
      </c>
      <c r="AB740" s="60">
        <f t="shared" si="1232"/>
        <v>0</v>
      </c>
    </row>
    <row r="741" spans="1:28" customFormat="1">
      <c r="A741" s="114"/>
      <c r="B741" s="71" t="s">
        <v>67</v>
      </c>
      <c r="C741" s="35" t="s">
        <v>53</v>
      </c>
      <c r="D741" s="35" t="s">
        <v>21</v>
      </c>
      <c r="E741" s="35" t="s">
        <v>100</v>
      </c>
      <c r="F741" s="35" t="s">
        <v>169</v>
      </c>
      <c r="G741" s="36" t="s">
        <v>68</v>
      </c>
      <c r="H741" s="60"/>
      <c r="I741" s="60"/>
      <c r="J741" s="60"/>
      <c r="K741" s="60">
        <v>53909</v>
      </c>
      <c r="L741" s="60"/>
      <c r="M741" s="60"/>
      <c r="N741" s="60">
        <f t="shared" si="1263"/>
        <v>53909</v>
      </c>
      <c r="O741" s="60">
        <f t="shared" si="1264"/>
        <v>0</v>
      </c>
      <c r="P741" s="60">
        <f t="shared" si="1265"/>
        <v>0</v>
      </c>
      <c r="Q741" s="60">
        <v>400000</v>
      </c>
      <c r="R741" s="60"/>
      <c r="S741" s="60"/>
      <c r="T741" s="60">
        <f t="shared" si="1086"/>
        <v>453909</v>
      </c>
      <c r="U741" s="60">
        <f t="shared" si="1087"/>
        <v>0</v>
      </c>
      <c r="V741" s="60">
        <f t="shared" si="1088"/>
        <v>0</v>
      </c>
      <c r="W741" s="60"/>
      <c r="X741" s="60"/>
      <c r="Y741" s="60"/>
      <c r="Z741" s="60">
        <f t="shared" si="1230"/>
        <v>453909</v>
      </c>
      <c r="AA741" s="60">
        <f t="shared" si="1231"/>
        <v>0</v>
      </c>
      <c r="AB741" s="60">
        <f t="shared" si="1232"/>
        <v>0</v>
      </c>
    </row>
    <row r="742" spans="1:28" customFormat="1" ht="52.8">
      <c r="A742" s="114"/>
      <c r="B742" s="104" t="s">
        <v>347</v>
      </c>
      <c r="C742" s="35" t="s">
        <v>53</v>
      </c>
      <c r="D742" s="35" t="s">
        <v>21</v>
      </c>
      <c r="E742" s="35" t="s">
        <v>100</v>
      </c>
      <c r="F742" s="35" t="s">
        <v>346</v>
      </c>
      <c r="G742" s="36"/>
      <c r="H742" s="60">
        <f>H743+H745</f>
        <v>705442.12</v>
      </c>
      <c r="I742" s="60">
        <f t="shared" ref="I742:J742" si="1278">I743+I745</f>
        <v>732624.31</v>
      </c>
      <c r="J742" s="60">
        <f t="shared" si="1278"/>
        <v>763720.56</v>
      </c>
      <c r="K742" s="60">
        <f t="shared" ref="K742:M742" si="1279">K743+K745</f>
        <v>25186.26</v>
      </c>
      <c r="L742" s="60">
        <f t="shared" si="1279"/>
        <v>64676.24</v>
      </c>
      <c r="M742" s="60">
        <f t="shared" si="1279"/>
        <v>101044.61</v>
      </c>
      <c r="N742" s="60">
        <f t="shared" si="1245"/>
        <v>730628.38</v>
      </c>
      <c r="O742" s="60">
        <f t="shared" si="1246"/>
        <v>797300.55</v>
      </c>
      <c r="P742" s="60">
        <f t="shared" si="1247"/>
        <v>864765.17</v>
      </c>
      <c r="Q742" s="60">
        <f t="shared" ref="Q742:S742" si="1280">Q743+Q745</f>
        <v>0</v>
      </c>
      <c r="R742" s="60">
        <f t="shared" si="1280"/>
        <v>0</v>
      </c>
      <c r="S742" s="60">
        <f t="shared" si="1280"/>
        <v>0</v>
      </c>
      <c r="T742" s="60">
        <f t="shared" si="1086"/>
        <v>730628.38</v>
      </c>
      <c r="U742" s="60">
        <f t="shared" si="1087"/>
        <v>797300.55</v>
      </c>
      <c r="V742" s="60">
        <f t="shared" si="1088"/>
        <v>864765.17</v>
      </c>
      <c r="W742" s="60">
        <f t="shared" ref="W742:Y742" si="1281">W743+W745</f>
        <v>0</v>
      </c>
      <c r="X742" s="60">
        <f t="shared" si="1281"/>
        <v>0</v>
      </c>
      <c r="Y742" s="60">
        <f t="shared" si="1281"/>
        <v>0</v>
      </c>
      <c r="Z742" s="60">
        <f t="shared" si="1230"/>
        <v>730628.38</v>
      </c>
      <c r="AA742" s="60">
        <f t="shared" si="1231"/>
        <v>797300.55</v>
      </c>
      <c r="AB742" s="60">
        <f t="shared" si="1232"/>
        <v>864765.17</v>
      </c>
    </row>
    <row r="743" spans="1:28" customFormat="1" ht="39.6">
      <c r="A743" s="114"/>
      <c r="B743" s="71" t="s">
        <v>51</v>
      </c>
      <c r="C743" s="35" t="s">
        <v>53</v>
      </c>
      <c r="D743" s="35" t="s">
        <v>21</v>
      </c>
      <c r="E743" s="35" t="s">
        <v>100</v>
      </c>
      <c r="F743" s="35" t="s">
        <v>346</v>
      </c>
      <c r="G743" s="36" t="s">
        <v>49</v>
      </c>
      <c r="H743" s="60">
        <f>H744</f>
        <v>345290.4</v>
      </c>
      <c r="I743" s="60">
        <f t="shared" ref="I743:M743" si="1282">I744</f>
        <v>345290.4</v>
      </c>
      <c r="J743" s="60">
        <f t="shared" si="1282"/>
        <v>345290.4</v>
      </c>
      <c r="K743" s="60">
        <f t="shared" si="1282"/>
        <v>0</v>
      </c>
      <c r="L743" s="60">
        <f t="shared" si="1282"/>
        <v>0</v>
      </c>
      <c r="M743" s="60">
        <f t="shared" si="1282"/>
        <v>0</v>
      </c>
      <c r="N743" s="60">
        <f t="shared" si="1245"/>
        <v>345290.4</v>
      </c>
      <c r="O743" s="60">
        <f t="shared" si="1246"/>
        <v>345290.4</v>
      </c>
      <c r="P743" s="60">
        <f t="shared" si="1247"/>
        <v>345290.4</v>
      </c>
      <c r="Q743" s="60">
        <f t="shared" ref="Q743:S743" si="1283">Q744</f>
        <v>0</v>
      </c>
      <c r="R743" s="60">
        <f t="shared" si="1283"/>
        <v>0</v>
      </c>
      <c r="S743" s="60">
        <f t="shared" si="1283"/>
        <v>0</v>
      </c>
      <c r="T743" s="60">
        <f t="shared" si="1086"/>
        <v>345290.4</v>
      </c>
      <c r="U743" s="60">
        <f t="shared" si="1087"/>
        <v>345290.4</v>
      </c>
      <c r="V743" s="60">
        <f t="shared" si="1088"/>
        <v>345290.4</v>
      </c>
      <c r="W743" s="60">
        <f t="shared" ref="W743:Y743" si="1284">W744</f>
        <v>0</v>
      </c>
      <c r="X743" s="60">
        <f t="shared" si="1284"/>
        <v>0</v>
      </c>
      <c r="Y743" s="60">
        <f t="shared" si="1284"/>
        <v>0</v>
      </c>
      <c r="Z743" s="60">
        <f t="shared" si="1230"/>
        <v>345290.4</v>
      </c>
      <c r="AA743" s="60">
        <f t="shared" si="1231"/>
        <v>345290.4</v>
      </c>
      <c r="AB743" s="60">
        <f t="shared" si="1232"/>
        <v>345290.4</v>
      </c>
    </row>
    <row r="744" spans="1:28" customFormat="1">
      <c r="A744" s="114"/>
      <c r="B744" s="71" t="s">
        <v>52</v>
      </c>
      <c r="C744" s="35" t="s">
        <v>53</v>
      </c>
      <c r="D744" s="35" t="s">
        <v>21</v>
      </c>
      <c r="E744" s="35" t="s">
        <v>100</v>
      </c>
      <c r="F744" s="35" t="s">
        <v>346</v>
      </c>
      <c r="G744" s="36" t="s">
        <v>50</v>
      </c>
      <c r="H744" s="61">
        <v>345290.4</v>
      </c>
      <c r="I744" s="61">
        <v>345290.4</v>
      </c>
      <c r="J744" s="61">
        <v>345290.4</v>
      </c>
      <c r="K744" s="61"/>
      <c r="L744" s="61"/>
      <c r="M744" s="61"/>
      <c r="N744" s="61">
        <f t="shared" si="1245"/>
        <v>345290.4</v>
      </c>
      <c r="O744" s="61">
        <f t="shared" si="1246"/>
        <v>345290.4</v>
      </c>
      <c r="P744" s="61">
        <f t="shared" si="1247"/>
        <v>345290.4</v>
      </c>
      <c r="Q744" s="61"/>
      <c r="R744" s="61"/>
      <c r="S744" s="61"/>
      <c r="T744" s="61">
        <f t="shared" si="1086"/>
        <v>345290.4</v>
      </c>
      <c r="U744" s="61">
        <f t="shared" si="1087"/>
        <v>345290.4</v>
      </c>
      <c r="V744" s="61">
        <f t="shared" si="1088"/>
        <v>345290.4</v>
      </c>
      <c r="W744" s="61"/>
      <c r="X744" s="61"/>
      <c r="Y744" s="61"/>
      <c r="Z744" s="61">
        <f t="shared" si="1230"/>
        <v>345290.4</v>
      </c>
      <c r="AA744" s="61">
        <f t="shared" si="1231"/>
        <v>345290.4</v>
      </c>
      <c r="AB744" s="61">
        <f t="shared" si="1232"/>
        <v>345290.4</v>
      </c>
    </row>
    <row r="745" spans="1:28" customFormat="1" ht="26.4">
      <c r="A745" s="114"/>
      <c r="B745" s="126" t="s">
        <v>186</v>
      </c>
      <c r="C745" s="35" t="s">
        <v>53</v>
      </c>
      <c r="D745" s="35" t="s">
        <v>21</v>
      </c>
      <c r="E745" s="35" t="s">
        <v>100</v>
      </c>
      <c r="F745" s="35" t="s">
        <v>346</v>
      </c>
      <c r="G745" s="36" t="s">
        <v>32</v>
      </c>
      <c r="H745" s="60">
        <f>H746</f>
        <v>360151.72</v>
      </c>
      <c r="I745" s="60">
        <f t="shared" ref="I745:M745" si="1285">I746</f>
        <v>387333.91</v>
      </c>
      <c r="J745" s="60">
        <f t="shared" si="1285"/>
        <v>418430.16</v>
      </c>
      <c r="K745" s="60">
        <f t="shared" si="1285"/>
        <v>25186.26</v>
      </c>
      <c r="L745" s="60">
        <f t="shared" si="1285"/>
        <v>64676.24</v>
      </c>
      <c r="M745" s="60">
        <f t="shared" si="1285"/>
        <v>101044.61</v>
      </c>
      <c r="N745" s="60">
        <f t="shared" si="1245"/>
        <v>385337.98</v>
      </c>
      <c r="O745" s="60">
        <f t="shared" si="1246"/>
        <v>452010.14999999997</v>
      </c>
      <c r="P745" s="60">
        <f t="shared" si="1247"/>
        <v>519474.76999999996</v>
      </c>
      <c r="Q745" s="60">
        <f t="shared" ref="Q745:S745" si="1286">Q746</f>
        <v>0</v>
      </c>
      <c r="R745" s="60">
        <f t="shared" si="1286"/>
        <v>0</v>
      </c>
      <c r="S745" s="60">
        <f t="shared" si="1286"/>
        <v>0</v>
      </c>
      <c r="T745" s="60">
        <f t="shared" si="1086"/>
        <v>385337.98</v>
      </c>
      <c r="U745" s="60">
        <f t="shared" si="1087"/>
        <v>452010.14999999997</v>
      </c>
      <c r="V745" s="60">
        <f t="shared" si="1088"/>
        <v>519474.76999999996</v>
      </c>
      <c r="W745" s="60">
        <f t="shared" ref="W745:Y745" si="1287">W746</f>
        <v>0</v>
      </c>
      <c r="X745" s="60">
        <f t="shared" si="1287"/>
        <v>0</v>
      </c>
      <c r="Y745" s="60">
        <f t="shared" si="1287"/>
        <v>0</v>
      </c>
      <c r="Z745" s="60">
        <f t="shared" si="1230"/>
        <v>385337.98</v>
      </c>
      <c r="AA745" s="60">
        <f t="shared" si="1231"/>
        <v>452010.14999999997</v>
      </c>
      <c r="AB745" s="60">
        <f t="shared" si="1232"/>
        <v>519474.76999999996</v>
      </c>
    </row>
    <row r="746" spans="1:28" customFormat="1" ht="26.4">
      <c r="A746" s="114"/>
      <c r="B746" s="71" t="s">
        <v>34</v>
      </c>
      <c r="C746" s="35" t="s">
        <v>53</v>
      </c>
      <c r="D746" s="35" t="s">
        <v>21</v>
      </c>
      <c r="E746" s="35" t="s">
        <v>100</v>
      </c>
      <c r="F746" s="35" t="s">
        <v>346</v>
      </c>
      <c r="G746" s="36" t="s">
        <v>33</v>
      </c>
      <c r="H746" s="61">
        <v>360151.72</v>
      </c>
      <c r="I746" s="61">
        <v>387333.91</v>
      </c>
      <c r="J746" s="61">
        <v>418430.16</v>
      </c>
      <c r="K746" s="61">
        <v>25186.26</v>
      </c>
      <c r="L746" s="61">
        <v>64676.24</v>
      </c>
      <c r="M746" s="61">
        <v>101044.61</v>
      </c>
      <c r="N746" s="61">
        <f t="shared" si="1245"/>
        <v>385337.98</v>
      </c>
      <c r="O746" s="61">
        <f t="shared" si="1246"/>
        <v>452010.14999999997</v>
      </c>
      <c r="P746" s="61">
        <f t="shared" si="1247"/>
        <v>519474.76999999996</v>
      </c>
      <c r="Q746" s="61"/>
      <c r="R746" s="61"/>
      <c r="S746" s="61"/>
      <c r="T746" s="61">
        <f t="shared" ref="T746:T761" si="1288">N746+Q746</f>
        <v>385337.98</v>
      </c>
      <c r="U746" s="61">
        <f t="shared" ref="U746:U761" si="1289">O746+R746</f>
        <v>452010.14999999997</v>
      </c>
      <c r="V746" s="61">
        <f t="shared" ref="V746:V761" si="1290">P746+S746</f>
        <v>519474.76999999996</v>
      </c>
      <c r="W746" s="61"/>
      <c r="X746" s="61"/>
      <c r="Y746" s="61"/>
      <c r="Z746" s="61">
        <f t="shared" si="1230"/>
        <v>385337.98</v>
      </c>
      <c r="AA746" s="61">
        <f t="shared" si="1231"/>
        <v>452010.14999999997</v>
      </c>
      <c r="AB746" s="61">
        <f t="shared" si="1232"/>
        <v>519474.76999999996</v>
      </c>
    </row>
    <row r="747" spans="1:28" customFormat="1" ht="42.75" customHeight="1">
      <c r="A747" s="114"/>
      <c r="B747" s="104" t="s">
        <v>149</v>
      </c>
      <c r="C747" s="35" t="s">
        <v>53</v>
      </c>
      <c r="D747" s="35" t="s">
        <v>21</v>
      </c>
      <c r="E747" s="35" t="s">
        <v>100</v>
      </c>
      <c r="F747" s="35" t="s">
        <v>348</v>
      </c>
      <c r="G747" s="36"/>
      <c r="H747" s="61">
        <f>+H748</f>
        <v>759.71</v>
      </c>
      <c r="I747" s="61">
        <f t="shared" ref="I747:M747" si="1291">+I748</f>
        <v>677.34</v>
      </c>
      <c r="J747" s="61">
        <f t="shared" si="1291"/>
        <v>677.05</v>
      </c>
      <c r="K747" s="61">
        <f t="shared" si="1291"/>
        <v>1899.13</v>
      </c>
      <c r="L747" s="61">
        <f t="shared" si="1291"/>
        <v>2082.4499999999998</v>
      </c>
      <c r="M747" s="61">
        <f t="shared" si="1291"/>
        <v>85864.07</v>
      </c>
      <c r="N747" s="61">
        <f t="shared" si="1245"/>
        <v>2658.84</v>
      </c>
      <c r="O747" s="61">
        <f t="shared" si="1246"/>
        <v>2759.79</v>
      </c>
      <c r="P747" s="61">
        <f t="shared" si="1247"/>
        <v>86541.12000000001</v>
      </c>
      <c r="Q747" s="61">
        <f t="shared" ref="Q747:S747" si="1292">+Q748</f>
        <v>0</v>
      </c>
      <c r="R747" s="61">
        <f t="shared" si="1292"/>
        <v>0</v>
      </c>
      <c r="S747" s="61">
        <f t="shared" si="1292"/>
        <v>0</v>
      </c>
      <c r="T747" s="61">
        <f t="shared" si="1288"/>
        <v>2658.84</v>
      </c>
      <c r="U747" s="61">
        <f t="shared" si="1289"/>
        <v>2759.79</v>
      </c>
      <c r="V747" s="61">
        <f t="shared" si="1290"/>
        <v>86541.12000000001</v>
      </c>
      <c r="W747" s="61">
        <f t="shared" ref="W747:Y747" si="1293">+W748</f>
        <v>0</v>
      </c>
      <c r="X747" s="61">
        <f t="shared" si="1293"/>
        <v>0</v>
      </c>
      <c r="Y747" s="61">
        <f t="shared" si="1293"/>
        <v>0</v>
      </c>
      <c r="Z747" s="61">
        <f t="shared" si="1230"/>
        <v>2658.84</v>
      </c>
      <c r="AA747" s="61">
        <f t="shared" si="1231"/>
        <v>2759.79</v>
      </c>
      <c r="AB747" s="61">
        <f t="shared" si="1232"/>
        <v>86541.12000000001</v>
      </c>
    </row>
    <row r="748" spans="1:28" customFormat="1" ht="24.75" customHeight="1">
      <c r="A748" s="114"/>
      <c r="B748" s="126" t="s">
        <v>186</v>
      </c>
      <c r="C748" s="35" t="s">
        <v>53</v>
      </c>
      <c r="D748" s="35" t="s">
        <v>21</v>
      </c>
      <c r="E748" s="35" t="s">
        <v>100</v>
      </c>
      <c r="F748" s="35" t="s">
        <v>348</v>
      </c>
      <c r="G748" s="36" t="s">
        <v>32</v>
      </c>
      <c r="H748" s="61">
        <f>H749</f>
        <v>759.71</v>
      </c>
      <c r="I748" s="61">
        <f t="shared" ref="I748:M748" si="1294">I749</f>
        <v>677.34</v>
      </c>
      <c r="J748" s="61">
        <f t="shared" si="1294"/>
        <v>677.05</v>
      </c>
      <c r="K748" s="61">
        <f t="shared" si="1294"/>
        <v>1899.13</v>
      </c>
      <c r="L748" s="61">
        <f t="shared" si="1294"/>
        <v>2082.4499999999998</v>
      </c>
      <c r="M748" s="61">
        <f t="shared" si="1294"/>
        <v>85864.07</v>
      </c>
      <c r="N748" s="61">
        <f t="shared" si="1245"/>
        <v>2658.84</v>
      </c>
      <c r="O748" s="61">
        <f t="shared" si="1246"/>
        <v>2759.79</v>
      </c>
      <c r="P748" s="61">
        <f t="shared" si="1247"/>
        <v>86541.12000000001</v>
      </c>
      <c r="Q748" s="61">
        <f t="shared" ref="Q748:S748" si="1295">Q749</f>
        <v>0</v>
      </c>
      <c r="R748" s="61">
        <f t="shared" si="1295"/>
        <v>0</v>
      </c>
      <c r="S748" s="61">
        <f t="shared" si="1295"/>
        <v>0</v>
      </c>
      <c r="T748" s="61">
        <f t="shared" si="1288"/>
        <v>2658.84</v>
      </c>
      <c r="U748" s="61">
        <f t="shared" si="1289"/>
        <v>2759.79</v>
      </c>
      <c r="V748" s="61">
        <f t="shared" si="1290"/>
        <v>86541.12000000001</v>
      </c>
      <c r="W748" s="61">
        <f t="shared" ref="W748:Y748" si="1296">W749</f>
        <v>0</v>
      </c>
      <c r="X748" s="61">
        <f t="shared" si="1296"/>
        <v>0</v>
      </c>
      <c r="Y748" s="61">
        <f t="shared" si="1296"/>
        <v>0</v>
      </c>
      <c r="Z748" s="61">
        <f t="shared" si="1230"/>
        <v>2658.84</v>
      </c>
      <c r="AA748" s="61">
        <f t="shared" si="1231"/>
        <v>2759.79</v>
      </c>
      <c r="AB748" s="61">
        <f t="shared" si="1232"/>
        <v>86541.12000000001</v>
      </c>
    </row>
    <row r="749" spans="1:28" customFormat="1" ht="26.4">
      <c r="A749" s="114"/>
      <c r="B749" s="71" t="s">
        <v>34</v>
      </c>
      <c r="C749" s="35" t="s">
        <v>53</v>
      </c>
      <c r="D749" s="35" t="s">
        <v>21</v>
      </c>
      <c r="E749" s="35" t="s">
        <v>100</v>
      </c>
      <c r="F749" s="35" t="s">
        <v>348</v>
      </c>
      <c r="G749" s="36" t="s">
        <v>33</v>
      </c>
      <c r="H749" s="60">
        <v>759.71</v>
      </c>
      <c r="I749" s="60">
        <v>677.34</v>
      </c>
      <c r="J749" s="60">
        <v>677.05</v>
      </c>
      <c r="K749" s="60">
        <v>1899.13</v>
      </c>
      <c r="L749" s="60">
        <v>2082.4499999999998</v>
      </c>
      <c r="M749" s="60">
        <v>85864.07</v>
      </c>
      <c r="N749" s="60">
        <f t="shared" si="1245"/>
        <v>2658.84</v>
      </c>
      <c r="O749" s="60">
        <f t="shared" si="1246"/>
        <v>2759.79</v>
      </c>
      <c r="P749" s="60">
        <f t="shared" si="1247"/>
        <v>86541.12000000001</v>
      </c>
      <c r="Q749" s="60"/>
      <c r="R749" s="60"/>
      <c r="S749" s="60"/>
      <c r="T749" s="60">
        <f t="shared" si="1288"/>
        <v>2658.84</v>
      </c>
      <c r="U749" s="60">
        <f t="shared" si="1289"/>
        <v>2759.79</v>
      </c>
      <c r="V749" s="60">
        <f t="shared" si="1290"/>
        <v>86541.12000000001</v>
      </c>
      <c r="W749" s="60"/>
      <c r="X749" s="60"/>
      <c r="Y749" s="60"/>
      <c r="Z749" s="60">
        <f t="shared" si="1230"/>
        <v>2658.84</v>
      </c>
      <c r="AA749" s="60">
        <f t="shared" si="1231"/>
        <v>2759.79</v>
      </c>
      <c r="AB749" s="60">
        <f t="shared" si="1232"/>
        <v>86541.12000000001</v>
      </c>
    </row>
    <row r="750" spans="1:28" customFormat="1" ht="52.8">
      <c r="A750" s="114"/>
      <c r="B750" s="104" t="s">
        <v>351</v>
      </c>
      <c r="C750" s="35" t="s">
        <v>53</v>
      </c>
      <c r="D750" s="35" t="s">
        <v>21</v>
      </c>
      <c r="E750" s="35" t="s">
        <v>100</v>
      </c>
      <c r="F750" s="35" t="s">
        <v>350</v>
      </c>
      <c r="G750" s="36"/>
      <c r="H750" s="60">
        <f>H753+H751</f>
        <v>2282715.94</v>
      </c>
      <c r="I750" s="60">
        <f t="shared" ref="I750:J750" si="1297">I753+I751</f>
        <v>2303743.1</v>
      </c>
      <c r="J750" s="60">
        <f t="shared" si="1297"/>
        <v>2388692.8199999998</v>
      </c>
      <c r="K750" s="60">
        <f t="shared" ref="K750:M750" si="1298">K753+K751</f>
        <v>0</v>
      </c>
      <c r="L750" s="60">
        <f t="shared" si="1298"/>
        <v>0</v>
      </c>
      <c r="M750" s="60">
        <f t="shared" si="1298"/>
        <v>0</v>
      </c>
      <c r="N750" s="60">
        <f t="shared" si="1245"/>
        <v>2282715.94</v>
      </c>
      <c r="O750" s="60">
        <f t="shared" si="1246"/>
        <v>2303743.1</v>
      </c>
      <c r="P750" s="60">
        <f t="shared" si="1247"/>
        <v>2388692.8199999998</v>
      </c>
      <c r="Q750" s="60">
        <f t="shared" ref="Q750:S750" si="1299">Q753+Q751</f>
        <v>0</v>
      </c>
      <c r="R750" s="60">
        <f t="shared" si="1299"/>
        <v>0</v>
      </c>
      <c r="S750" s="60">
        <f t="shared" si="1299"/>
        <v>0</v>
      </c>
      <c r="T750" s="60">
        <f t="shared" si="1288"/>
        <v>2282715.94</v>
      </c>
      <c r="U750" s="60">
        <f t="shared" si="1289"/>
        <v>2303743.1</v>
      </c>
      <c r="V750" s="60">
        <f t="shared" si="1290"/>
        <v>2388692.8199999998</v>
      </c>
      <c r="W750" s="60">
        <f t="shared" ref="W750:Y750" si="1300">W753+W751</f>
        <v>0</v>
      </c>
      <c r="X750" s="60">
        <f t="shared" si="1300"/>
        <v>0</v>
      </c>
      <c r="Y750" s="60">
        <f t="shared" si="1300"/>
        <v>0</v>
      </c>
      <c r="Z750" s="60">
        <f t="shared" si="1230"/>
        <v>2282715.94</v>
      </c>
      <c r="AA750" s="60">
        <f t="shared" si="1231"/>
        <v>2303743.1</v>
      </c>
      <c r="AB750" s="60">
        <f t="shared" si="1232"/>
        <v>2388692.8199999998</v>
      </c>
    </row>
    <row r="751" spans="1:28" customFormat="1" ht="39.6">
      <c r="A751" s="114"/>
      <c r="B751" s="191" t="s">
        <v>51</v>
      </c>
      <c r="C751" s="35" t="s">
        <v>53</v>
      </c>
      <c r="D751" s="35" t="s">
        <v>21</v>
      </c>
      <c r="E751" s="35" t="s">
        <v>100</v>
      </c>
      <c r="F751" s="35" t="s">
        <v>350</v>
      </c>
      <c r="G751" s="36" t="s">
        <v>49</v>
      </c>
      <c r="H751" s="60">
        <f>H752</f>
        <v>2142715.94</v>
      </c>
      <c r="I751" s="60">
        <f t="shared" ref="I751:M751" si="1301">I752</f>
        <v>2163743.1</v>
      </c>
      <c r="J751" s="60">
        <f t="shared" si="1301"/>
        <v>2248692.8199999998</v>
      </c>
      <c r="K751" s="60">
        <f t="shared" si="1301"/>
        <v>140000</v>
      </c>
      <c r="L751" s="60">
        <f t="shared" si="1301"/>
        <v>0</v>
      </c>
      <c r="M751" s="60">
        <f t="shared" si="1301"/>
        <v>0</v>
      </c>
      <c r="N751" s="60">
        <f t="shared" si="1245"/>
        <v>2282715.94</v>
      </c>
      <c r="O751" s="60">
        <f t="shared" si="1246"/>
        <v>2163743.1</v>
      </c>
      <c r="P751" s="60">
        <f t="shared" si="1247"/>
        <v>2248692.8199999998</v>
      </c>
      <c r="Q751" s="60">
        <f t="shared" ref="Q751:S751" si="1302">Q752</f>
        <v>0</v>
      </c>
      <c r="R751" s="60">
        <f t="shared" si="1302"/>
        <v>0</v>
      </c>
      <c r="S751" s="60">
        <f t="shared" si="1302"/>
        <v>0</v>
      </c>
      <c r="T751" s="60">
        <f t="shared" si="1288"/>
        <v>2282715.94</v>
      </c>
      <c r="U751" s="60">
        <f t="shared" si="1289"/>
        <v>2163743.1</v>
      </c>
      <c r="V751" s="60">
        <f t="shared" si="1290"/>
        <v>2248692.8199999998</v>
      </c>
      <c r="W751" s="60">
        <f t="shared" ref="W751:Y751" si="1303">W752</f>
        <v>0</v>
      </c>
      <c r="X751" s="60">
        <f t="shared" si="1303"/>
        <v>0</v>
      </c>
      <c r="Y751" s="60">
        <f t="shared" si="1303"/>
        <v>0</v>
      </c>
      <c r="Z751" s="60">
        <f t="shared" si="1230"/>
        <v>2282715.94</v>
      </c>
      <c r="AA751" s="60">
        <f t="shared" si="1231"/>
        <v>2163743.1</v>
      </c>
      <c r="AB751" s="60">
        <f t="shared" si="1232"/>
        <v>2248692.8199999998</v>
      </c>
    </row>
    <row r="752" spans="1:28" customFormat="1">
      <c r="A752" s="114"/>
      <c r="B752" s="191" t="s">
        <v>52</v>
      </c>
      <c r="C752" s="35" t="s">
        <v>53</v>
      </c>
      <c r="D752" s="35" t="s">
        <v>21</v>
      </c>
      <c r="E752" s="35" t="s">
        <v>100</v>
      </c>
      <c r="F752" s="35" t="s">
        <v>350</v>
      </c>
      <c r="G752" s="36" t="s">
        <v>50</v>
      </c>
      <c r="H752" s="60">
        <v>2142715.94</v>
      </c>
      <c r="I752" s="60">
        <v>2163743.1</v>
      </c>
      <c r="J752" s="60">
        <v>2248692.8199999998</v>
      </c>
      <c r="K752" s="60">
        <v>140000</v>
      </c>
      <c r="L752" s="60"/>
      <c r="M752" s="60"/>
      <c r="N752" s="60">
        <f t="shared" si="1245"/>
        <v>2282715.94</v>
      </c>
      <c r="O752" s="60">
        <f t="shared" si="1246"/>
        <v>2163743.1</v>
      </c>
      <c r="P752" s="60">
        <f t="shared" si="1247"/>
        <v>2248692.8199999998</v>
      </c>
      <c r="Q752" s="60"/>
      <c r="R752" s="60"/>
      <c r="S752" s="60"/>
      <c r="T752" s="60">
        <f t="shared" si="1288"/>
        <v>2282715.94</v>
      </c>
      <c r="U752" s="60">
        <f t="shared" si="1289"/>
        <v>2163743.1</v>
      </c>
      <c r="V752" s="60">
        <f t="shared" si="1290"/>
        <v>2248692.8199999998</v>
      </c>
      <c r="W752" s="60"/>
      <c r="X752" s="60"/>
      <c r="Y752" s="60"/>
      <c r="Z752" s="60">
        <f t="shared" si="1230"/>
        <v>2282715.94</v>
      </c>
      <c r="AA752" s="60">
        <f t="shared" si="1231"/>
        <v>2163743.1</v>
      </c>
      <c r="AB752" s="60">
        <f t="shared" si="1232"/>
        <v>2248692.8199999998</v>
      </c>
    </row>
    <row r="753" spans="1:29" customFormat="1" ht="26.4">
      <c r="A753" s="114"/>
      <c r="B753" s="194" t="s">
        <v>186</v>
      </c>
      <c r="C753" s="35" t="s">
        <v>53</v>
      </c>
      <c r="D753" s="35" t="s">
        <v>21</v>
      </c>
      <c r="E753" s="35" t="s">
        <v>100</v>
      </c>
      <c r="F753" s="35" t="s">
        <v>350</v>
      </c>
      <c r="G753" s="36" t="s">
        <v>32</v>
      </c>
      <c r="H753" s="60">
        <f>H754</f>
        <v>140000</v>
      </c>
      <c r="I753" s="60">
        <f t="shared" ref="I753:M753" si="1304">I754</f>
        <v>140000</v>
      </c>
      <c r="J753" s="60">
        <f t="shared" si="1304"/>
        <v>140000</v>
      </c>
      <c r="K753" s="60">
        <f t="shared" si="1304"/>
        <v>-140000</v>
      </c>
      <c r="L753" s="60">
        <f t="shared" si="1304"/>
        <v>0</v>
      </c>
      <c r="M753" s="60">
        <f t="shared" si="1304"/>
        <v>0</v>
      </c>
      <c r="N753" s="60">
        <f t="shared" si="1245"/>
        <v>0</v>
      </c>
      <c r="O753" s="60">
        <f t="shared" si="1246"/>
        <v>140000</v>
      </c>
      <c r="P753" s="60">
        <f t="shared" si="1247"/>
        <v>140000</v>
      </c>
      <c r="Q753" s="60">
        <f t="shared" ref="Q753:S753" si="1305">Q754</f>
        <v>0</v>
      </c>
      <c r="R753" s="60">
        <f t="shared" si="1305"/>
        <v>0</v>
      </c>
      <c r="S753" s="60">
        <f t="shared" si="1305"/>
        <v>0</v>
      </c>
      <c r="T753" s="60">
        <f t="shared" si="1288"/>
        <v>0</v>
      </c>
      <c r="U753" s="60">
        <f t="shared" si="1289"/>
        <v>140000</v>
      </c>
      <c r="V753" s="60">
        <f t="shared" si="1290"/>
        <v>140000</v>
      </c>
      <c r="W753" s="60">
        <f t="shared" ref="W753:Y753" si="1306">W754</f>
        <v>0</v>
      </c>
      <c r="X753" s="60">
        <f t="shared" si="1306"/>
        <v>0</v>
      </c>
      <c r="Y753" s="60">
        <f t="shared" si="1306"/>
        <v>0</v>
      </c>
      <c r="Z753" s="60">
        <f t="shared" si="1230"/>
        <v>0</v>
      </c>
      <c r="AA753" s="60">
        <f t="shared" si="1231"/>
        <v>140000</v>
      </c>
      <c r="AB753" s="60">
        <f t="shared" si="1232"/>
        <v>140000</v>
      </c>
    </row>
    <row r="754" spans="1:29" customFormat="1" ht="26.4">
      <c r="A754" s="114"/>
      <c r="B754" s="191" t="s">
        <v>34</v>
      </c>
      <c r="C754" s="35" t="s">
        <v>53</v>
      </c>
      <c r="D754" s="35" t="s">
        <v>21</v>
      </c>
      <c r="E754" s="35" t="s">
        <v>100</v>
      </c>
      <c r="F754" s="35" t="s">
        <v>350</v>
      </c>
      <c r="G754" s="36" t="s">
        <v>33</v>
      </c>
      <c r="H754" s="60">
        <v>140000</v>
      </c>
      <c r="I754" s="60">
        <v>140000</v>
      </c>
      <c r="J754" s="60">
        <v>140000</v>
      </c>
      <c r="K754" s="60">
        <v>-140000</v>
      </c>
      <c r="L754" s="60"/>
      <c r="M754" s="60"/>
      <c r="N754" s="60">
        <f t="shared" si="1245"/>
        <v>0</v>
      </c>
      <c r="O754" s="60">
        <f t="shared" si="1246"/>
        <v>140000</v>
      </c>
      <c r="P754" s="60">
        <f t="shared" si="1247"/>
        <v>140000</v>
      </c>
      <c r="Q754" s="60"/>
      <c r="R754" s="60"/>
      <c r="S754" s="60"/>
      <c r="T754" s="60">
        <f t="shared" si="1288"/>
        <v>0</v>
      </c>
      <c r="U754" s="60">
        <f t="shared" si="1289"/>
        <v>140000</v>
      </c>
      <c r="V754" s="60">
        <f t="shared" si="1290"/>
        <v>140000</v>
      </c>
      <c r="W754" s="60"/>
      <c r="X754" s="60"/>
      <c r="Y754" s="60"/>
      <c r="Z754" s="60">
        <f t="shared" si="1230"/>
        <v>0</v>
      </c>
      <c r="AA754" s="60">
        <f t="shared" si="1231"/>
        <v>140000</v>
      </c>
      <c r="AB754" s="60">
        <f t="shared" si="1232"/>
        <v>140000</v>
      </c>
    </row>
    <row r="755" spans="1:29" customFormat="1" ht="39.6">
      <c r="A755" s="114"/>
      <c r="B755" s="104" t="s">
        <v>354</v>
      </c>
      <c r="C755" s="35" t="s">
        <v>53</v>
      </c>
      <c r="D755" s="35" t="s">
        <v>21</v>
      </c>
      <c r="E755" s="35" t="s">
        <v>100</v>
      </c>
      <c r="F755" s="35" t="s">
        <v>353</v>
      </c>
      <c r="G755" s="36"/>
      <c r="H755" s="61">
        <f>H756+H758</f>
        <v>1246357.97</v>
      </c>
      <c r="I755" s="61">
        <f t="shared" ref="I755:J755" si="1307">I756+I758</f>
        <v>1256871.55</v>
      </c>
      <c r="J755" s="61">
        <f t="shared" si="1307"/>
        <v>1299346.4099999999</v>
      </c>
      <c r="K755" s="61">
        <f t="shared" ref="K755:M755" si="1308">K756+K758</f>
        <v>0</v>
      </c>
      <c r="L755" s="61">
        <f t="shared" si="1308"/>
        <v>0</v>
      </c>
      <c r="M755" s="61">
        <f t="shared" si="1308"/>
        <v>0</v>
      </c>
      <c r="N755" s="61">
        <f t="shared" si="1245"/>
        <v>1246357.97</v>
      </c>
      <c r="O755" s="61">
        <f t="shared" si="1246"/>
        <v>1256871.55</v>
      </c>
      <c r="P755" s="61">
        <f t="shared" si="1247"/>
        <v>1299346.4099999999</v>
      </c>
      <c r="Q755" s="61">
        <f t="shared" ref="Q755:S755" si="1309">Q756+Q758</f>
        <v>0</v>
      </c>
      <c r="R755" s="61">
        <f t="shared" si="1309"/>
        <v>0</v>
      </c>
      <c r="S755" s="61">
        <f t="shared" si="1309"/>
        <v>0</v>
      </c>
      <c r="T755" s="61">
        <f t="shared" si="1288"/>
        <v>1246357.97</v>
      </c>
      <c r="U755" s="61">
        <f t="shared" si="1289"/>
        <v>1256871.55</v>
      </c>
      <c r="V755" s="61">
        <f t="shared" si="1290"/>
        <v>1299346.4099999999</v>
      </c>
      <c r="W755" s="61">
        <f t="shared" ref="W755:Y755" si="1310">W756+W758</f>
        <v>0</v>
      </c>
      <c r="X755" s="61">
        <f t="shared" si="1310"/>
        <v>0</v>
      </c>
      <c r="Y755" s="61">
        <f t="shared" si="1310"/>
        <v>0</v>
      </c>
      <c r="Z755" s="61">
        <f t="shared" si="1230"/>
        <v>1246357.97</v>
      </c>
      <c r="AA755" s="61">
        <f t="shared" si="1231"/>
        <v>1256871.55</v>
      </c>
      <c r="AB755" s="61">
        <f t="shared" si="1232"/>
        <v>1299346.4099999999</v>
      </c>
    </row>
    <row r="756" spans="1:29" customFormat="1" ht="39.6">
      <c r="A756" s="114"/>
      <c r="B756" s="71" t="s">
        <v>51</v>
      </c>
      <c r="C756" s="35" t="s">
        <v>53</v>
      </c>
      <c r="D756" s="35" t="s">
        <v>21</v>
      </c>
      <c r="E756" s="35" t="s">
        <v>100</v>
      </c>
      <c r="F756" s="35" t="s">
        <v>353</v>
      </c>
      <c r="G756" s="36" t="s">
        <v>49</v>
      </c>
      <c r="H756" s="61">
        <f>H757</f>
        <v>1071357.97</v>
      </c>
      <c r="I756" s="61">
        <f t="shared" ref="I756:M756" si="1311">I757</f>
        <v>1081871.55</v>
      </c>
      <c r="J756" s="61">
        <f t="shared" si="1311"/>
        <v>1124346.4099999999</v>
      </c>
      <c r="K756" s="61">
        <f t="shared" si="1311"/>
        <v>0</v>
      </c>
      <c r="L756" s="61">
        <f t="shared" si="1311"/>
        <v>0</v>
      </c>
      <c r="M756" s="61">
        <f t="shared" si="1311"/>
        <v>0</v>
      </c>
      <c r="N756" s="61">
        <f t="shared" si="1245"/>
        <v>1071357.97</v>
      </c>
      <c r="O756" s="61">
        <f t="shared" si="1246"/>
        <v>1081871.55</v>
      </c>
      <c r="P756" s="61">
        <f t="shared" si="1247"/>
        <v>1124346.4099999999</v>
      </c>
      <c r="Q756" s="61">
        <f t="shared" ref="Q756:S756" si="1312">Q757</f>
        <v>0</v>
      </c>
      <c r="R756" s="61">
        <f t="shared" si="1312"/>
        <v>0</v>
      </c>
      <c r="S756" s="61">
        <f t="shared" si="1312"/>
        <v>0</v>
      </c>
      <c r="T756" s="61">
        <f t="shared" si="1288"/>
        <v>1071357.97</v>
      </c>
      <c r="U756" s="61">
        <f t="shared" si="1289"/>
        <v>1081871.55</v>
      </c>
      <c r="V756" s="61">
        <f t="shared" si="1290"/>
        <v>1124346.4099999999</v>
      </c>
      <c r="W756" s="61">
        <f t="shared" ref="W756:Y756" si="1313">W757</f>
        <v>0</v>
      </c>
      <c r="X756" s="61">
        <f t="shared" si="1313"/>
        <v>0</v>
      </c>
      <c r="Y756" s="61">
        <f t="shared" si="1313"/>
        <v>0</v>
      </c>
      <c r="Z756" s="61">
        <f t="shared" si="1230"/>
        <v>1071357.97</v>
      </c>
      <c r="AA756" s="61">
        <f t="shared" si="1231"/>
        <v>1081871.55</v>
      </c>
      <c r="AB756" s="61">
        <f t="shared" si="1232"/>
        <v>1124346.4099999999</v>
      </c>
    </row>
    <row r="757" spans="1:29" customFormat="1">
      <c r="A757" s="114"/>
      <c r="B757" s="71" t="s">
        <v>52</v>
      </c>
      <c r="C757" s="35" t="s">
        <v>53</v>
      </c>
      <c r="D757" s="35" t="s">
        <v>21</v>
      </c>
      <c r="E757" s="35" t="s">
        <v>100</v>
      </c>
      <c r="F757" s="35" t="s">
        <v>353</v>
      </c>
      <c r="G757" s="36" t="s">
        <v>50</v>
      </c>
      <c r="H757" s="60">
        <v>1071357.97</v>
      </c>
      <c r="I757" s="60">
        <v>1081871.55</v>
      </c>
      <c r="J757" s="60">
        <v>1124346.4099999999</v>
      </c>
      <c r="K757" s="60"/>
      <c r="L757" s="60"/>
      <c r="M757" s="60"/>
      <c r="N757" s="60">
        <f t="shared" si="1245"/>
        <v>1071357.97</v>
      </c>
      <c r="O757" s="60">
        <f t="shared" si="1246"/>
        <v>1081871.55</v>
      </c>
      <c r="P757" s="60">
        <f t="shared" si="1247"/>
        <v>1124346.4099999999</v>
      </c>
      <c r="Q757" s="60"/>
      <c r="R757" s="60"/>
      <c r="S757" s="60"/>
      <c r="T757" s="60">
        <f t="shared" si="1288"/>
        <v>1071357.97</v>
      </c>
      <c r="U757" s="60">
        <f t="shared" si="1289"/>
        <v>1081871.55</v>
      </c>
      <c r="V757" s="60">
        <f t="shared" si="1290"/>
        <v>1124346.4099999999</v>
      </c>
      <c r="W757" s="60"/>
      <c r="X757" s="60"/>
      <c r="Y757" s="60"/>
      <c r="Z757" s="60">
        <f t="shared" si="1230"/>
        <v>1071357.97</v>
      </c>
      <c r="AA757" s="60">
        <f t="shared" si="1231"/>
        <v>1081871.55</v>
      </c>
      <c r="AB757" s="60">
        <f t="shared" si="1232"/>
        <v>1124346.4099999999</v>
      </c>
    </row>
    <row r="758" spans="1:29" ht="26.4">
      <c r="A758" s="114"/>
      <c r="B758" s="126" t="s">
        <v>186</v>
      </c>
      <c r="C758" s="35" t="s">
        <v>53</v>
      </c>
      <c r="D758" s="35" t="s">
        <v>21</v>
      </c>
      <c r="E758" s="35" t="s">
        <v>100</v>
      </c>
      <c r="F758" s="35" t="s">
        <v>353</v>
      </c>
      <c r="G758" s="36" t="s">
        <v>32</v>
      </c>
      <c r="H758" s="61">
        <f>H759</f>
        <v>175000</v>
      </c>
      <c r="I758" s="61">
        <f t="shared" ref="I758:M758" si="1314">I759</f>
        <v>175000</v>
      </c>
      <c r="J758" s="61">
        <f t="shared" si="1314"/>
        <v>175000</v>
      </c>
      <c r="K758" s="61">
        <f t="shared" si="1314"/>
        <v>0</v>
      </c>
      <c r="L758" s="61">
        <f t="shared" si="1314"/>
        <v>0</v>
      </c>
      <c r="M758" s="61">
        <f t="shared" si="1314"/>
        <v>0</v>
      </c>
      <c r="N758" s="61">
        <f t="shared" si="1245"/>
        <v>175000</v>
      </c>
      <c r="O758" s="61">
        <f t="shared" si="1246"/>
        <v>175000</v>
      </c>
      <c r="P758" s="61">
        <f t="shared" si="1247"/>
        <v>175000</v>
      </c>
      <c r="Q758" s="61">
        <f t="shared" ref="Q758:S758" si="1315">Q759</f>
        <v>0</v>
      </c>
      <c r="R758" s="61">
        <f t="shared" si="1315"/>
        <v>0</v>
      </c>
      <c r="S758" s="61">
        <f t="shared" si="1315"/>
        <v>0</v>
      </c>
      <c r="T758" s="61">
        <f t="shared" si="1288"/>
        <v>175000</v>
      </c>
      <c r="U758" s="61">
        <f t="shared" si="1289"/>
        <v>175000</v>
      </c>
      <c r="V758" s="61">
        <f t="shared" si="1290"/>
        <v>175000</v>
      </c>
      <c r="W758" s="61">
        <f t="shared" ref="W758:Y758" si="1316">W759</f>
        <v>0</v>
      </c>
      <c r="X758" s="61">
        <f t="shared" si="1316"/>
        <v>0</v>
      </c>
      <c r="Y758" s="61">
        <f t="shared" si="1316"/>
        <v>0</v>
      </c>
      <c r="Z758" s="61">
        <f t="shared" si="1230"/>
        <v>175000</v>
      </c>
      <c r="AA758" s="61">
        <f t="shared" si="1231"/>
        <v>175000</v>
      </c>
      <c r="AB758" s="61">
        <f t="shared" si="1232"/>
        <v>175000</v>
      </c>
    </row>
    <row r="759" spans="1:29" ht="26.4">
      <c r="A759" s="168"/>
      <c r="B759" s="71" t="s">
        <v>34</v>
      </c>
      <c r="C759" s="35" t="s">
        <v>53</v>
      </c>
      <c r="D759" s="35" t="s">
        <v>21</v>
      </c>
      <c r="E759" s="35" t="s">
        <v>100</v>
      </c>
      <c r="F759" s="35" t="s">
        <v>353</v>
      </c>
      <c r="G759" s="36" t="s">
        <v>33</v>
      </c>
      <c r="H759" s="60">
        <v>175000</v>
      </c>
      <c r="I759" s="60">
        <v>175000</v>
      </c>
      <c r="J759" s="60">
        <v>175000</v>
      </c>
      <c r="K759" s="60"/>
      <c r="L759" s="60"/>
      <c r="M759" s="60"/>
      <c r="N759" s="60">
        <f t="shared" si="1245"/>
        <v>175000</v>
      </c>
      <c r="O759" s="60">
        <f t="shared" si="1246"/>
        <v>175000</v>
      </c>
      <c r="P759" s="60">
        <f t="shared" si="1247"/>
        <v>175000</v>
      </c>
      <c r="Q759" s="60"/>
      <c r="R759" s="60"/>
      <c r="S759" s="60"/>
      <c r="T759" s="60">
        <f t="shared" si="1288"/>
        <v>175000</v>
      </c>
      <c r="U759" s="60">
        <f t="shared" si="1289"/>
        <v>175000</v>
      </c>
      <c r="V759" s="60">
        <f t="shared" si="1290"/>
        <v>175000</v>
      </c>
      <c r="W759" s="60"/>
      <c r="X759" s="60"/>
      <c r="Y759" s="60"/>
      <c r="Z759" s="60">
        <f t="shared" si="1230"/>
        <v>175000</v>
      </c>
      <c r="AA759" s="60">
        <f t="shared" si="1231"/>
        <v>175000</v>
      </c>
      <c r="AB759" s="60">
        <f t="shared" si="1232"/>
        <v>175000</v>
      </c>
    </row>
    <row r="760" spans="1:29">
      <c r="A760" s="149"/>
      <c r="B760" s="150" t="s">
        <v>278</v>
      </c>
      <c r="C760" s="173"/>
      <c r="D760" s="174"/>
      <c r="E760" s="174"/>
      <c r="F760" s="174"/>
      <c r="G760" s="175"/>
      <c r="H760" s="176"/>
      <c r="I760" s="151">
        <v>18053595</v>
      </c>
      <c r="J760" s="151">
        <v>36325590</v>
      </c>
      <c r="K760" s="151"/>
      <c r="L760" s="151"/>
      <c r="M760" s="151"/>
      <c r="N760" s="151">
        <f t="shared" si="1245"/>
        <v>0</v>
      </c>
      <c r="O760" s="151">
        <f t="shared" si="1246"/>
        <v>18053595</v>
      </c>
      <c r="P760" s="151">
        <f t="shared" si="1247"/>
        <v>36325590</v>
      </c>
      <c r="Q760" s="151"/>
      <c r="R760" s="151"/>
      <c r="S760" s="151"/>
      <c r="T760" s="151">
        <f t="shared" si="1288"/>
        <v>0</v>
      </c>
      <c r="U760" s="151">
        <f t="shared" si="1289"/>
        <v>18053595</v>
      </c>
      <c r="V760" s="151">
        <f t="shared" si="1290"/>
        <v>36325590</v>
      </c>
      <c r="W760" s="151"/>
      <c r="X760" s="151"/>
      <c r="Y760" s="151"/>
      <c r="Z760" s="151">
        <f t="shared" si="1230"/>
        <v>0</v>
      </c>
      <c r="AA760" s="151">
        <f t="shared" si="1231"/>
        <v>18053595</v>
      </c>
      <c r="AB760" s="151">
        <f t="shared" si="1232"/>
        <v>36325590</v>
      </c>
    </row>
    <row r="761" spans="1:29" ht="16.8">
      <c r="B761" s="48" t="s">
        <v>18</v>
      </c>
      <c r="C761" s="49"/>
      <c r="D761" s="21"/>
      <c r="E761" s="21"/>
      <c r="F761" s="22"/>
      <c r="G761" s="23"/>
      <c r="H761" s="62">
        <f>SUM(H16+H637)</f>
        <v>1035802533.1400001</v>
      </c>
      <c r="I761" s="62">
        <f>SUM(I16+I637+I760)</f>
        <v>1005278892.6000001</v>
      </c>
      <c r="J761" s="62">
        <f>SUM(J16+J637+J760)</f>
        <v>1012280564.9900002</v>
      </c>
      <c r="K761" s="62">
        <f>SUM(K16+K637+K760)</f>
        <v>62478519.320000008</v>
      </c>
      <c r="L761" s="62">
        <f>SUM(L16+L637+L760)</f>
        <v>1652253.6199999999</v>
      </c>
      <c r="M761" s="62">
        <f>SUM(M16+M637+M760)</f>
        <v>80747256.489999995</v>
      </c>
      <c r="N761" s="62">
        <f t="shared" si="1245"/>
        <v>1098281052.46</v>
      </c>
      <c r="O761" s="62">
        <f t="shared" si="1246"/>
        <v>1006931146.2200001</v>
      </c>
      <c r="P761" s="62">
        <f t="shared" si="1247"/>
        <v>1093027821.4800003</v>
      </c>
      <c r="Q761" s="62">
        <f>SUM(Q16+Q637+Q760)</f>
        <v>18867380.969999999</v>
      </c>
      <c r="R761" s="62">
        <f>SUM(R16+R637+R760)</f>
        <v>2913094.88</v>
      </c>
      <c r="S761" s="62">
        <f>SUM(S16+S637+S760)</f>
        <v>2913094.88</v>
      </c>
      <c r="T761" s="62">
        <f t="shared" si="1288"/>
        <v>1117148433.4300001</v>
      </c>
      <c r="U761" s="62">
        <f t="shared" si="1289"/>
        <v>1009844241.1000001</v>
      </c>
      <c r="V761" s="62">
        <f t="shared" si="1290"/>
        <v>1095940916.3600004</v>
      </c>
      <c r="W761" s="62">
        <f>SUM(W16+W637+W760)</f>
        <v>198472213.83000001</v>
      </c>
      <c r="X761" s="62">
        <f>SUM(X16+X637+X760)</f>
        <v>448519.8</v>
      </c>
      <c r="Y761" s="62">
        <f>SUM(Y16+Y637+Y760)</f>
        <v>1337295.69</v>
      </c>
      <c r="Z761" s="62">
        <f t="shared" si="1230"/>
        <v>1315620647.26</v>
      </c>
      <c r="AA761" s="62">
        <f t="shared" si="1231"/>
        <v>1010292760.9000001</v>
      </c>
      <c r="AB761" s="62">
        <f t="shared" si="1232"/>
        <v>1097278212.0500004</v>
      </c>
      <c r="AC761" s="2" t="s">
        <v>361</v>
      </c>
    </row>
    <row r="762" spans="1:29">
      <c r="F762" s="24"/>
      <c r="G762" s="24"/>
      <c r="H762" s="50">
        <f>[1]ведомств!$J$1494</f>
        <v>1035802533.1399999</v>
      </c>
      <c r="I762" s="50">
        <f>[1]ведомств!$K$1494</f>
        <v>1005278892.5999999</v>
      </c>
      <c r="J762" s="50">
        <f>[1]ведомств!$L$1494</f>
        <v>1012280564.99</v>
      </c>
      <c r="K762" s="210">
        <f>[2]ведомств!$M$1604</f>
        <v>0</v>
      </c>
      <c r="L762" s="210">
        <f>[2]ведомств!$N$1604</f>
        <v>0</v>
      </c>
      <c r="M762" s="210">
        <f>[2]ведомств!$O$1604</f>
        <v>0</v>
      </c>
      <c r="Q762" s="210"/>
      <c r="R762" s="210"/>
      <c r="S762" s="210"/>
      <c r="W762" s="210"/>
      <c r="X762" s="210"/>
      <c r="Y762" s="210"/>
    </row>
  </sheetData>
  <mergeCells count="34">
    <mergeCell ref="A554:A556"/>
    <mergeCell ref="A277:A302"/>
    <mergeCell ref="A410:A412"/>
    <mergeCell ref="A385:A387"/>
    <mergeCell ref="A308:A310"/>
    <mergeCell ref="A353:A355"/>
    <mergeCell ref="A543:A545"/>
    <mergeCell ref="A498:A502"/>
    <mergeCell ref="A461:A465"/>
    <mergeCell ref="A467:A469"/>
    <mergeCell ref="A482:A484"/>
    <mergeCell ref="A361:A368"/>
    <mergeCell ref="A159:A176"/>
    <mergeCell ref="A472:A474"/>
    <mergeCell ref="H13:J13"/>
    <mergeCell ref="A250:A261"/>
    <mergeCell ref="B12:G12"/>
    <mergeCell ref="A106:A117"/>
    <mergeCell ref="A147:A154"/>
    <mergeCell ref="A19:A33"/>
    <mergeCell ref="A131:A138"/>
    <mergeCell ref="A41:A82"/>
    <mergeCell ref="A13:A14"/>
    <mergeCell ref="B13:B14"/>
    <mergeCell ref="C13:F14"/>
    <mergeCell ref="G13:G14"/>
    <mergeCell ref="A197:A220"/>
    <mergeCell ref="W13:Y13"/>
    <mergeCell ref="Z13:AB13"/>
    <mergeCell ref="A11:AB11"/>
    <mergeCell ref="Q13:S13"/>
    <mergeCell ref="T13:V13"/>
    <mergeCell ref="K13:M13"/>
    <mergeCell ref="N13:P1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4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2024-06-11T07:01:52Z</dcterms:modified>
</cp:coreProperties>
</file>